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20730" windowHeight="5145" activeTab="1"/>
  </bookViews>
  <sheets>
    <sheet name="index" sheetId="9" r:id="rId1"/>
    <sheet name="ROZBOR" sheetId="12" r:id="rId2"/>
    <sheet name="laps_times" sheetId="1" r:id="rId3"/>
    <sheet name="intermediates" sheetId="7" r:id="rId4"/>
    <sheet name="rankings" sheetId="8" r:id="rId5"/>
    <sheet name="splits" sheetId="11" r:id="rId6"/>
  </sheets>
  <definedNames>
    <definedName name="_xlnm._FilterDatabase" localSheetId="2" hidden="1">laps_times!$B$1:$B$2</definedName>
    <definedName name="_xlnm.Print_Titles" localSheetId="3">intermediates!$A:$I,intermediates!$1:$3</definedName>
    <definedName name="_xlnm.Print_Titles" localSheetId="2">laps_times!$A:$I,laps_times!$1:$3</definedName>
    <definedName name="_xlnm.Print_Titles" localSheetId="4">rankings!$A:$I,rankings!$1:$3</definedName>
  </definedNames>
  <calcPr calcId="125725"/>
</workbook>
</file>

<file path=xl/calcChain.xml><?xml version="1.0" encoding="utf-8"?>
<calcChain xmlns="http://schemas.openxmlformats.org/spreadsheetml/2006/main">
  <c r="F25" i="12"/>
  <c r="G25"/>
  <c r="H25"/>
  <c r="I25"/>
  <c r="J25"/>
  <c r="K25"/>
  <c r="L25"/>
  <c r="M25"/>
  <c r="N25"/>
  <c r="O25"/>
  <c r="E25"/>
  <c r="F19"/>
  <c r="G19"/>
  <c r="H19"/>
  <c r="I19"/>
  <c r="J19"/>
  <c r="K19"/>
  <c r="L19"/>
  <c r="M19"/>
  <c r="N19"/>
  <c r="O19"/>
  <c r="E19"/>
  <c r="T4" i="11" l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2" i="7"/>
  <c r="K92" s="1"/>
  <c r="J91"/>
  <c r="J90"/>
  <c r="J89"/>
  <c r="K89" s="1"/>
  <c r="J88"/>
  <c r="K88" s="1"/>
  <c r="L88" s="1"/>
  <c r="J87"/>
  <c r="J86"/>
  <c r="J85"/>
  <c r="K85" s="1"/>
  <c r="J84"/>
  <c r="J83"/>
  <c r="K83" s="1"/>
  <c r="J82"/>
  <c r="J81"/>
  <c r="J80"/>
  <c r="K79"/>
  <c r="J79"/>
  <c r="J78"/>
  <c r="J77"/>
  <c r="K77" s="1"/>
  <c r="J76"/>
  <c r="J75"/>
  <c r="K75" s="1"/>
  <c r="J74"/>
  <c r="J73"/>
  <c r="J72"/>
  <c r="J71"/>
  <c r="K71" s="1"/>
  <c r="J70"/>
  <c r="J69"/>
  <c r="K69" s="1"/>
  <c r="J68"/>
  <c r="J67"/>
  <c r="J66"/>
  <c r="K66" s="1"/>
  <c r="J65"/>
  <c r="K65" s="1"/>
  <c r="L65" s="1"/>
  <c r="J64"/>
  <c r="J63"/>
  <c r="J62"/>
  <c r="J61"/>
  <c r="K61" s="1"/>
  <c r="J60"/>
  <c r="J59"/>
  <c r="J58"/>
  <c r="J57"/>
  <c r="K57" s="1"/>
  <c r="K56"/>
  <c r="J56"/>
  <c r="J55"/>
  <c r="K55" s="1"/>
  <c r="J54"/>
  <c r="J53"/>
  <c r="J52"/>
  <c r="K52" s="1"/>
  <c r="J51"/>
  <c r="K51" s="1"/>
  <c r="J50"/>
  <c r="J49"/>
  <c r="J48"/>
  <c r="K48" s="1"/>
  <c r="J47"/>
  <c r="K47" s="1"/>
  <c r="L47" s="1"/>
  <c r="J46"/>
  <c r="J45"/>
  <c r="J44"/>
  <c r="K44" s="1"/>
  <c r="J43"/>
  <c r="K43" s="1"/>
  <c r="J42"/>
  <c r="J41"/>
  <c r="K41" s="1"/>
  <c r="J40"/>
  <c r="J39"/>
  <c r="J38"/>
  <c r="J37"/>
  <c r="J36"/>
  <c r="J35"/>
  <c r="K35" s="1"/>
  <c r="J34"/>
  <c r="K34" s="1"/>
  <c r="J33"/>
  <c r="K33" s="1"/>
  <c r="J32"/>
  <c r="J31"/>
  <c r="K31" s="1"/>
  <c r="J30"/>
  <c r="J29"/>
  <c r="J28"/>
  <c r="J27"/>
  <c r="K27" s="1"/>
  <c r="J26"/>
  <c r="J25"/>
  <c r="K25" s="1"/>
  <c r="L25" s="1"/>
  <c r="J24"/>
  <c r="J23"/>
  <c r="J22"/>
  <c r="J21"/>
  <c r="J20"/>
  <c r="J19"/>
  <c r="J18"/>
  <c r="J17"/>
  <c r="J16"/>
  <c r="J15"/>
  <c r="J14"/>
  <c r="K13"/>
  <c r="L13" s="1"/>
  <c r="J13"/>
  <c r="J12"/>
  <c r="J11"/>
  <c r="K10"/>
  <c r="J10"/>
  <c r="J9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BL8" s="1"/>
  <c r="BM8" s="1"/>
  <c r="BN8" s="1"/>
  <c r="BO8" s="1"/>
  <c r="BP8" s="1"/>
  <c r="BQ8" s="1"/>
  <c r="BR8" s="1"/>
  <c r="BS8" s="1"/>
  <c r="BT8" s="1"/>
  <c r="BU8" s="1"/>
  <c r="BV8" s="1"/>
  <c r="BW8" s="1"/>
  <c r="BX8" s="1"/>
  <c r="BY8" s="1"/>
  <c r="BZ8" s="1"/>
  <c r="CA8" s="1"/>
  <c r="CB8" s="1"/>
  <c r="CC8" s="1"/>
  <c r="CD8" s="1"/>
  <c r="CE8" s="1"/>
  <c r="CF8" s="1"/>
  <c r="CG8" s="1"/>
  <c r="CH8" s="1"/>
  <c r="CI8" s="1"/>
  <c r="CJ8" s="1"/>
  <c r="CK8" s="1"/>
  <c r="CL8" s="1"/>
  <c r="CM8" s="1"/>
  <c r="CN8" s="1"/>
  <c r="CO8" s="1"/>
  <c r="CP8" s="1"/>
  <c r="CQ8" s="1"/>
  <c r="CR8" s="1"/>
  <c r="CS8" s="1"/>
  <c r="CT8" s="1"/>
  <c r="CU8" s="1"/>
  <c r="CV8" s="1"/>
  <c r="CW8" s="1"/>
  <c r="CX8" s="1"/>
  <c r="CY8" s="1"/>
  <c r="CZ8" s="1"/>
  <c r="DA8" s="1"/>
  <c r="DB8" s="1"/>
  <c r="DC8" s="1"/>
  <c r="DD8" s="1"/>
  <c r="DE8" s="1"/>
  <c r="DF8" s="1"/>
  <c r="DG8" s="1"/>
  <c r="DH8" s="1"/>
  <c r="DI8" s="1"/>
  <c r="DJ8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BW7" s="1"/>
  <c r="BX7" s="1"/>
  <c r="BY7" s="1"/>
  <c r="BZ7" s="1"/>
  <c r="CA7" s="1"/>
  <c r="CB7" s="1"/>
  <c r="CC7" s="1"/>
  <c r="CD7" s="1"/>
  <c r="CE7" s="1"/>
  <c r="CF7" s="1"/>
  <c r="CG7" s="1"/>
  <c r="CH7" s="1"/>
  <c r="CI7" s="1"/>
  <c r="CJ7" s="1"/>
  <c r="CK7" s="1"/>
  <c r="CL7" s="1"/>
  <c r="CM7" s="1"/>
  <c r="CN7" s="1"/>
  <c r="CO7" s="1"/>
  <c r="CP7" s="1"/>
  <c r="CQ7" s="1"/>
  <c r="CR7" s="1"/>
  <c r="CS7" s="1"/>
  <c r="CT7" s="1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J6"/>
  <c r="K6" s="1"/>
  <c r="J5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P5" s="1"/>
  <c r="BQ5" s="1"/>
  <c r="BR5" s="1"/>
  <c r="BS5" s="1"/>
  <c r="BT5" s="1"/>
  <c r="BU5" s="1"/>
  <c r="BV5" s="1"/>
  <c r="BW5" s="1"/>
  <c r="BX5" s="1"/>
  <c r="BY5" s="1"/>
  <c r="BZ5" s="1"/>
  <c r="CA5" s="1"/>
  <c r="CB5" s="1"/>
  <c r="CC5" s="1"/>
  <c r="CD5" s="1"/>
  <c r="CE5" s="1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CS5" s="1"/>
  <c r="CT5" s="1"/>
  <c r="CU5" s="1"/>
  <c r="CV5" s="1"/>
  <c r="CW5" s="1"/>
  <c r="CX5" s="1"/>
  <c r="CY5" s="1"/>
  <c r="CZ5" s="1"/>
  <c r="DA5" s="1"/>
  <c r="DB5" s="1"/>
  <c r="DC5" s="1"/>
  <c r="DD5" s="1"/>
  <c r="DE5" s="1"/>
  <c r="DF5" s="1"/>
  <c r="DG5" s="1"/>
  <c r="DH5" s="1"/>
  <c r="DI5" s="1"/>
  <c r="DJ5" s="1"/>
  <c r="L43" l="1"/>
  <c r="L55"/>
  <c r="L61"/>
  <c r="L77"/>
  <c r="L6"/>
  <c r="L52"/>
  <c r="M65"/>
  <c r="L41"/>
  <c r="M47"/>
  <c r="L69"/>
  <c r="K11"/>
  <c r="M13"/>
  <c r="K16"/>
  <c r="K20"/>
  <c r="M25"/>
  <c r="K32"/>
  <c r="K36"/>
  <c r="K59"/>
  <c r="K72"/>
  <c r="K80"/>
  <c r="K82"/>
  <c r="K86"/>
  <c r="K90"/>
  <c r="CM9"/>
  <c r="K12"/>
  <c r="K22"/>
  <c r="K30"/>
  <c r="L33"/>
  <c r="L34"/>
  <c r="K39"/>
  <c r="K42"/>
  <c r="K45"/>
  <c r="K46"/>
  <c r="L48"/>
  <c r="K53"/>
  <c r="K70"/>
  <c r="L75"/>
  <c r="K78"/>
  <c r="K84"/>
  <c r="M88"/>
  <c r="K91"/>
  <c r="K14"/>
  <c r="K17"/>
  <c r="K18"/>
  <c r="K21"/>
  <c r="K23"/>
  <c r="K26"/>
  <c r="K29"/>
  <c r="K37"/>
  <c r="K38"/>
  <c r="K40"/>
  <c r="K49"/>
  <c r="L51"/>
  <c r="K54"/>
  <c r="L57"/>
  <c r="K60"/>
  <c r="K62"/>
  <c r="K64"/>
  <c r="K67"/>
  <c r="K73"/>
  <c r="K76"/>
  <c r="K81"/>
  <c r="K87"/>
  <c r="L10"/>
  <c r="K15"/>
  <c r="K19"/>
  <c r="K24"/>
  <c r="L27"/>
  <c r="K28"/>
  <c r="L31"/>
  <c r="L35"/>
  <c r="L44"/>
  <c r="K50"/>
  <c r="L56"/>
  <c r="K58"/>
  <c r="K63"/>
  <c r="L66"/>
  <c r="K68"/>
  <c r="L71"/>
  <c r="K74"/>
  <c r="L79"/>
  <c r="L83"/>
  <c r="L85"/>
  <c r="L89"/>
  <c r="L92"/>
  <c r="M85" l="1"/>
  <c r="M79"/>
  <c r="L68"/>
  <c r="L58"/>
  <c r="L24"/>
  <c r="L15"/>
  <c r="L76"/>
  <c r="L67"/>
  <c r="L26"/>
  <c r="L21"/>
  <c r="L46"/>
  <c r="L42"/>
  <c r="M34"/>
  <c r="L82"/>
  <c r="N25"/>
  <c r="N47"/>
  <c r="M77"/>
  <c r="M89"/>
  <c r="M71"/>
  <c r="L63"/>
  <c r="M44"/>
  <c r="M35"/>
  <c r="M31"/>
  <c r="M27"/>
  <c r="L81"/>
  <c r="L73"/>
  <c r="L62"/>
  <c r="L49"/>
  <c r="L40"/>
  <c r="L18"/>
  <c r="L91"/>
  <c r="L78"/>
  <c r="L39"/>
  <c r="M33"/>
  <c r="L22"/>
  <c r="CN9"/>
  <c r="L72"/>
  <c r="L36"/>
  <c r="L32"/>
  <c r="L16"/>
  <c r="L11"/>
  <c r="N65"/>
  <c r="M61"/>
  <c r="M43"/>
  <c r="M83"/>
  <c r="M66"/>
  <c r="M56"/>
  <c r="L50"/>
  <c r="L19"/>
  <c r="L87"/>
  <c r="L60"/>
  <c r="L54"/>
  <c r="L38"/>
  <c r="L29"/>
  <c r="L17"/>
  <c r="L84"/>
  <c r="L70"/>
  <c r="M48"/>
  <c r="L45"/>
  <c r="L30"/>
  <c r="L86"/>
  <c r="L80"/>
  <c r="M69"/>
  <c r="M41"/>
  <c r="M6"/>
  <c r="M92"/>
  <c r="L74"/>
  <c r="L28"/>
  <c r="M10"/>
  <c r="L64"/>
  <c r="M57"/>
  <c r="M51"/>
  <c r="L37"/>
  <c r="L23"/>
  <c r="L14"/>
  <c r="N88"/>
  <c r="M75"/>
  <c r="L53"/>
  <c r="L12"/>
  <c r="L90"/>
  <c r="L59"/>
  <c r="L20"/>
  <c r="N13"/>
  <c r="M52"/>
  <c r="M55"/>
  <c r="M64" l="1"/>
  <c r="N69"/>
  <c r="M30"/>
  <c r="M17"/>
  <c r="M38"/>
  <c r="N83"/>
  <c r="M26"/>
  <c r="N55"/>
  <c r="O13"/>
  <c r="M59"/>
  <c r="M53"/>
  <c r="O88"/>
  <c r="M23"/>
  <c r="N51"/>
  <c r="M28"/>
  <c r="N92"/>
  <c r="N6"/>
  <c r="M86"/>
  <c r="N48"/>
  <c r="M84"/>
  <c r="M60"/>
  <c r="M19"/>
  <c r="N56"/>
  <c r="N43"/>
  <c r="O65"/>
  <c r="M16"/>
  <c r="M36"/>
  <c r="M22"/>
  <c r="M39"/>
  <c r="M91"/>
  <c r="M18"/>
  <c r="M49"/>
  <c r="M73"/>
  <c r="N27"/>
  <c r="N35"/>
  <c r="M63"/>
  <c r="N89"/>
  <c r="O47"/>
  <c r="O25"/>
  <c r="M42"/>
  <c r="M76"/>
  <c r="M15"/>
  <c r="M58"/>
  <c r="N79"/>
  <c r="M37"/>
  <c r="M29"/>
  <c r="N33"/>
  <c r="M21"/>
  <c r="M68"/>
  <c r="N52"/>
  <c r="M20"/>
  <c r="M90"/>
  <c r="M12"/>
  <c r="N75"/>
  <c r="M14"/>
  <c r="N57"/>
  <c r="N10"/>
  <c r="M74"/>
  <c r="N41"/>
  <c r="M80"/>
  <c r="M45"/>
  <c r="M70"/>
  <c r="M54"/>
  <c r="M87"/>
  <c r="M50"/>
  <c r="N66"/>
  <c r="N61"/>
  <c r="M11"/>
  <c r="M32"/>
  <c r="M72"/>
  <c r="CO9"/>
  <c r="M78"/>
  <c r="M40"/>
  <c r="M62"/>
  <c r="M81"/>
  <c r="N31"/>
  <c r="N44"/>
  <c r="N71"/>
  <c r="N77"/>
  <c r="M82"/>
  <c r="N34"/>
  <c r="M46"/>
  <c r="M67"/>
  <c r="M24"/>
  <c r="N85"/>
  <c r="B2" i="11"/>
  <c r="N29" i="7" l="1"/>
  <c r="N37"/>
  <c r="N64"/>
  <c r="O85"/>
  <c r="N46"/>
  <c r="N82"/>
  <c r="O77"/>
  <c r="O71"/>
  <c r="O31"/>
  <c r="N81"/>
  <c r="N40"/>
  <c r="CP9"/>
  <c r="N32"/>
  <c r="O61"/>
  <c r="O66"/>
  <c r="N54"/>
  <c r="N45"/>
  <c r="N80"/>
  <c r="O10"/>
  <c r="O57"/>
  <c r="O75"/>
  <c r="N90"/>
  <c r="O52"/>
  <c r="O33"/>
  <c r="O79"/>
  <c r="N15"/>
  <c r="P47"/>
  <c r="O89"/>
  <c r="O35"/>
  <c r="N49"/>
  <c r="N39"/>
  <c r="N16"/>
  <c r="O43"/>
  <c r="O56"/>
  <c r="N84"/>
  <c r="N86"/>
  <c r="O92"/>
  <c r="N23"/>
  <c r="P88"/>
  <c r="P13"/>
  <c r="N26"/>
  <c r="N38"/>
  <c r="N30"/>
  <c r="N42"/>
  <c r="N63"/>
  <c r="N17"/>
  <c r="N24"/>
  <c r="N67"/>
  <c r="O34"/>
  <c r="O44"/>
  <c r="N62"/>
  <c r="N78"/>
  <c r="N72"/>
  <c r="N11"/>
  <c r="N50"/>
  <c r="N87"/>
  <c r="N70"/>
  <c r="O41"/>
  <c r="N74"/>
  <c r="N14"/>
  <c r="N12"/>
  <c r="N20"/>
  <c r="N68"/>
  <c r="N21"/>
  <c r="N58"/>
  <c r="N76"/>
  <c r="P25"/>
  <c r="O27"/>
  <c r="N73"/>
  <c r="N18"/>
  <c r="N91"/>
  <c r="N22"/>
  <c r="N36"/>
  <c r="P65"/>
  <c r="N19"/>
  <c r="N60"/>
  <c r="O48"/>
  <c r="O6"/>
  <c r="N28"/>
  <c r="O51"/>
  <c r="N53"/>
  <c r="N59"/>
  <c r="O55"/>
  <c r="O83"/>
  <c r="O69"/>
  <c r="Q47" l="1"/>
  <c r="P66"/>
  <c r="O32"/>
  <c r="P83"/>
  <c r="P55"/>
  <c r="O53"/>
  <c r="P51"/>
  <c r="P6"/>
  <c r="O60"/>
  <c r="O36"/>
  <c r="O91"/>
  <c r="O73"/>
  <c r="O76"/>
  <c r="O21"/>
  <c r="O20"/>
  <c r="O14"/>
  <c r="O74"/>
  <c r="O87"/>
  <c r="O72"/>
  <c r="O62"/>
  <c r="O67"/>
  <c r="O17"/>
  <c r="O42"/>
  <c r="O38"/>
  <c r="O23"/>
  <c r="P92"/>
  <c r="O84"/>
  <c r="P56"/>
  <c r="O16"/>
  <c r="O39"/>
  <c r="O49"/>
  <c r="P35"/>
  <c r="P79"/>
  <c r="O90"/>
  <c r="P10"/>
  <c r="O80"/>
  <c r="O54"/>
  <c r="O40"/>
  <c r="P31"/>
  <c r="P77"/>
  <c r="O46"/>
  <c r="P85"/>
  <c r="O37"/>
  <c r="P69"/>
  <c r="O28"/>
  <c r="Q65"/>
  <c r="P27"/>
  <c r="P44"/>
  <c r="O24"/>
  <c r="O45"/>
  <c r="O82"/>
  <c r="O59"/>
  <c r="P48"/>
  <c r="O19"/>
  <c r="O22"/>
  <c r="O18"/>
  <c r="Q25"/>
  <c r="O58"/>
  <c r="O68"/>
  <c r="O12"/>
  <c r="P41"/>
  <c r="O70"/>
  <c r="O50"/>
  <c r="O11"/>
  <c r="O78"/>
  <c r="P34"/>
  <c r="O63"/>
  <c r="O30"/>
  <c r="O26"/>
  <c r="Q13"/>
  <c r="Q88"/>
  <c r="O86"/>
  <c r="P43"/>
  <c r="P89"/>
  <c r="O15"/>
  <c r="P33"/>
  <c r="P52"/>
  <c r="P75"/>
  <c r="P57"/>
  <c r="P61"/>
  <c r="CQ9"/>
  <c r="O81"/>
  <c r="P71"/>
  <c r="O64"/>
  <c r="O29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4" i="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P81" l="1"/>
  <c r="P64"/>
  <c r="Q61"/>
  <c r="Q75"/>
  <c r="Q33"/>
  <c r="R13"/>
  <c r="P30"/>
  <c r="P63"/>
  <c r="P78"/>
  <c r="P50"/>
  <c r="Q41"/>
  <c r="P12"/>
  <c r="P58"/>
  <c r="P18"/>
  <c r="P19"/>
  <c r="P45"/>
  <c r="Q44"/>
  <c r="R65"/>
  <c r="Q69"/>
  <c r="P37"/>
  <c r="Q85"/>
  <c r="Q77"/>
  <c r="P40"/>
  <c r="P80"/>
  <c r="P49"/>
  <c r="P16"/>
  <c r="P84"/>
  <c r="P23"/>
  <c r="P17"/>
  <c r="P72"/>
  <c r="P87"/>
  <c r="P14"/>
  <c r="P21"/>
  <c r="P91"/>
  <c r="Q6"/>
  <c r="P53"/>
  <c r="Q83"/>
  <c r="Q66"/>
  <c r="P26"/>
  <c r="P29"/>
  <c r="Q71"/>
  <c r="CR9"/>
  <c r="Q57"/>
  <c r="Q52"/>
  <c r="P15"/>
  <c r="Q89"/>
  <c r="Q43"/>
  <c r="P86"/>
  <c r="R88"/>
  <c r="Q34"/>
  <c r="P11"/>
  <c r="P70"/>
  <c r="P68"/>
  <c r="R25"/>
  <c r="P22"/>
  <c r="Q48"/>
  <c r="P59"/>
  <c r="P82"/>
  <c r="P24"/>
  <c r="Q27"/>
  <c r="P28"/>
  <c r="P46"/>
  <c r="Q31"/>
  <c r="P54"/>
  <c r="Q10"/>
  <c r="P90"/>
  <c r="Q79"/>
  <c r="Q35"/>
  <c r="P39"/>
  <c r="Q56"/>
  <c r="Q92"/>
  <c r="P38"/>
  <c r="P42"/>
  <c r="P67"/>
  <c r="P62"/>
  <c r="P74"/>
  <c r="P20"/>
  <c r="P76"/>
  <c r="P73"/>
  <c r="P36"/>
  <c r="P60"/>
  <c r="Q51"/>
  <c r="Q55"/>
  <c r="P32"/>
  <c r="R47"/>
  <c r="I92" i="11"/>
  <c r="G92"/>
  <c r="F92"/>
  <c r="E92"/>
  <c r="D92"/>
  <c r="C92"/>
  <c r="B92"/>
  <c r="I91"/>
  <c r="G91"/>
  <c r="F91"/>
  <c r="E91"/>
  <c r="D91"/>
  <c r="C91"/>
  <c r="B91"/>
  <c r="I90"/>
  <c r="G90"/>
  <c r="F90"/>
  <c r="E90"/>
  <c r="D90"/>
  <c r="C90"/>
  <c r="B90"/>
  <c r="I89"/>
  <c r="G89"/>
  <c r="F89"/>
  <c r="E89"/>
  <c r="D89"/>
  <c r="C89"/>
  <c r="B89"/>
  <c r="I88"/>
  <c r="G88"/>
  <c r="F88"/>
  <c r="E88"/>
  <c r="D88"/>
  <c r="C88"/>
  <c r="B88"/>
  <c r="I87"/>
  <c r="G87"/>
  <c r="F87"/>
  <c r="E87"/>
  <c r="D87"/>
  <c r="C87"/>
  <c r="B87"/>
  <c r="I86"/>
  <c r="G86"/>
  <c r="F86"/>
  <c r="E86"/>
  <c r="D86"/>
  <c r="C86"/>
  <c r="B86"/>
  <c r="I85"/>
  <c r="G85"/>
  <c r="F85"/>
  <c r="E85"/>
  <c r="D85"/>
  <c r="C85"/>
  <c r="B85"/>
  <c r="I84"/>
  <c r="G84"/>
  <c r="F84"/>
  <c r="E84"/>
  <c r="D84"/>
  <c r="C84"/>
  <c r="B84"/>
  <c r="I83"/>
  <c r="G83"/>
  <c r="F83"/>
  <c r="E83"/>
  <c r="D83"/>
  <c r="C83"/>
  <c r="B83"/>
  <c r="I82"/>
  <c r="G82"/>
  <c r="F82"/>
  <c r="E82"/>
  <c r="D82"/>
  <c r="C82"/>
  <c r="B82"/>
  <c r="I81"/>
  <c r="G81"/>
  <c r="F81"/>
  <c r="E81"/>
  <c r="D81"/>
  <c r="C81"/>
  <c r="B81"/>
  <c r="I80"/>
  <c r="G80"/>
  <c r="F80"/>
  <c r="E80"/>
  <c r="D80"/>
  <c r="C80"/>
  <c r="B80"/>
  <c r="I79"/>
  <c r="G79"/>
  <c r="F79"/>
  <c r="E79"/>
  <c r="D79"/>
  <c r="C79"/>
  <c r="B79"/>
  <c r="I78"/>
  <c r="G78"/>
  <c r="F78"/>
  <c r="E78"/>
  <c r="D78"/>
  <c r="C78"/>
  <c r="B78"/>
  <c r="I77"/>
  <c r="G77"/>
  <c r="F77"/>
  <c r="E77"/>
  <c r="D77"/>
  <c r="C77"/>
  <c r="B77"/>
  <c r="I76"/>
  <c r="G76"/>
  <c r="F76"/>
  <c r="E76"/>
  <c r="D76"/>
  <c r="C76"/>
  <c r="B76"/>
  <c r="I75"/>
  <c r="G75"/>
  <c r="F75"/>
  <c r="E75"/>
  <c r="D75"/>
  <c r="C75"/>
  <c r="B75"/>
  <c r="I74"/>
  <c r="G74"/>
  <c r="F74"/>
  <c r="E74"/>
  <c r="D74"/>
  <c r="C74"/>
  <c r="B74"/>
  <c r="I73"/>
  <c r="G73"/>
  <c r="F73"/>
  <c r="E73"/>
  <c r="D73"/>
  <c r="C73"/>
  <c r="B73"/>
  <c r="I72"/>
  <c r="G72"/>
  <c r="F72"/>
  <c r="E72"/>
  <c r="D72"/>
  <c r="C72"/>
  <c r="B72"/>
  <c r="I71"/>
  <c r="G71"/>
  <c r="F71"/>
  <c r="E71"/>
  <c r="D71"/>
  <c r="C71"/>
  <c r="B71"/>
  <c r="I70"/>
  <c r="G70"/>
  <c r="F70"/>
  <c r="E70"/>
  <c r="D70"/>
  <c r="C70"/>
  <c r="B70"/>
  <c r="I69"/>
  <c r="G69"/>
  <c r="F69"/>
  <c r="E69"/>
  <c r="D69"/>
  <c r="C69"/>
  <c r="B69"/>
  <c r="I68"/>
  <c r="G68"/>
  <c r="F68"/>
  <c r="E68"/>
  <c r="D68"/>
  <c r="C68"/>
  <c r="B68"/>
  <c r="I67"/>
  <c r="G67"/>
  <c r="F67"/>
  <c r="E67"/>
  <c r="D67"/>
  <c r="C67"/>
  <c r="B67"/>
  <c r="I66"/>
  <c r="G66"/>
  <c r="F66"/>
  <c r="E66"/>
  <c r="D66"/>
  <c r="C66"/>
  <c r="B66"/>
  <c r="I65"/>
  <c r="G65"/>
  <c r="F65"/>
  <c r="E65"/>
  <c r="D65"/>
  <c r="C65"/>
  <c r="B65"/>
  <c r="I64"/>
  <c r="G64"/>
  <c r="F64"/>
  <c r="E64"/>
  <c r="D64"/>
  <c r="C64"/>
  <c r="B64"/>
  <c r="I63"/>
  <c r="G63"/>
  <c r="F63"/>
  <c r="E63"/>
  <c r="D63"/>
  <c r="C63"/>
  <c r="B63"/>
  <c r="I62"/>
  <c r="G62"/>
  <c r="F62"/>
  <c r="E62"/>
  <c r="D62"/>
  <c r="C62"/>
  <c r="B62"/>
  <c r="I61"/>
  <c r="G61"/>
  <c r="F61"/>
  <c r="E61"/>
  <c r="D61"/>
  <c r="C61"/>
  <c r="B61"/>
  <c r="I60"/>
  <c r="G60"/>
  <c r="F60"/>
  <c r="E60"/>
  <c r="D60"/>
  <c r="C60"/>
  <c r="B60"/>
  <c r="I59"/>
  <c r="G59"/>
  <c r="F59"/>
  <c r="E59"/>
  <c r="D59"/>
  <c r="C59"/>
  <c r="B59"/>
  <c r="I58"/>
  <c r="G58"/>
  <c r="F58"/>
  <c r="E58"/>
  <c r="D58"/>
  <c r="C58"/>
  <c r="B58"/>
  <c r="I57"/>
  <c r="G57"/>
  <c r="F57"/>
  <c r="E57"/>
  <c r="D57"/>
  <c r="C57"/>
  <c r="B57"/>
  <c r="I56"/>
  <c r="G56"/>
  <c r="F56"/>
  <c r="E56"/>
  <c r="D56"/>
  <c r="C56"/>
  <c r="B56"/>
  <c r="I55"/>
  <c r="G55"/>
  <c r="F55"/>
  <c r="E55"/>
  <c r="D55"/>
  <c r="C55"/>
  <c r="B55"/>
  <c r="I54"/>
  <c r="G54"/>
  <c r="F54"/>
  <c r="E54"/>
  <c r="D54"/>
  <c r="C54"/>
  <c r="B54"/>
  <c r="I53"/>
  <c r="G53"/>
  <c r="F53"/>
  <c r="E53"/>
  <c r="D53"/>
  <c r="C53"/>
  <c r="B53"/>
  <c r="I52"/>
  <c r="G52"/>
  <c r="F52"/>
  <c r="E52"/>
  <c r="D52"/>
  <c r="C52"/>
  <c r="B52"/>
  <c r="I51"/>
  <c r="G51"/>
  <c r="F51"/>
  <c r="E51"/>
  <c r="D51"/>
  <c r="C51"/>
  <c r="B51"/>
  <c r="I50"/>
  <c r="G50"/>
  <c r="F50"/>
  <c r="E50"/>
  <c r="D50"/>
  <c r="C50"/>
  <c r="B50"/>
  <c r="I49"/>
  <c r="G49"/>
  <c r="F49"/>
  <c r="E49"/>
  <c r="D49"/>
  <c r="C49"/>
  <c r="B49"/>
  <c r="I48"/>
  <c r="G48"/>
  <c r="F48"/>
  <c r="E48"/>
  <c r="D48"/>
  <c r="C48"/>
  <c r="B48"/>
  <c r="I47"/>
  <c r="G47"/>
  <c r="F47"/>
  <c r="E47"/>
  <c r="D47"/>
  <c r="C47"/>
  <c r="B47"/>
  <c r="I46"/>
  <c r="G46"/>
  <c r="F46"/>
  <c r="E46"/>
  <c r="D46"/>
  <c r="C46"/>
  <c r="B46"/>
  <c r="I45"/>
  <c r="G45"/>
  <c r="F45"/>
  <c r="E45"/>
  <c r="D45"/>
  <c r="C45"/>
  <c r="B45"/>
  <c r="I44"/>
  <c r="G44"/>
  <c r="F44"/>
  <c r="E44"/>
  <c r="D44"/>
  <c r="C44"/>
  <c r="B44"/>
  <c r="I43"/>
  <c r="G43"/>
  <c r="F43"/>
  <c r="E43"/>
  <c r="D43"/>
  <c r="C43"/>
  <c r="B43"/>
  <c r="I42"/>
  <c r="G42"/>
  <c r="F42"/>
  <c r="E42"/>
  <c r="D42"/>
  <c r="C42"/>
  <c r="B42"/>
  <c r="I41"/>
  <c r="G41"/>
  <c r="F41"/>
  <c r="E41"/>
  <c r="D41"/>
  <c r="C41"/>
  <c r="B41"/>
  <c r="I40"/>
  <c r="G40"/>
  <c r="F40"/>
  <c r="E40"/>
  <c r="D40"/>
  <c r="C40"/>
  <c r="B40"/>
  <c r="I39"/>
  <c r="G39"/>
  <c r="F39"/>
  <c r="E39"/>
  <c r="D39"/>
  <c r="C39"/>
  <c r="B39"/>
  <c r="I38"/>
  <c r="G38"/>
  <c r="F38"/>
  <c r="E38"/>
  <c r="D38"/>
  <c r="C38"/>
  <c r="B38"/>
  <c r="I37"/>
  <c r="G37"/>
  <c r="F37"/>
  <c r="E37"/>
  <c r="D37"/>
  <c r="C37"/>
  <c r="B37"/>
  <c r="I36"/>
  <c r="G36"/>
  <c r="F36"/>
  <c r="E36"/>
  <c r="D36"/>
  <c r="C36"/>
  <c r="B36"/>
  <c r="I35"/>
  <c r="G35"/>
  <c r="F35"/>
  <c r="E35"/>
  <c r="D35"/>
  <c r="C35"/>
  <c r="B35"/>
  <c r="I34"/>
  <c r="G34"/>
  <c r="F34"/>
  <c r="E34"/>
  <c r="D34"/>
  <c r="C34"/>
  <c r="B34"/>
  <c r="I33"/>
  <c r="G33"/>
  <c r="F33"/>
  <c r="E33"/>
  <c r="D33"/>
  <c r="C33"/>
  <c r="B33"/>
  <c r="I32"/>
  <c r="G32"/>
  <c r="F32"/>
  <c r="E32"/>
  <c r="D32"/>
  <c r="C32"/>
  <c r="B32"/>
  <c r="I31"/>
  <c r="G31"/>
  <c r="F31"/>
  <c r="E31"/>
  <c r="D31"/>
  <c r="C31"/>
  <c r="B31"/>
  <c r="I30"/>
  <c r="G30"/>
  <c r="F30"/>
  <c r="E30"/>
  <c r="D30"/>
  <c r="C30"/>
  <c r="B30"/>
  <c r="I29"/>
  <c r="G29"/>
  <c r="F29"/>
  <c r="E29"/>
  <c r="D29"/>
  <c r="C29"/>
  <c r="B29"/>
  <c r="I28"/>
  <c r="G28"/>
  <c r="F28"/>
  <c r="E28"/>
  <c r="D28"/>
  <c r="C28"/>
  <c r="B28"/>
  <c r="I27"/>
  <c r="G27"/>
  <c r="F27"/>
  <c r="E27"/>
  <c r="D27"/>
  <c r="C27"/>
  <c r="B27"/>
  <c r="I26"/>
  <c r="G26"/>
  <c r="F26"/>
  <c r="E26"/>
  <c r="D26"/>
  <c r="C26"/>
  <c r="B26"/>
  <c r="I25"/>
  <c r="G25"/>
  <c r="F25"/>
  <c r="E25"/>
  <c r="D25"/>
  <c r="C25"/>
  <c r="B25"/>
  <c r="I24"/>
  <c r="G24"/>
  <c r="F24"/>
  <c r="E24"/>
  <c r="D24"/>
  <c r="C24"/>
  <c r="B24"/>
  <c r="I23"/>
  <c r="G23"/>
  <c r="F23"/>
  <c r="E23"/>
  <c r="D23"/>
  <c r="C23"/>
  <c r="B23"/>
  <c r="I22"/>
  <c r="G22"/>
  <c r="F22"/>
  <c r="E22"/>
  <c r="D22"/>
  <c r="C22"/>
  <c r="B22"/>
  <c r="I21"/>
  <c r="G21"/>
  <c r="F21"/>
  <c r="E21"/>
  <c r="D21"/>
  <c r="C21"/>
  <c r="B21"/>
  <c r="I20"/>
  <c r="G20"/>
  <c r="F20"/>
  <c r="E20"/>
  <c r="D20"/>
  <c r="C20"/>
  <c r="B20"/>
  <c r="I19"/>
  <c r="G19"/>
  <c r="F19"/>
  <c r="E19"/>
  <c r="D19"/>
  <c r="C19"/>
  <c r="B19"/>
  <c r="I18"/>
  <c r="G18"/>
  <c r="F18"/>
  <c r="E18"/>
  <c r="D18"/>
  <c r="C18"/>
  <c r="B18"/>
  <c r="I17"/>
  <c r="G17"/>
  <c r="F17"/>
  <c r="E17"/>
  <c r="D17"/>
  <c r="C17"/>
  <c r="B17"/>
  <c r="I16"/>
  <c r="G16"/>
  <c r="F16"/>
  <c r="E16"/>
  <c r="D16"/>
  <c r="C16"/>
  <c r="B16"/>
  <c r="I15"/>
  <c r="G15"/>
  <c r="F15"/>
  <c r="E15"/>
  <c r="D15"/>
  <c r="C15"/>
  <c r="B15"/>
  <c r="I14"/>
  <c r="G14"/>
  <c r="F14"/>
  <c r="E14"/>
  <c r="D14"/>
  <c r="C14"/>
  <c r="B14"/>
  <c r="I13"/>
  <c r="G13"/>
  <c r="F13"/>
  <c r="E13"/>
  <c r="D13"/>
  <c r="C13"/>
  <c r="B13"/>
  <c r="I12"/>
  <c r="G12"/>
  <c r="F12"/>
  <c r="E12"/>
  <c r="D12"/>
  <c r="C12"/>
  <c r="B12"/>
  <c r="I11"/>
  <c r="G11"/>
  <c r="F11"/>
  <c r="E11"/>
  <c r="D11"/>
  <c r="C11"/>
  <c r="B11"/>
  <c r="I10"/>
  <c r="G10"/>
  <c r="F10"/>
  <c r="E10"/>
  <c r="D10"/>
  <c r="C10"/>
  <c r="B10"/>
  <c r="I9"/>
  <c r="G9"/>
  <c r="F9"/>
  <c r="E9"/>
  <c r="D9"/>
  <c r="C9"/>
  <c r="B9"/>
  <c r="I8"/>
  <c r="G8"/>
  <c r="F8"/>
  <c r="E8"/>
  <c r="D8"/>
  <c r="C8"/>
  <c r="B8"/>
  <c r="I7"/>
  <c r="G7"/>
  <c r="F7"/>
  <c r="E7"/>
  <c r="D7"/>
  <c r="C7"/>
  <c r="B7"/>
  <c r="I6"/>
  <c r="G6"/>
  <c r="F6"/>
  <c r="E6"/>
  <c r="D6"/>
  <c r="C6"/>
  <c r="B6"/>
  <c r="I5"/>
  <c r="G5"/>
  <c r="F5"/>
  <c r="E5"/>
  <c r="D5"/>
  <c r="C5"/>
  <c r="B5"/>
  <c r="I4"/>
  <c r="G4"/>
  <c r="F4"/>
  <c r="E4"/>
  <c r="D4"/>
  <c r="C4"/>
  <c r="B4"/>
  <c r="I92" i="8"/>
  <c r="G92"/>
  <c r="F92"/>
  <c r="E92"/>
  <c r="D92"/>
  <c r="C92"/>
  <c r="B92"/>
  <c r="I91"/>
  <c r="G91"/>
  <c r="F91"/>
  <c r="E91"/>
  <c r="D91"/>
  <c r="C91"/>
  <c r="B91"/>
  <c r="I90"/>
  <c r="G90"/>
  <c r="F90"/>
  <c r="E90"/>
  <c r="D90"/>
  <c r="C90"/>
  <c r="B90"/>
  <c r="I89"/>
  <c r="G89"/>
  <c r="F89"/>
  <c r="E89"/>
  <c r="D89"/>
  <c r="C89"/>
  <c r="B89"/>
  <c r="I88"/>
  <c r="G88"/>
  <c r="F88"/>
  <c r="E88"/>
  <c r="D88"/>
  <c r="C88"/>
  <c r="B88"/>
  <c r="I87"/>
  <c r="G87"/>
  <c r="F87"/>
  <c r="E87"/>
  <c r="D87"/>
  <c r="C87"/>
  <c r="B87"/>
  <c r="I86"/>
  <c r="G86"/>
  <c r="F86"/>
  <c r="E86"/>
  <c r="D86"/>
  <c r="C86"/>
  <c r="B86"/>
  <c r="I85"/>
  <c r="G85"/>
  <c r="F85"/>
  <c r="E85"/>
  <c r="D85"/>
  <c r="C85"/>
  <c r="B85"/>
  <c r="I84"/>
  <c r="G84"/>
  <c r="F84"/>
  <c r="E84"/>
  <c r="D84"/>
  <c r="C84"/>
  <c r="B84"/>
  <c r="I83"/>
  <c r="G83"/>
  <c r="F83"/>
  <c r="E83"/>
  <c r="D83"/>
  <c r="C83"/>
  <c r="B83"/>
  <c r="I82"/>
  <c r="G82"/>
  <c r="F82"/>
  <c r="E82"/>
  <c r="D82"/>
  <c r="C82"/>
  <c r="B82"/>
  <c r="I81"/>
  <c r="G81"/>
  <c r="F81"/>
  <c r="E81"/>
  <c r="D81"/>
  <c r="C81"/>
  <c r="B81"/>
  <c r="I80"/>
  <c r="G80"/>
  <c r="F80"/>
  <c r="E80"/>
  <c r="D80"/>
  <c r="C80"/>
  <c r="B80"/>
  <c r="I79"/>
  <c r="G79"/>
  <c r="F79"/>
  <c r="E79"/>
  <c r="D79"/>
  <c r="C79"/>
  <c r="B79"/>
  <c r="I78"/>
  <c r="G78"/>
  <c r="F78"/>
  <c r="E78"/>
  <c r="D78"/>
  <c r="C78"/>
  <c r="B78"/>
  <c r="I77"/>
  <c r="G77"/>
  <c r="F77"/>
  <c r="E77"/>
  <c r="D77"/>
  <c r="C77"/>
  <c r="B77"/>
  <c r="I76"/>
  <c r="G76"/>
  <c r="F76"/>
  <c r="E76"/>
  <c r="D76"/>
  <c r="C76"/>
  <c r="B76"/>
  <c r="I75"/>
  <c r="G75"/>
  <c r="F75"/>
  <c r="E75"/>
  <c r="D75"/>
  <c r="C75"/>
  <c r="B75"/>
  <c r="I74"/>
  <c r="G74"/>
  <c r="F74"/>
  <c r="E74"/>
  <c r="D74"/>
  <c r="C74"/>
  <c r="B74"/>
  <c r="I73"/>
  <c r="G73"/>
  <c r="F73"/>
  <c r="E73"/>
  <c r="D73"/>
  <c r="C73"/>
  <c r="B73"/>
  <c r="I72"/>
  <c r="G72"/>
  <c r="F72"/>
  <c r="E72"/>
  <c r="D72"/>
  <c r="C72"/>
  <c r="B72"/>
  <c r="I71"/>
  <c r="G71"/>
  <c r="F71"/>
  <c r="E71"/>
  <c r="D71"/>
  <c r="C71"/>
  <c r="B71"/>
  <c r="I70"/>
  <c r="G70"/>
  <c r="F70"/>
  <c r="E70"/>
  <c r="D70"/>
  <c r="C70"/>
  <c r="B70"/>
  <c r="I69"/>
  <c r="G69"/>
  <c r="F69"/>
  <c r="E69"/>
  <c r="D69"/>
  <c r="C69"/>
  <c r="B69"/>
  <c r="I68"/>
  <c r="G68"/>
  <c r="F68"/>
  <c r="E68"/>
  <c r="D68"/>
  <c r="C68"/>
  <c r="B68"/>
  <c r="I67"/>
  <c r="G67"/>
  <c r="F67"/>
  <c r="E67"/>
  <c r="D67"/>
  <c r="C67"/>
  <c r="B67"/>
  <c r="I66"/>
  <c r="G66"/>
  <c r="F66"/>
  <c r="E66"/>
  <c r="D66"/>
  <c r="C66"/>
  <c r="B66"/>
  <c r="I65"/>
  <c r="G65"/>
  <c r="F65"/>
  <c r="E65"/>
  <c r="D65"/>
  <c r="C65"/>
  <c r="B65"/>
  <c r="I64"/>
  <c r="G64"/>
  <c r="F64"/>
  <c r="E64"/>
  <c r="D64"/>
  <c r="C64"/>
  <c r="B64"/>
  <c r="I63"/>
  <c r="G63"/>
  <c r="F63"/>
  <c r="E63"/>
  <c r="D63"/>
  <c r="C63"/>
  <c r="B63"/>
  <c r="I62"/>
  <c r="G62"/>
  <c r="F62"/>
  <c r="E62"/>
  <c r="D62"/>
  <c r="C62"/>
  <c r="B62"/>
  <c r="I61"/>
  <c r="G61"/>
  <c r="F61"/>
  <c r="E61"/>
  <c r="D61"/>
  <c r="C61"/>
  <c r="B61"/>
  <c r="I60"/>
  <c r="G60"/>
  <c r="F60"/>
  <c r="E60"/>
  <c r="D60"/>
  <c r="C60"/>
  <c r="B60"/>
  <c r="I59"/>
  <c r="G59"/>
  <c r="F59"/>
  <c r="E59"/>
  <c r="D59"/>
  <c r="C59"/>
  <c r="B59"/>
  <c r="I58"/>
  <c r="G58"/>
  <c r="F58"/>
  <c r="E58"/>
  <c r="D58"/>
  <c r="C58"/>
  <c r="B58"/>
  <c r="I57"/>
  <c r="G57"/>
  <c r="F57"/>
  <c r="E57"/>
  <c r="D57"/>
  <c r="C57"/>
  <c r="B57"/>
  <c r="I56"/>
  <c r="G56"/>
  <c r="F56"/>
  <c r="E56"/>
  <c r="D56"/>
  <c r="C56"/>
  <c r="B56"/>
  <c r="I55"/>
  <c r="G55"/>
  <c r="F55"/>
  <c r="E55"/>
  <c r="D55"/>
  <c r="C55"/>
  <c r="B55"/>
  <c r="I54"/>
  <c r="G54"/>
  <c r="F54"/>
  <c r="E54"/>
  <c r="D54"/>
  <c r="C54"/>
  <c r="B54"/>
  <c r="I53"/>
  <c r="G53"/>
  <c r="F53"/>
  <c r="E53"/>
  <c r="D53"/>
  <c r="C53"/>
  <c r="B53"/>
  <c r="I52"/>
  <c r="G52"/>
  <c r="F52"/>
  <c r="E52"/>
  <c r="D52"/>
  <c r="C52"/>
  <c r="B52"/>
  <c r="I51"/>
  <c r="G51"/>
  <c r="F51"/>
  <c r="E51"/>
  <c r="D51"/>
  <c r="C51"/>
  <c r="B51"/>
  <c r="I50"/>
  <c r="G50"/>
  <c r="F50"/>
  <c r="E50"/>
  <c r="D50"/>
  <c r="C50"/>
  <c r="B50"/>
  <c r="I49"/>
  <c r="G49"/>
  <c r="F49"/>
  <c r="E49"/>
  <c r="D49"/>
  <c r="C49"/>
  <c r="B49"/>
  <c r="I48"/>
  <c r="G48"/>
  <c r="F48"/>
  <c r="E48"/>
  <c r="D48"/>
  <c r="C48"/>
  <c r="B48"/>
  <c r="I47"/>
  <c r="G47"/>
  <c r="F47"/>
  <c r="E47"/>
  <c r="D47"/>
  <c r="C47"/>
  <c r="B47"/>
  <c r="I46"/>
  <c r="G46"/>
  <c r="F46"/>
  <c r="E46"/>
  <c r="D46"/>
  <c r="C46"/>
  <c r="B46"/>
  <c r="I45"/>
  <c r="G45"/>
  <c r="F45"/>
  <c r="E45"/>
  <c r="D45"/>
  <c r="C45"/>
  <c r="B45"/>
  <c r="I44"/>
  <c r="G44"/>
  <c r="F44"/>
  <c r="E44"/>
  <c r="D44"/>
  <c r="C44"/>
  <c r="B44"/>
  <c r="I43"/>
  <c r="G43"/>
  <c r="F43"/>
  <c r="E43"/>
  <c r="D43"/>
  <c r="C43"/>
  <c r="B43"/>
  <c r="I42"/>
  <c r="G42"/>
  <c r="F42"/>
  <c r="E42"/>
  <c r="D42"/>
  <c r="C42"/>
  <c r="B42"/>
  <c r="I41"/>
  <c r="G41"/>
  <c r="F41"/>
  <c r="E41"/>
  <c r="D41"/>
  <c r="C41"/>
  <c r="B41"/>
  <c r="I40"/>
  <c r="G40"/>
  <c r="F40"/>
  <c r="E40"/>
  <c r="D40"/>
  <c r="C40"/>
  <c r="B40"/>
  <c r="I39"/>
  <c r="G39"/>
  <c r="F39"/>
  <c r="E39"/>
  <c r="D39"/>
  <c r="C39"/>
  <c r="B39"/>
  <c r="I38"/>
  <c r="G38"/>
  <c r="F38"/>
  <c r="E38"/>
  <c r="D38"/>
  <c r="C38"/>
  <c r="B38"/>
  <c r="I37"/>
  <c r="G37"/>
  <c r="F37"/>
  <c r="E37"/>
  <c r="D37"/>
  <c r="C37"/>
  <c r="B37"/>
  <c r="I36"/>
  <c r="G36"/>
  <c r="F36"/>
  <c r="E36"/>
  <c r="D36"/>
  <c r="C36"/>
  <c r="B36"/>
  <c r="I35"/>
  <c r="G35"/>
  <c r="F35"/>
  <c r="E35"/>
  <c r="D35"/>
  <c r="C35"/>
  <c r="B35"/>
  <c r="I34"/>
  <c r="G34"/>
  <c r="F34"/>
  <c r="E34"/>
  <c r="D34"/>
  <c r="C34"/>
  <c r="B34"/>
  <c r="I33"/>
  <c r="G33"/>
  <c r="F33"/>
  <c r="E33"/>
  <c r="D33"/>
  <c r="C33"/>
  <c r="B33"/>
  <c r="I32"/>
  <c r="G32"/>
  <c r="F32"/>
  <c r="E32"/>
  <c r="D32"/>
  <c r="C32"/>
  <c r="B32"/>
  <c r="I31"/>
  <c r="G31"/>
  <c r="F31"/>
  <c r="E31"/>
  <c r="D31"/>
  <c r="C31"/>
  <c r="B31"/>
  <c r="I30"/>
  <c r="G30"/>
  <c r="F30"/>
  <c r="E30"/>
  <c r="D30"/>
  <c r="C30"/>
  <c r="B30"/>
  <c r="I29"/>
  <c r="G29"/>
  <c r="F29"/>
  <c r="E29"/>
  <c r="D29"/>
  <c r="C29"/>
  <c r="B29"/>
  <c r="I28"/>
  <c r="G28"/>
  <c r="F28"/>
  <c r="E28"/>
  <c r="D28"/>
  <c r="C28"/>
  <c r="B28"/>
  <c r="I27"/>
  <c r="G27"/>
  <c r="F27"/>
  <c r="E27"/>
  <c r="D27"/>
  <c r="C27"/>
  <c r="B27"/>
  <c r="I26"/>
  <c r="G26"/>
  <c r="F26"/>
  <c r="E26"/>
  <c r="D26"/>
  <c r="C26"/>
  <c r="B26"/>
  <c r="I25"/>
  <c r="G25"/>
  <c r="F25"/>
  <c r="E25"/>
  <c r="D25"/>
  <c r="C25"/>
  <c r="B25"/>
  <c r="I24"/>
  <c r="G24"/>
  <c r="F24"/>
  <c r="E24"/>
  <c r="D24"/>
  <c r="C24"/>
  <c r="B24"/>
  <c r="I23"/>
  <c r="G23"/>
  <c r="F23"/>
  <c r="E23"/>
  <c r="D23"/>
  <c r="C23"/>
  <c r="B23"/>
  <c r="I22"/>
  <c r="G22"/>
  <c r="F22"/>
  <c r="E22"/>
  <c r="D22"/>
  <c r="C22"/>
  <c r="B22"/>
  <c r="I21"/>
  <c r="G21"/>
  <c r="F21"/>
  <c r="E21"/>
  <c r="D21"/>
  <c r="C21"/>
  <c r="B21"/>
  <c r="I20"/>
  <c r="G20"/>
  <c r="F20"/>
  <c r="E20"/>
  <c r="D20"/>
  <c r="C20"/>
  <c r="B20"/>
  <c r="I19"/>
  <c r="G19"/>
  <c r="F19"/>
  <c r="E19"/>
  <c r="D19"/>
  <c r="C19"/>
  <c r="B19"/>
  <c r="I18"/>
  <c r="G18"/>
  <c r="F18"/>
  <c r="E18"/>
  <c r="D18"/>
  <c r="C18"/>
  <c r="B18"/>
  <c r="I17"/>
  <c r="G17"/>
  <c r="F17"/>
  <c r="E17"/>
  <c r="D17"/>
  <c r="C17"/>
  <c r="B17"/>
  <c r="I16"/>
  <c r="G16"/>
  <c r="F16"/>
  <c r="E16"/>
  <c r="D16"/>
  <c r="C16"/>
  <c r="B16"/>
  <c r="I15"/>
  <c r="G15"/>
  <c r="F15"/>
  <c r="E15"/>
  <c r="D15"/>
  <c r="C15"/>
  <c r="B15"/>
  <c r="I14"/>
  <c r="G14"/>
  <c r="F14"/>
  <c r="E14"/>
  <c r="D14"/>
  <c r="C14"/>
  <c r="B14"/>
  <c r="I13"/>
  <c r="G13"/>
  <c r="F13"/>
  <c r="E13"/>
  <c r="D13"/>
  <c r="C13"/>
  <c r="B13"/>
  <c r="I12"/>
  <c r="G12"/>
  <c r="F12"/>
  <c r="E12"/>
  <c r="D12"/>
  <c r="C12"/>
  <c r="B12"/>
  <c r="I11"/>
  <c r="G11"/>
  <c r="F11"/>
  <c r="E11"/>
  <c r="D11"/>
  <c r="C11"/>
  <c r="B11"/>
  <c r="I10"/>
  <c r="G10"/>
  <c r="F10"/>
  <c r="E10"/>
  <c r="D10"/>
  <c r="C10"/>
  <c r="B10"/>
  <c r="I9"/>
  <c r="G9"/>
  <c r="F9"/>
  <c r="E9"/>
  <c r="D9"/>
  <c r="C9"/>
  <c r="B9"/>
  <c r="I8"/>
  <c r="G8"/>
  <c r="F8"/>
  <c r="E8"/>
  <c r="D8"/>
  <c r="C8"/>
  <c r="B8"/>
  <c r="I7"/>
  <c r="G7"/>
  <c r="F7"/>
  <c r="E7"/>
  <c r="D7"/>
  <c r="C7"/>
  <c r="B7"/>
  <c r="I6"/>
  <c r="G6"/>
  <c r="F6"/>
  <c r="E6"/>
  <c r="D6"/>
  <c r="C6"/>
  <c r="B6"/>
  <c r="I5"/>
  <c r="G5"/>
  <c r="F5"/>
  <c r="E5"/>
  <c r="D5"/>
  <c r="C5"/>
  <c r="B5"/>
  <c r="I4"/>
  <c r="G4"/>
  <c r="F4"/>
  <c r="E4"/>
  <c r="D4"/>
  <c r="C4"/>
  <c r="B4"/>
  <c r="B2" i="7"/>
  <c r="B2" i="8" s="1"/>
  <c r="B16" i="7"/>
  <c r="C16"/>
  <c r="D16"/>
  <c r="E16"/>
  <c r="F16"/>
  <c r="G16"/>
  <c r="I16"/>
  <c r="B17"/>
  <c r="C17"/>
  <c r="D17"/>
  <c r="E17"/>
  <c r="F17"/>
  <c r="G17"/>
  <c r="I17"/>
  <c r="B18"/>
  <c r="C18"/>
  <c r="D18"/>
  <c r="E18"/>
  <c r="F18"/>
  <c r="G18"/>
  <c r="I18"/>
  <c r="B19"/>
  <c r="C19"/>
  <c r="D19"/>
  <c r="E19"/>
  <c r="F19"/>
  <c r="G19"/>
  <c r="I19"/>
  <c r="B20"/>
  <c r="C20"/>
  <c r="D20"/>
  <c r="E20"/>
  <c r="F20"/>
  <c r="G20"/>
  <c r="I20"/>
  <c r="B21"/>
  <c r="C21"/>
  <c r="D21"/>
  <c r="E21"/>
  <c r="F21"/>
  <c r="G21"/>
  <c r="I21"/>
  <c r="B22"/>
  <c r="C22"/>
  <c r="D22"/>
  <c r="E22"/>
  <c r="F22"/>
  <c r="G22"/>
  <c r="I22"/>
  <c r="B23"/>
  <c r="C23"/>
  <c r="D23"/>
  <c r="E23"/>
  <c r="F23"/>
  <c r="G23"/>
  <c r="I23"/>
  <c r="B24"/>
  <c r="C24"/>
  <c r="D24"/>
  <c r="E24"/>
  <c r="F24"/>
  <c r="G24"/>
  <c r="I24"/>
  <c r="B25"/>
  <c r="C25"/>
  <c r="D25"/>
  <c r="E25"/>
  <c r="F25"/>
  <c r="G25"/>
  <c r="I25"/>
  <c r="B26"/>
  <c r="C26"/>
  <c r="D26"/>
  <c r="E26"/>
  <c r="F26"/>
  <c r="G26"/>
  <c r="I26"/>
  <c r="B27"/>
  <c r="C27"/>
  <c r="D27"/>
  <c r="E27"/>
  <c r="F27"/>
  <c r="G27"/>
  <c r="I27"/>
  <c r="B28"/>
  <c r="C28"/>
  <c r="D28"/>
  <c r="E28"/>
  <c r="F28"/>
  <c r="G28"/>
  <c r="I28"/>
  <c r="B29"/>
  <c r="C29"/>
  <c r="D29"/>
  <c r="E29"/>
  <c r="F29"/>
  <c r="G29"/>
  <c r="I29"/>
  <c r="B30"/>
  <c r="C30"/>
  <c r="D30"/>
  <c r="E30"/>
  <c r="F30"/>
  <c r="G30"/>
  <c r="I30"/>
  <c r="B31"/>
  <c r="C31"/>
  <c r="D31"/>
  <c r="E31"/>
  <c r="F31"/>
  <c r="G31"/>
  <c r="I31"/>
  <c r="B32"/>
  <c r="C32"/>
  <c r="D32"/>
  <c r="E32"/>
  <c r="F32"/>
  <c r="G32"/>
  <c r="I32"/>
  <c r="B33"/>
  <c r="C33"/>
  <c r="D33"/>
  <c r="E33"/>
  <c r="F33"/>
  <c r="G33"/>
  <c r="I33"/>
  <c r="B34"/>
  <c r="C34"/>
  <c r="D34"/>
  <c r="E34"/>
  <c r="F34"/>
  <c r="G34"/>
  <c r="I34"/>
  <c r="B35"/>
  <c r="C35"/>
  <c r="D35"/>
  <c r="E35"/>
  <c r="F35"/>
  <c r="G35"/>
  <c r="I35"/>
  <c r="B36"/>
  <c r="C36"/>
  <c r="D36"/>
  <c r="E36"/>
  <c r="F36"/>
  <c r="G36"/>
  <c r="I36"/>
  <c r="B37"/>
  <c r="C37"/>
  <c r="D37"/>
  <c r="E37"/>
  <c r="F37"/>
  <c r="G37"/>
  <c r="I37"/>
  <c r="B38"/>
  <c r="C38"/>
  <c r="D38"/>
  <c r="E38"/>
  <c r="F38"/>
  <c r="G38"/>
  <c r="I38"/>
  <c r="B39"/>
  <c r="C39"/>
  <c r="D39"/>
  <c r="E39"/>
  <c r="F39"/>
  <c r="G39"/>
  <c r="I39"/>
  <c r="B40"/>
  <c r="C40"/>
  <c r="D40"/>
  <c r="E40"/>
  <c r="F40"/>
  <c r="G40"/>
  <c r="I40"/>
  <c r="B41"/>
  <c r="C41"/>
  <c r="D41"/>
  <c r="E41"/>
  <c r="F41"/>
  <c r="G41"/>
  <c r="I41"/>
  <c r="B42"/>
  <c r="C42"/>
  <c r="D42"/>
  <c r="E42"/>
  <c r="F42"/>
  <c r="G42"/>
  <c r="I42"/>
  <c r="B43"/>
  <c r="C43"/>
  <c r="D43"/>
  <c r="E43"/>
  <c r="F43"/>
  <c r="G43"/>
  <c r="I43"/>
  <c r="B44"/>
  <c r="C44"/>
  <c r="D44"/>
  <c r="E44"/>
  <c r="F44"/>
  <c r="G44"/>
  <c r="I44"/>
  <c r="B45"/>
  <c r="C45"/>
  <c r="D45"/>
  <c r="E45"/>
  <c r="F45"/>
  <c r="G45"/>
  <c r="I45"/>
  <c r="B46"/>
  <c r="C46"/>
  <c r="D46"/>
  <c r="E46"/>
  <c r="F46"/>
  <c r="G46"/>
  <c r="I46"/>
  <c r="B47"/>
  <c r="C47"/>
  <c r="D47"/>
  <c r="E47"/>
  <c r="F47"/>
  <c r="G47"/>
  <c r="I47"/>
  <c r="B48"/>
  <c r="C48"/>
  <c r="D48"/>
  <c r="E48"/>
  <c r="F48"/>
  <c r="G48"/>
  <c r="I48"/>
  <c r="B49"/>
  <c r="C49"/>
  <c r="D49"/>
  <c r="E49"/>
  <c r="F49"/>
  <c r="G49"/>
  <c r="I49"/>
  <c r="B50"/>
  <c r="C50"/>
  <c r="D50"/>
  <c r="E50"/>
  <c r="F50"/>
  <c r="G50"/>
  <c r="I50"/>
  <c r="B51"/>
  <c r="C51"/>
  <c r="D51"/>
  <c r="E51"/>
  <c r="F51"/>
  <c r="G51"/>
  <c r="I51"/>
  <c r="B52"/>
  <c r="C52"/>
  <c r="D52"/>
  <c r="E52"/>
  <c r="F52"/>
  <c r="G52"/>
  <c r="I52"/>
  <c r="B53"/>
  <c r="C53"/>
  <c r="D53"/>
  <c r="E53"/>
  <c r="F53"/>
  <c r="G53"/>
  <c r="I53"/>
  <c r="B54"/>
  <c r="C54"/>
  <c r="D54"/>
  <c r="E54"/>
  <c r="F54"/>
  <c r="G54"/>
  <c r="I54"/>
  <c r="B55"/>
  <c r="C55"/>
  <c r="D55"/>
  <c r="E55"/>
  <c r="F55"/>
  <c r="G55"/>
  <c r="I55"/>
  <c r="B56"/>
  <c r="C56"/>
  <c r="D56"/>
  <c r="E56"/>
  <c r="F56"/>
  <c r="G56"/>
  <c r="I56"/>
  <c r="B57"/>
  <c r="C57"/>
  <c r="D57"/>
  <c r="E57"/>
  <c r="F57"/>
  <c r="G57"/>
  <c r="I57"/>
  <c r="B58"/>
  <c r="C58"/>
  <c r="D58"/>
  <c r="E58"/>
  <c r="F58"/>
  <c r="G58"/>
  <c r="I58"/>
  <c r="B59"/>
  <c r="C59"/>
  <c r="D59"/>
  <c r="E59"/>
  <c r="F59"/>
  <c r="G59"/>
  <c r="I59"/>
  <c r="B60"/>
  <c r="C60"/>
  <c r="D60"/>
  <c r="E60"/>
  <c r="F60"/>
  <c r="G60"/>
  <c r="I60"/>
  <c r="B61"/>
  <c r="C61"/>
  <c r="D61"/>
  <c r="E61"/>
  <c r="F61"/>
  <c r="G61"/>
  <c r="I61"/>
  <c r="B62"/>
  <c r="C62"/>
  <c r="D62"/>
  <c r="E62"/>
  <c r="F62"/>
  <c r="G62"/>
  <c r="I62"/>
  <c r="B63"/>
  <c r="C63"/>
  <c r="D63"/>
  <c r="E63"/>
  <c r="F63"/>
  <c r="G63"/>
  <c r="I63"/>
  <c r="B64"/>
  <c r="C64"/>
  <c r="D64"/>
  <c r="E64"/>
  <c r="F64"/>
  <c r="G64"/>
  <c r="I64"/>
  <c r="B65"/>
  <c r="C65"/>
  <c r="D65"/>
  <c r="E65"/>
  <c r="F65"/>
  <c r="G65"/>
  <c r="I65"/>
  <c r="B66"/>
  <c r="C66"/>
  <c r="D66"/>
  <c r="E66"/>
  <c r="F66"/>
  <c r="G66"/>
  <c r="I66"/>
  <c r="B67"/>
  <c r="C67"/>
  <c r="D67"/>
  <c r="E67"/>
  <c r="F67"/>
  <c r="G67"/>
  <c r="I67"/>
  <c r="B68"/>
  <c r="C68"/>
  <c r="D68"/>
  <c r="E68"/>
  <c r="F68"/>
  <c r="G68"/>
  <c r="I68"/>
  <c r="B69"/>
  <c r="C69"/>
  <c r="D69"/>
  <c r="E69"/>
  <c r="F69"/>
  <c r="G69"/>
  <c r="I69"/>
  <c r="B70"/>
  <c r="C70"/>
  <c r="D70"/>
  <c r="E70"/>
  <c r="F70"/>
  <c r="G70"/>
  <c r="I70"/>
  <c r="B71"/>
  <c r="C71"/>
  <c r="D71"/>
  <c r="E71"/>
  <c r="F71"/>
  <c r="G71"/>
  <c r="I71"/>
  <c r="B72"/>
  <c r="C72"/>
  <c r="D72"/>
  <c r="E72"/>
  <c r="F72"/>
  <c r="G72"/>
  <c r="I72"/>
  <c r="B73"/>
  <c r="C73"/>
  <c r="D73"/>
  <c r="E73"/>
  <c r="F73"/>
  <c r="G73"/>
  <c r="I73"/>
  <c r="B74"/>
  <c r="C74"/>
  <c r="D74"/>
  <c r="E74"/>
  <c r="F74"/>
  <c r="G74"/>
  <c r="I74"/>
  <c r="B75"/>
  <c r="C75"/>
  <c r="D75"/>
  <c r="E75"/>
  <c r="F75"/>
  <c r="G75"/>
  <c r="I75"/>
  <c r="B76"/>
  <c r="C76"/>
  <c r="D76"/>
  <c r="E76"/>
  <c r="F76"/>
  <c r="G76"/>
  <c r="I76"/>
  <c r="B77"/>
  <c r="C77"/>
  <c r="D77"/>
  <c r="E77"/>
  <c r="F77"/>
  <c r="G77"/>
  <c r="I77"/>
  <c r="B78"/>
  <c r="C78"/>
  <c r="D78"/>
  <c r="E78"/>
  <c r="F78"/>
  <c r="G78"/>
  <c r="I78"/>
  <c r="B79"/>
  <c r="C79"/>
  <c r="D79"/>
  <c r="E79"/>
  <c r="F79"/>
  <c r="G79"/>
  <c r="I79"/>
  <c r="B80"/>
  <c r="C80"/>
  <c r="D80"/>
  <c r="E80"/>
  <c r="F80"/>
  <c r="G80"/>
  <c r="I80"/>
  <c r="B81"/>
  <c r="C81"/>
  <c r="D81"/>
  <c r="E81"/>
  <c r="F81"/>
  <c r="G81"/>
  <c r="I81"/>
  <c r="B82"/>
  <c r="C82"/>
  <c r="D82"/>
  <c r="E82"/>
  <c r="F82"/>
  <c r="G82"/>
  <c r="I82"/>
  <c r="B83"/>
  <c r="C83"/>
  <c r="D83"/>
  <c r="E83"/>
  <c r="F83"/>
  <c r="G83"/>
  <c r="I83"/>
  <c r="B84"/>
  <c r="C84"/>
  <c r="D84"/>
  <c r="E84"/>
  <c r="F84"/>
  <c r="G84"/>
  <c r="I84"/>
  <c r="B85"/>
  <c r="C85"/>
  <c r="D85"/>
  <c r="E85"/>
  <c r="F85"/>
  <c r="G85"/>
  <c r="I85"/>
  <c r="B86"/>
  <c r="C86"/>
  <c r="D86"/>
  <c r="E86"/>
  <c r="F86"/>
  <c r="G86"/>
  <c r="I86"/>
  <c r="B87"/>
  <c r="C87"/>
  <c r="D87"/>
  <c r="E87"/>
  <c r="F87"/>
  <c r="G87"/>
  <c r="I87"/>
  <c r="B88"/>
  <c r="C88"/>
  <c r="D88"/>
  <c r="E88"/>
  <c r="F88"/>
  <c r="G88"/>
  <c r="I88"/>
  <c r="B89"/>
  <c r="C89"/>
  <c r="D89"/>
  <c r="E89"/>
  <c r="F89"/>
  <c r="G89"/>
  <c r="I89"/>
  <c r="B90"/>
  <c r="C90"/>
  <c r="D90"/>
  <c r="E90"/>
  <c r="F90"/>
  <c r="G90"/>
  <c r="I90"/>
  <c r="B91"/>
  <c r="C91"/>
  <c r="D91"/>
  <c r="E91"/>
  <c r="F91"/>
  <c r="G91"/>
  <c r="I91"/>
  <c r="B92"/>
  <c r="C92"/>
  <c r="D92"/>
  <c r="E92"/>
  <c r="F92"/>
  <c r="G92"/>
  <c r="I92"/>
  <c r="B9"/>
  <c r="C9"/>
  <c r="D9"/>
  <c r="E9"/>
  <c r="F9"/>
  <c r="G9"/>
  <c r="I9"/>
  <c r="B10"/>
  <c r="C10"/>
  <c r="D10"/>
  <c r="E10"/>
  <c r="F10"/>
  <c r="G10"/>
  <c r="I10"/>
  <c r="B11"/>
  <c r="C11"/>
  <c r="D11"/>
  <c r="E11"/>
  <c r="F11"/>
  <c r="G11"/>
  <c r="I11"/>
  <c r="B12"/>
  <c r="C12"/>
  <c r="D12"/>
  <c r="E12"/>
  <c r="F12"/>
  <c r="G12"/>
  <c r="I12"/>
  <c r="B13"/>
  <c r="C13"/>
  <c r="D13"/>
  <c r="E13"/>
  <c r="F13"/>
  <c r="G13"/>
  <c r="I13"/>
  <c r="B14"/>
  <c r="C14"/>
  <c r="D14"/>
  <c r="E14"/>
  <c r="F14"/>
  <c r="G14"/>
  <c r="I14"/>
  <c r="B15"/>
  <c r="C15"/>
  <c r="D15"/>
  <c r="E15"/>
  <c r="F15"/>
  <c r="G15"/>
  <c r="I15"/>
  <c r="B5"/>
  <c r="C5"/>
  <c r="D5"/>
  <c r="E5"/>
  <c r="F5"/>
  <c r="G5"/>
  <c r="I5"/>
  <c r="B6"/>
  <c r="C6"/>
  <c r="D6"/>
  <c r="E6"/>
  <c r="F6"/>
  <c r="G6"/>
  <c r="I6"/>
  <c r="B7"/>
  <c r="C7"/>
  <c r="D7"/>
  <c r="E7"/>
  <c r="F7"/>
  <c r="G7"/>
  <c r="I7"/>
  <c r="B8"/>
  <c r="C8"/>
  <c r="D8"/>
  <c r="E8"/>
  <c r="F8"/>
  <c r="G8"/>
  <c r="I8"/>
  <c r="I4"/>
  <c r="G4"/>
  <c r="F4"/>
  <c r="E4"/>
  <c r="D4"/>
  <c r="C4"/>
  <c r="B4"/>
  <c r="Q26" l="1"/>
  <c r="R69"/>
  <c r="Q32"/>
  <c r="R51"/>
  <c r="Q36"/>
  <c r="Q76"/>
  <c r="Q20"/>
  <c r="Q67"/>
  <c r="Q38"/>
  <c r="R92"/>
  <c r="Q39"/>
  <c r="R79"/>
  <c r="R10"/>
  <c r="R31"/>
  <c r="Q28"/>
  <c r="Q24"/>
  <c r="Q59"/>
  <c r="Q22"/>
  <c r="Q11"/>
  <c r="Q86"/>
  <c r="Q15"/>
  <c r="R57"/>
  <c r="CS9"/>
  <c r="R66"/>
  <c r="Q53"/>
  <c r="Q21"/>
  <c r="Q87"/>
  <c r="Q23"/>
  <c r="Q16"/>
  <c r="Q40"/>
  <c r="R85"/>
  <c r="R44"/>
  <c r="Q19"/>
  <c r="Q58"/>
  <c r="Q12"/>
  <c r="Q50"/>
  <c r="Q63"/>
  <c r="S13"/>
  <c r="R33"/>
  <c r="Q30"/>
  <c r="S47"/>
  <c r="R55"/>
  <c r="Q60"/>
  <c r="Q73"/>
  <c r="Q74"/>
  <c r="Q62"/>
  <c r="Q42"/>
  <c r="R56"/>
  <c r="R35"/>
  <c r="Q90"/>
  <c r="Q54"/>
  <c r="Q46"/>
  <c r="R27"/>
  <c r="Q82"/>
  <c r="R48"/>
  <c r="S25"/>
  <c r="Q68"/>
  <c r="Q70"/>
  <c r="R34"/>
  <c r="S88"/>
  <c r="R43"/>
  <c r="R89"/>
  <c r="R52"/>
  <c r="R71"/>
  <c r="Q29"/>
  <c r="R83"/>
  <c r="R6"/>
  <c r="Q91"/>
  <c r="Q14"/>
  <c r="Q72"/>
  <c r="Q17"/>
  <c r="Q84"/>
  <c r="Q49"/>
  <c r="Q80"/>
  <c r="R77"/>
  <c r="Q37"/>
  <c r="S65"/>
  <c r="Q45"/>
  <c r="Q18"/>
  <c r="R41"/>
  <c r="Q78"/>
  <c r="R75"/>
  <c r="R61"/>
  <c r="Q64"/>
  <c r="Q81"/>
  <c r="Q32" i="12"/>
  <c r="Q33"/>
  <c r="R81" i="7" l="1"/>
  <c r="S61"/>
  <c r="S41"/>
  <c r="R18"/>
  <c r="R45"/>
  <c r="R37"/>
  <c r="R80"/>
  <c r="R49"/>
  <c r="R72"/>
  <c r="S6"/>
  <c r="S71"/>
  <c r="S52"/>
  <c r="S43"/>
  <c r="S34"/>
  <c r="R68"/>
  <c r="S48"/>
  <c r="S27"/>
  <c r="R46"/>
  <c r="R90"/>
  <c r="S56"/>
  <c r="R42"/>
  <c r="R74"/>
  <c r="R73"/>
  <c r="S55"/>
  <c r="R30"/>
  <c r="S33"/>
  <c r="R63"/>
  <c r="R12"/>
  <c r="R19"/>
  <c r="S44"/>
  <c r="R40"/>
  <c r="R23"/>
  <c r="R21"/>
  <c r="S66"/>
  <c r="CT9"/>
  <c r="R15"/>
  <c r="R86"/>
  <c r="R11"/>
  <c r="R59"/>
  <c r="R28"/>
  <c r="S31"/>
  <c r="S79"/>
  <c r="S92"/>
  <c r="R67"/>
  <c r="R20"/>
  <c r="R36"/>
  <c r="R32"/>
  <c r="S69"/>
  <c r="R64"/>
  <c r="R29"/>
  <c r="S75"/>
  <c r="R78"/>
  <c r="T65"/>
  <c r="S77"/>
  <c r="R84"/>
  <c r="R17"/>
  <c r="R14"/>
  <c r="R91"/>
  <c r="S83"/>
  <c r="S89"/>
  <c r="T88"/>
  <c r="R70"/>
  <c r="T25"/>
  <c r="R82"/>
  <c r="R54"/>
  <c r="S35"/>
  <c r="R62"/>
  <c r="R60"/>
  <c r="T47"/>
  <c r="T13"/>
  <c r="R50"/>
  <c r="R58"/>
  <c r="S85"/>
  <c r="R16"/>
  <c r="R87"/>
  <c r="R53"/>
  <c r="S57"/>
  <c r="R22"/>
  <c r="R24"/>
  <c r="S10"/>
  <c r="R39"/>
  <c r="R38"/>
  <c r="R76"/>
  <c r="S51"/>
  <c r="R26"/>
  <c r="R33" i="12"/>
  <c r="R32"/>
  <c r="F3"/>
  <c r="B9" s="1"/>
  <c r="B10" s="1"/>
  <c r="U47" i="7" l="1"/>
  <c r="S32"/>
  <c r="T66"/>
  <c r="T27"/>
  <c r="S26"/>
  <c r="T51"/>
  <c r="S39"/>
  <c r="S22"/>
  <c r="T57"/>
  <c r="S53"/>
  <c r="S87"/>
  <c r="S16"/>
  <c r="T85"/>
  <c r="S58"/>
  <c r="U13"/>
  <c r="S54"/>
  <c r="S82"/>
  <c r="S70"/>
  <c r="T89"/>
  <c r="T83"/>
  <c r="S14"/>
  <c r="S84"/>
  <c r="T77"/>
  <c r="S78"/>
  <c r="T75"/>
  <c r="S64"/>
  <c r="S20"/>
  <c r="T92"/>
  <c r="T31"/>
  <c r="S59"/>
  <c r="S11"/>
  <c r="S15"/>
  <c r="S21"/>
  <c r="S23"/>
  <c r="S40"/>
  <c r="S19"/>
  <c r="S63"/>
  <c r="T33"/>
  <c r="S30"/>
  <c r="S73"/>
  <c r="S42"/>
  <c r="S90"/>
  <c r="S68"/>
  <c r="T43"/>
  <c r="T71"/>
  <c r="T6"/>
  <c r="S72"/>
  <c r="S49"/>
  <c r="S37"/>
  <c r="S18"/>
  <c r="T61"/>
  <c r="S45"/>
  <c r="S76"/>
  <c r="S38"/>
  <c r="T10"/>
  <c r="S24"/>
  <c r="S50"/>
  <c r="S60"/>
  <c r="S62"/>
  <c r="T35"/>
  <c r="U25"/>
  <c r="U88"/>
  <c r="S91"/>
  <c r="S17"/>
  <c r="U65"/>
  <c r="S29"/>
  <c r="T69"/>
  <c r="S36"/>
  <c r="S67"/>
  <c r="T79"/>
  <c r="S28"/>
  <c r="S86"/>
  <c r="CU9"/>
  <c r="T44"/>
  <c r="S12"/>
  <c r="T55"/>
  <c r="S74"/>
  <c r="T56"/>
  <c r="S46"/>
  <c r="T48"/>
  <c r="T34"/>
  <c r="T52"/>
  <c r="S80"/>
  <c r="T41"/>
  <c r="S81"/>
  <c r="D4" i="12"/>
  <c r="B8"/>
  <c r="C9"/>
  <c r="C10"/>
  <c r="R31"/>
  <c r="S31" s="1"/>
  <c r="B15"/>
  <c r="B27"/>
  <c r="B21"/>
  <c r="O4"/>
  <c r="I3"/>
  <c r="H4" s="1"/>
  <c r="O27" l="1"/>
  <c r="K27"/>
  <c r="G27"/>
  <c r="N27"/>
  <c r="J27"/>
  <c r="F27"/>
  <c r="M27"/>
  <c r="I27"/>
  <c r="E27"/>
  <c r="L27"/>
  <c r="H27"/>
  <c r="T81" i="7"/>
  <c r="U41"/>
  <c r="U34"/>
  <c r="T46"/>
  <c r="T74"/>
  <c r="T12"/>
  <c r="T86"/>
  <c r="T28"/>
  <c r="T67"/>
  <c r="U69"/>
  <c r="V65"/>
  <c r="T17"/>
  <c r="V25"/>
  <c r="U35"/>
  <c r="T60"/>
  <c r="U10"/>
  <c r="T76"/>
  <c r="T45"/>
  <c r="T37"/>
  <c r="T72"/>
  <c r="U71"/>
  <c r="T68"/>
  <c r="T42"/>
  <c r="T30"/>
  <c r="T63"/>
  <c r="T40"/>
  <c r="T21"/>
  <c r="T11"/>
  <c r="U31"/>
  <c r="T20"/>
  <c r="U75"/>
  <c r="T84"/>
  <c r="U83"/>
  <c r="T70"/>
  <c r="T54"/>
  <c r="V13"/>
  <c r="U85"/>
  <c r="T87"/>
  <c r="U57"/>
  <c r="T22"/>
  <c r="T39"/>
  <c r="U51"/>
  <c r="U27"/>
  <c r="T32"/>
  <c r="T80"/>
  <c r="U52"/>
  <c r="U48"/>
  <c r="U56"/>
  <c r="U55"/>
  <c r="U44"/>
  <c r="CV9"/>
  <c r="U79"/>
  <c r="T36"/>
  <c r="T29"/>
  <c r="T91"/>
  <c r="V88"/>
  <c r="T62"/>
  <c r="T50"/>
  <c r="T24"/>
  <c r="T38"/>
  <c r="U61"/>
  <c r="T18"/>
  <c r="T49"/>
  <c r="U6"/>
  <c r="U43"/>
  <c r="T90"/>
  <c r="T73"/>
  <c r="U33"/>
  <c r="T19"/>
  <c r="T23"/>
  <c r="T15"/>
  <c r="T59"/>
  <c r="U92"/>
  <c r="T64"/>
  <c r="T78"/>
  <c r="U77"/>
  <c r="T14"/>
  <c r="U89"/>
  <c r="T82"/>
  <c r="T58"/>
  <c r="T16"/>
  <c r="T53"/>
  <c r="T26"/>
  <c r="U66"/>
  <c r="V47"/>
  <c r="B26" i="12"/>
  <c r="S33"/>
  <c r="S32"/>
  <c r="B22"/>
  <c r="B20"/>
  <c r="B16"/>
  <c r="B14"/>
  <c r="C8"/>
  <c r="B28"/>
  <c r="C27"/>
  <c r="C15"/>
  <c r="L28" l="1"/>
  <c r="H28"/>
  <c r="O28"/>
  <c r="K28"/>
  <c r="G28"/>
  <c r="N28"/>
  <c r="J28"/>
  <c r="F28"/>
  <c r="M28"/>
  <c r="I28"/>
  <c r="E28"/>
  <c r="N26"/>
  <c r="J26"/>
  <c r="F26"/>
  <c r="M26"/>
  <c r="I26"/>
  <c r="E26"/>
  <c r="L26"/>
  <c r="H26"/>
  <c r="O26"/>
  <c r="K26"/>
  <c r="G26"/>
  <c r="C26"/>
  <c r="W47" i="7"/>
  <c r="U26"/>
  <c r="U53"/>
  <c r="U58"/>
  <c r="V89"/>
  <c r="V77"/>
  <c r="U64"/>
  <c r="U59"/>
  <c r="U23"/>
  <c r="V33"/>
  <c r="U90"/>
  <c r="V6"/>
  <c r="U18"/>
  <c r="U24"/>
  <c r="U50"/>
  <c r="U62"/>
  <c r="W88"/>
  <c r="U29"/>
  <c r="V79"/>
  <c r="CW9"/>
  <c r="V44"/>
  <c r="V55"/>
  <c r="V48"/>
  <c r="V27"/>
  <c r="U39"/>
  <c r="V57"/>
  <c r="V85"/>
  <c r="U70"/>
  <c r="U84"/>
  <c r="V75"/>
  <c r="V31"/>
  <c r="U21"/>
  <c r="U63"/>
  <c r="U42"/>
  <c r="V71"/>
  <c r="U37"/>
  <c r="U45"/>
  <c r="V10"/>
  <c r="U60"/>
  <c r="W25"/>
  <c r="U17"/>
  <c r="U67"/>
  <c r="U86"/>
  <c r="U46"/>
  <c r="V41"/>
  <c r="U30"/>
  <c r="U68"/>
  <c r="V66"/>
  <c r="U16"/>
  <c r="U82"/>
  <c r="U14"/>
  <c r="U78"/>
  <c r="V92"/>
  <c r="U15"/>
  <c r="U19"/>
  <c r="U73"/>
  <c r="V43"/>
  <c r="U49"/>
  <c r="V61"/>
  <c r="U38"/>
  <c r="U91"/>
  <c r="U36"/>
  <c r="V56"/>
  <c r="V52"/>
  <c r="U80"/>
  <c r="U32"/>
  <c r="V51"/>
  <c r="U22"/>
  <c r="U87"/>
  <c r="W13"/>
  <c r="U54"/>
  <c r="V83"/>
  <c r="U20"/>
  <c r="U11"/>
  <c r="U40"/>
  <c r="U72"/>
  <c r="U76"/>
  <c r="V35"/>
  <c r="W65"/>
  <c r="V69"/>
  <c r="U28"/>
  <c r="U12"/>
  <c r="U74"/>
  <c r="V34"/>
  <c r="U81"/>
  <c r="C28" i="12"/>
  <c r="B40"/>
  <c r="B39"/>
  <c r="B38"/>
  <c r="B63" s="1"/>
  <c r="C16"/>
  <c r="B61" l="1"/>
  <c r="C61" s="1"/>
  <c r="M63"/>
  <c r="I63"/>
  <c r="E63"/>
  <c r="L63"/>
  <c r="H63"/>
  <c r="O63"/>
  <c r="K63"/>
  <c r="G63"/>
  <c r="N63"/>
  <c r="J63"/>
  <c r="F63"/>
  <c r="V81" i="7"/>
  <c r="W34"/>
  <c r="V12"/>
  <c r="V28"/>
  <c r="X65"/>
  <c r="W35"/>
  <c r="V76"/>
  <c r="V72"/>
  <c r="V11"/>
  <c r="V54"/>
  <c r="V87"/>
  <c r="W51"/>
  <c r="V80"/>
  <c r="W56"/>
  <c r="V36"/>
  <c r="V91"/>
  <c r="W61"/>
  <c r="W43"/>
  <c r="V19"/>
  <c r="W92"/>
  <c r="V14"/>
  <c r="W66"/>
  <c r="V30"/>
  <c r="V86"/>
  <c r="X25"/>
  <c r="W10"/>
  <c r="V37"/>
  <c r="V42"/>
  <c r="V21"/>
  <c r="W75"/>
  <c r="V70"/>
  <c r="W85"/>
  <c r="V39"/>
  <c r="W48"/>
  <c r="W44"/>
  <c r="W79"/>
  <c r="V62"/>
  <c r="W6"/>
  <c r="W33"/>
  <c r="V59"/>
  <c r="W77"/>
  <c r="V53"/>
  <c r="V26"/>
  <c r="V29"/>
  <c r="V74"/>
  <c r="W69"/>
  <c r="V40"/>
  <c r="V20"/>
  <c r="W83"/>
  <c r="X13"/>
  <c r="V22"/>
  <c r="V32"/>
  <c r="W52"/>
  <c r="V38"/>
  <c r="V49"/>
  <c r="V73"/>
  <c r="V15"/>
  <c r="V78"/>
  <c r="V82"/>
  <c r="V16"/>
  <c r="V68"/>
  <c r="W41"/>
  <c r="V46"/>
  <c r="V67"/>
  <c r="V17"/>
  <c r="V60"/>
  <c r="V45"/>
  <c r="W71"/>
  <c r="V63"/>
  <c r="W31"/>
  <c r="V84"/>
  <c r="W57"/>
  <c r="W27"/>
  <c r="W55"/>
  <c r="CX9"/>
  <c r="X88"/>
  <c r="V50"/>
  <c r="V24"/>
  <c r="V18"/>
  <c r="V90"/>
  <c r="V23"/>
  <c r="V64"/>
  <c r="W89"/>
  <c r="V58"/>
  <c r="X47"/>
  <c r="C40" i="12"/>
  <c r="C65" s="1"/>
  <c r="B65"/>
  <c r="C38"/>
  <c r="C63" s="1"/>
  <c r="B59"/>
  <c r="C59" s="1"/>
  <c r="B64"/>
  <c r="B60"/>
  <c r="C39"/>
  <c r="C64" s="1"/>
  <c r="O65" l="1"/>
  <c r="K65"/>
  <c r="G65"/>
  <c r="J65"/>
  <c r="F65"/>
  <c r="M65"/>
  <c r="I65"/>
  <c r="E65"/>
  <c r="L65"/>
  <c r="H65"/>
  <c r="N65"/>
  <c r="N64"/>
  <c r="J64"/>
  <c r="F64"/>
  <c r="M64"/>
  <c r="I64"/>
  <c r="E64"/>
  <c r="L64"/>
  <c r="H64"/>
  <c r="O64"/>
  <c r="K64"/>
  <c r="G64"/>
  <c r="Y47" i="7"/>
  <c r="X27"/>
  <c r="W58"/>
  <c r="W64"/>
  <c r="W90"/>
  <c r="W24"/>
  <c r="Y88"/>
  <c r="X55"/>
  <c r="X31"/>
  <c r="X71"/>
  <c r="W17"/>
  <c r="X41"/>
  <c r="W82"/>
  <c r="W15"/>
  <c r="W49"/>
  <c r="W32"/>
  <c r="Y13"/>
  <c r="W20"/>
  <c r="X69"/>
  <c r="W74"/>
  <c r="W29"/>
  <c r="W53"/>
  <c r="X77"/>
  <c r="X33"/>
  <c r="W62"/>
  <c r="X79"/>
  <c r="X48"/>
  <c r="W39"/>
  <c r="W70"/>
  <c r="W21"/>
  <c r="W37"/>
  <c r="W30"/>
  <c r="W14"/>
  <c r="W19"/>
  <c r="X61"/>
  <c r="W36"/>
  <c r="X56"/>
  <c r="X51"/>
  <c r="W54"/>
  <c r="W11"/>
  <c r="W76"/>
  <c r="X35"/>
  <c r="W28"/>
  <c r="X34"/>
  <c r="W45"/>
  <c r="X89"/>
  <c r="W23"/>
  <c r="W18"/>
  <c r="W50"/>
  <c r="CY9"/>
  <c r="X57"/>
  <c r="W84"/>
  <c r="W63"/>
  <c r="W60"/>
  <c r="W67"/>
  <c r="W46"/>
  <c r="W68"/>
  <c r="W16"/>
  <c r="W78"/>
  <c r="W73"/>
  <c r="W38"/>
  <c r="X52"/>
  <c r="W22"/>
  <c r="X83"/>
  <c r="W40"/>
  <c r="W26"/>
  <c r="W59"/>
  <c r="X6"/>
  <c r="X44"/>
  <c r="X85"/>
  <c r="X75"/>
  <c r="W42"/>
  <c r="X10"/>
  <c r="Y25"/>
  <c r="W86"/>
  <c r="X66"/>
  <c r="X92"/>
  <c r="X43"/>
  <c r="W91"/>
  <c r="W80"/>
  <c r="W87"/>
  <c r="W72"/>
  <c r="Y65"/>
  <c r="W12"/>
  <c r="W81"/>
  <c r="C60" i="12"/>
  <c r="X81" i="7" l="1"/>
  <c r="Z65"/>
  <c r="X72"/>
  <c r="X87"/>
  <c r="Y92"/>
  <c r="Y66"/>
  <c r="X86"/>
  <c r="Y10"/>
  <c r="Y75"/>
  <c r="Y6"/>
  <c r="X40"/>
  <c r="X22"/>
  <c r="X38"/>
  <c r="X78"/>
  <c r="X68"/>
  <c r="X67"/>
  <c r="X63"/>
  <c r="Y57"/>
  <c r="CZ9"/>
  <c r="X18"/>
  <c r="Y89"/>
  <c r="X45"/>
  <c r="X28"/>
  <c r="X76"/>
  <c r="X54"/>
  <c r="Y56"/>
  <c r="X19"/>
  <c r="X21"/>
  <c r="X39"/>
  <c r="Y79"/>
  <c r="Y77"/>
  <c r="X29"/>
  <c r="Y69"/>
  <c r="Z13"/>
  <c r="X15"/>
  <c r="Y31"/>
  <c r="Y55"/>
  <c r="X24"/>
  <c r="X64"/>
  <c r="Y27"/>
  <c r="X12"/>
  <c r="X80"/>
  <c r="X91"/>
  <c r="Y43"/>
  <c r="Z25"/>
  <c r="X42"/>
  <c r="Y85"/>
  <c r="Y44"/>
  <c r="X59"/>
  <c r="X26"/>
  <c r="Y83"/>
  <c r="Y52"/>
  <c r="X73"/>
  <c r="X16"/>
  <c r="X46"/>
  <c r="X60"/>
  <c r="X84"/>
  <c r="X50"/>
  <c r="X23"/>
  <c r="Y34"/>
  <c r="Y35"/>
  <c r="X11"/>
  <c r="Y51"/>
  <c r="X36"/>
  <c r="Y61"/>
  <c r="X14"/>
  <c r="X30"/>
  <c r="X37"/>
  <c r="X70"/>
  <c r="Y48"/>
  <c r="X62"/>
  <c r="Y33"/>
  <c r="X53"/>
  <c r="X74"/>
  <c r="X20"/>
  <c r="X32"/>
  <c r="X49"/>
  <c r="X82"/>
  <c r="Y41"/>
  <c r="X17"/>
  <c r="Y71"/>
  <c r="Z88"/>
  <c r="X90"/>
  <c r="X58"/>
  <c r="Z47"/>
  <c r="K3" i="12"/>
  <c r="Y30" i="7" l="1"/>
  <c r="Z69"/>
  <c r="AA47"/>
  <c r="Y90"/>
  <c r="Y17"/>
  <c r="Y82"/>
  <c r="Y20"/>
  <c r="Y74"/>
  <c r="Z33"/>
  <c r="Z48"/>
  <c r="Y37"/>
  <c r="Z61"/>
  <c r="Z51"/>
  <c r="Z35"/>
  <c r="Y50"/>
  <c r="Y84"/>
  <c r="Y46"/>
  <c r="Y73"/>
  <c r="Z52"/>
  <c r="Y26"/>
  <c r="Z85"/>
  <c r="AA25"/>
  <c r="Y91"/>
  <c r="Y12"/>
  <c r="Y64"/>
  <c r="Z55"/>
  <c r="AA13"/>
  <c r="Z77"/>
  <c r="Z79"/>
  <c r="Y21"/>
  <c r="Y19"/>
  <c r="Z56"/>
  <c r="Y76"/>
  <c r="Y45"/>
  <c r="Y18"/>
  <c r="Z57"/>
  <c r="Y67"/>
  <c r="Y78"/>
  <c r="Y40"/>
  <c r="Z6"/>
  <c r="Z10"/>
  <c r="Z66"/>
  <c r="Y87"/>
  <c r="AA65"/>
  <c r="Y58"/>
  <c r="AA88"/>
  <c r="Z71"/>
  <c r="Z41"/>
  <c r="Y49"/>
  <c r="Y32"/>
  <c r="Y53"/>
  <c r="Y62"/>
  <c r="Y70"/>
  <c r="Y14"/>
  <c r="Y36"/>
  <c r="Y11"/>
  <c r="Z34"/>
  <c r="Y23"/>
  <c r="Y60"/>
  <c r="Y16"/>
  <c r="Z83"/>
  <c r="Y59"/>
  <c r="Z44"/>
  <c r="Y42"/>
  <c r="Z43"/>
  <c r="Y80"/>
  <c r="Z27"/>
  <c r="Y24"/>
  <c r="Z31"/>
  <c r="Y15"/>
  <c r="Y29"/>
  <c r="Y39"/>
  <c r="Y54"/>
  <c r="Y28"/>
  <c r="Z89"/>
  <c r="DA9"/>
  <c r="Y63"/>
  <c r="Y68"/>
  <c r="Y38"/>
  <c r="Y22"/>
  <c r="Z75"/>
  <c r="Y86"/>
  <c r="Z92"/>
  <c r="Y72"/>
  <c r="Y81"/>
  <c r="O3" i="12"/>
  <c r="Z29" i="7" l="1"/>
  <c r="Z81"/>
  <c r="Z86"/>
  <c r="Z38"/>
  <c r="Z63"/>
  <c r="AA89"/>
  <c r="Z54"/>
  <c r="Z39"/>
  <c r="Z24"/>
  <c r="AA43"/>
  <c r="Z42"/>
  <c r="Z59"/>
  <c r="AA83"/>
  <c r="Z16"/>
  <c r="AA34"/>
  <c r="Z36"/>
  <c r="Z62"/>
  <c r="Z49"/>
  <c r="AA71"/>
  <c r="Z58"/>
  <c r="Z87"/>
  <c r="AA66"/>
  <c r="Z67"/>
  <c r="Z18"/>
  <c r="Z76"/>
  <c r="Z19"/>
  <c r="Z21"/>
  <c r="AA77"/>
  <c r="Z64"/>
  <c r="AA85"/>
  <c r="Z26"/>
  <c r="AA52"/>
  <c r="Z46"/>
  <c r="Z50"/>
  <c r="AA35"/>
  <c r="AA61"/>
  <c r="AA48"/>
  <c r="Z74"/>
  <c r="Z17"/>
  <c r="Z90"/>
  <c r="AA69"/>
  <c r="Z72"/>
  <c r="AA92"/>
  <c r="AA75"/>
  <c r="Z22"/>
  <c r="Z68"/>
  <c r="DB9"/>
  <c r="Z28"/>
  <c r="Z15"/>
  <c r="AA31"/>
  <c r="AA27"/>
  <c r="Z80"/>
  <c r="AA44"/>
  <c r="Z60"/>
  <c r="Z23"/>
  <c r="Z11"/>
  <c r="Z14"/>
  <c r="Z70"/>
  <c r="Z53"/>
  <c r="Z32"/>
  <c r="AA41"/>
  <c r="AB88"/>
  <c r="AB65"/>
  <c r="AA10"/>
  <c r="AA6"/>
  <c r="Z40"/>
  <c r="Z78"/>
  <c r="AA57"/>
  <c r="Z45"/>
  <c r="AA56"/>
  <c r="AA79"/>
  <c r="AB13"/>
  <c r="AA55"/>
  <c r="Z12"/>
  <c r="Z91"/>
  <c r="AB25"/>
  <c r="Z73"/>
  <c r="Z84"/>
  <c r="AA51"/>
  <c r="Z37"/>
  <c r="AA33"/>
  <c r="Z20"/>
  <c r="Z82"/>
  <c r="AB47"/>
  <c r="Z30"/>
  <c r="C14" i="12"/>
  <c r="AF86" i="11"/>
  <c r="AA30" i="7" l="1"/>
  <c r="AA20"/>
  <c r="AA37"/>
  <c r="AA73"/>
  <c r="AA91"/>
  <c r="AB55"/>
  <c r="AC13"/>
  <c r="AA45"/>
  <c r="AA78"/>
  <c r="AB6"/>
  <c r="AC88"/>
  <c r="AA32"/>
  <c r="AA70"/>
  <c r="AA11"/>
  <c r="AA60"/>
  <c r="AB27"/>
  <c r="AA15"/>
  <c r="DC9"/>
  <c r="AA22"/>
  <c r="AB75"/>
  <c r="AA72"/>
  <c r="AA90"/>
  <c r="AB48"/>
  <c r="AB35"/>
  <c r="AA46"/>
  <c r="AA26"/>
  <c r="AA64"/>
  <c r="AA21"/>
  <c r="AA76"/>
  <c r="AA67"/>
  <c r="AB66"/>
  <c r="AA58"/>
  <c r="AA49"/>
  <c r="AA62"/>
  <c r="AA36"/>
  <c r="AB83"/>
  <c r="AA42"/>
  <c r="AA39"/>
  <c r="AA54"/>
  <c r="AA63"/>
  <c r="AA86"/>
  <c r="AA81"/>
  <c r="AC47"/>
  <c r="AA82"/>
  <c r="AB33"/>
  <c r="AB51"/>
  <c r="AA84"/>
  <c r="AC25"/>
  <c r="AA12"/>
  <c r="AB79"/>
  <c r="AB56"/>
  <c r="AB57"/>
  <c r="AA40"/>
  <c r="AB10"/>
  <c r="AC65"/>
  <c r="AB41"/>
  <c r="AA53"/>
  <c r="AA14"/>
  <c r="AA23"/>
  <c r="AB44"/>
  <c r="AA80"/>
  <c r="AB31"/>
  <c r="AA28"/>
  <c r="AA68"/>
  <c r="AB92"/>
  <c r="AB69"/>
  <c r="AA17"/>
  <c r="AA74"/>
  <c r="AB61"/>
  <c r="AA50"/>
  <c r="AB52"/>
  <c r="AB85"/>
  <c r="AB77"/>
  <c r="AA19"/>
  <c r="AA18"/>
  <c r="AA87"/>
  <c r="AB71"/>
  <c r="AB34"/>
  <c r="AA16"/>
  <c r="AA59"/>
  <c r="AB43"/>
  <c r="AA24"/>
  <c r="AB89"/>
  <c r="AA38"/>
  <c r="AA29"/>
  <c r="U4" i="11"/>
  <c r="G9" i="12"/>
  <c r="K9"/>
  <c r="O9"/>
  <c r="H9"/>
  <c r="H8" s="1"/>
  <c r="L9"/>
  <c r="L8" s="1"/>
  <c r="F9"/>
  <c r="F8" s="1"/>
  <c r="J9"/>
  <c r="J8" s="1"/>
  <c r="N9"/>
  <c r="N8" s="1"/>
  <c r="E9"/>
  <c r="E8" s="1"/>
  <c r="I9"/>
  <c r="M9"/>
  <c r="AD4" i="11"/>
  <c r="W5"/>
  <c r="AA5"/>
  <c r="AE5"/>
  <c r="X6"/>
  <c r="AB6"/>
  <c r="Y7"/>
  <c r="AC7"/>
  <c r="Z4"/>
  <c r="AF7"/>
  <c r="U7"/>
  <c r="Z8"/>
  <c r="W9"/>
  <c r="AE9"/>
  <c r="AB10"/>
  <c r="AF11"/>
  <c r="AG11" s="1"/>
  <c r="U11"/>
  <c r="AC11"/>
  <c r="Z12"/>
  <c r="W13"/>
  <c r="AE13"/>
  <c r="AB14"/>
  <c r="AF15"/>
  <c r="AG15" s="1"/>
  <c r="U15"/>
  <c r="AC15"/>
  <c r="Z16"/>
  <c r="W17"/>
  <c r="AE17"/>
  <c r="AB18"/>
  <c r="AF19"/>
  <c r="AG19" s="1"/>
  <c r="U19"/>
  <c r="AC19"/>
  <c r="Z20"/>
  <c r="W21"/>
  <c r="AE21"/>
  <c r="AB22"/>
  <c r="Y23"/>
  <c r="V24"/>
  <c r="AD24"/>
  <c r="AA25"/>
  <c r="X26"/>
  <c r="Y27"/>
  <c r="V28"/>
  <c r="W4"/>
  <c r="AA4"/>
  <c r="AE4"/>
  <c r="X5"/>
  <c r="AB5"/>
  <c r="AF6"/>
  <c r="AG6" s="1"/>
  <c r="U6"/>
  <c r="Y6"/>
  <c r="AC6"/>
  <c r="V7"/>
  <c r="Z7"/>
  <c r="AD7"/>
  <c r="W8"/>
  <c r="AA8"/>
  <c r="AE8"/>
  <c r="X9"/>
  <c r="AB9"/>
  <c r="AF10"/>
  <c r="AG10" s="1"/>
  <c r="U10"/>
  <c r="Y10"/>
  <c r="AC10"/>
  <c r="V11"/>
  <c r="Z11"/>
  <c r="AD11"/>
  <c r="W12"/>
  <c r="AA12"/>
  <c r="AE12"/>
  <c r="X13"/>
  <c r="AB13"/>
  <c r="AF14"/>
  <c r="AG14" s="1"/>
  <c r="U14"/>
  <c r="Y14"/>
  <c r="AC14"/>
  <c r="V15"/>
  <c r="Z15"/>
  <c r="AD15"/>
  <c r="W16"/>
  <c r="AA16"/>
  <c r="AE16"/>
  <c r="X17"/>
  <c r="AB17"/>
  <c r="AF18"/>
  <c r="AG18" s="1"/>
  <c r="U18"/>
  <c r="Y18"/>
  <c r="AC18"/>
  <c r="V19"/>
  <c r="Z19"/>
  <c r="AD19"/>
  <c r="W20"/>
  <c r="AA20"/>
  <c r="AE20"/>
  <c r="X21"/>
  <c r="AB21"/>
  <c r="AF22"/>
  <c r="AG22" s="1"/>
  <c r="U22"/>
  <c r="Y22"/>
  <c r="AC22"/>
  <c r="V23"/>
  <c r="Z23"/>
  <c r="AD23"/>
  <c r="W24"/>
  <c r="AA24"/>
  <c r="AE24"/>
  <c r="X25"/>
  <c r="AB25"/>
  <c r="AF26"/>
  <c r="U26"/>
  <c r="Y26"/>
  <c r="AC26"/>
  <c r="V27"/>
  <c r="Z27"/>
  <c r="AD27"/>
  <c r="W28"/>
  <c r="AA28"/>
  <c r="AE28"/>
  <c r="X29"/>
  <c r="AB29"/>
  <c r="AF30"/>
  <c r="AG30" s="1"/>
  <c r="U30"/>
  <c r="Y30"/>
  <c r="AC30"/>
  <c r="V31"/>
  <c r="Z31"/>
  <c r="AD31"/>
  <c r="W32"/>
  <c r="AA32"/>
  <c r="AE32"/>
  <c r="X33"/>
  <c r="AB33"/>
  <c r="AF34"/>
  <c r="U34"/>
  <c r="Y34"/>
  <c r="AC34"/>
  <c r="V35"/>
  <c r="Z35"/>
  <c r="AD35"/>
  <c r="W36"/>
  <c r="AA36"/>
  <c r="AE36"/>
  <c r="X37"/>
  <c r="AB37"/>
  <c r="AF38"/>
  <c r="AG38" s="1"/>
  <c r="U38"/>
  <c r="Y38"/>
  <c r="AC38"/>
  <c r="V39"/>
  <c r="Z39"/>
  <c r="AD39"/>
  <c r="W40"/>
  <c r="AA40"/>
  <c r="AE40"/>
  <c r="X41"/>
  <c r="AB41"/>
  <c r="AF42"/>
  <c r="AG42" s="1"/>
  <c r="U42"/>
  <c r="Y42"/>
  <c r="AC42"/>
  <c r="V43"/>
  <c r="Z43"/>
  <c r="AD43"/>
  <c r="W44"/>
  <c r="AA44"/>
  <c r="AE44"/>
  <c r="X45"/>
  <c r="AB45"/>
  <c r="U46"/>
  <c r="AF46"/>
  <c r="AG46" s="1"/>
  <c r="Y46"/>
  <c r="AC46"/>
  <c r="V47"/>
  <c r="Z47"/>
  <c r="AD47"/>
  <c r="W48"/>
  <c r="AA48"/>
  <c r="AE48"/>
  <c r="X49"/>
  <c r="AB49"/>
  <c r="AF50"/>
  <c r="U50"/>
  <c r="Y50"/>
  <c r="AC50"/>
  <c r="V51"/>
  <c r="Z51"/>
  <c r="AD51"/>
  <c r="W52"/>
  <c r="AA52"/>
  <c r="AE52"/>
  <c r="X53"/>
  <c r="AB53"/>
  <c r="U54"/>
  <c r="AF54"/>
  <c r="AG54" s="1"/>
  <c r="Y54"/>
  <c r="AC54"/>
  <c r="V55"/>
  <c r="Z55"/>
  <c r="AD55"/>
  <c r="W56"/>
  <c r="AA56"/>
  <c r="AE56"/>
  <c r="X57"/>
  <c r="AB57"/>
  <c r="AF58"/>
  <c r="U58"/>
  <c r="Y58"/>
  <c r="AC58"/>
  <c r="V59"/>
  <c r="Z59"/>
  <c r="AD59"/>
  <c r="W60"/>
  <c r="AA60"/>
  <c r="AE60"/>
  <c r="X61"/>
  <c r="AB61"/>
  <c r="AF62"/>
  <c r="AG62" s="1"/>
  <c r="U62"/>
  <c r="Y62"/>
  <c r="AC62"/>
  <c r="V63"/>
  <c r="Z63"/>
  <c r="AD63"/>
  <c r="W64"/>
  <c r="X4"/>
  <c r="AB4"/>
  <c r="AF5"/>
  <c r="U5"/>
  <c r="Y5"/>
  <c r="AC5"/>
  <c r="V6"/>
  <c r="Z6"/>
  <c r="AD6"/>
  <c r="W7"/>
  <c r="AA7"/>
  <c r="AE7"/>
  <c r="X8"/>
  <c r="AB8"/>
  <c r="AF9"/>
  <c r="AG9" s="1"/>
  <c r="U9"/>
  <c r="Y9"/>
  <c r="AC9"/>
  <c r="V10"/>
  <c r="Z10"/>
  <c r="AD10"/>
  <c r="W11"/>
  <c r="AA11"/>
  <c r="AE11"/>
  <c r="X12"/>
  <c r="AB12"/>
  <c r="AF13"/>
  <c r="U13"/>
  <c r="Y13"/>
  <c r="AC13"/>
  <c r="V14"/>
  <c r="Z14"/>
  <c r="AD14"/>
  <c r="W15"/>
  <c r="AA15"/>
  <c r="AE15"/>
  <c r="X16"/>
  <c r="AB16"/>
  <c r="AF17"/>
  <c r="AG17" s="1"/>
  <c r="U17"/>
  <c r="Y17"/>
  <c r="AC17"/>
  <c r="V18"/>
  <c r="Z18"/>
  <c r="AD18"/>
  <c r="W19"/>
  <c r="AA19"/>
  <c r="AE19"/>
  <c r="X20"/>
  <c r="AB20"/>
  <c r="AF21"/>
  <c r="U21"/>
  <c r="Y21"/>
  <c r="AC21"/>
  <c r="V22"/>
  <c r="Z22"/>
  <c r="AD22"/>
  <c r="W23"/>
  <c r="AA23"/>
  <c r="AE23"/>
  <c r="X24"/>
  <c r="AB24"/>
  <c r="AF25"/>
  <c r="AG25" s="1"/>
  <c r="U25"/>
  <c r="Y25"/>
  <c r="AC25"/>
  <c r="V26"/>
  <c r="Z26"/>
  <c r="AD26"/>
  <c r="W27"/>
  <c r="AA27"/>
  <c r="AE27"/>
  <c r="X28"/>
  <c r="AB28"/>
  <c r="AF29"/>
  <c r="U29"/>
  <c r="Y29"/>
  <c r="AC29"/>
  <c r="V30"/>
  <c r="Z30"/>
  <c r="AD30"/>
  <c r="W31"/>
  <c r="AA31"/>
  <c r="AE31"/>
  <c r="X32"/>
  <c r="AB32"/>
  <c r="AF33"/>
  <c r="AG33" s="1"/>
  <c r="U33"/>
  <c r="Y33"/>
  <c r="AC33"/>
  <c r="V34"/>
  <c r="Z34"/>
  <c r="AD34"/>
  <c r="W35"/>
  <c r="AA35"/>
  <c r="AE35"/>
  <c r="X36"/>
  <c r="AB36"/>
  <c r="AF37"/>
  <c r="U37"/>
  <c r="Y37"/>
  <c r="AC37"/>
  <c r="V38"/>
  <c r="Z38"/>
  <c r="AD38"/>
  <c r="W39"/>
  <c r="AA39"/>
  <c r="AE39"/>
  <c r="X40"/>
  <c r="AB40"/>
  <c r="AF41"/>
  <c r="AG41" s="1"/>
  <c r="U41"/>
  <c r="Y41"/>
  <c r="AC41"/>
  <c r="V42"/>
  <c r="Z42"/>
  <c r="AD42"/>
  <c r="W43"/>
  <c r="AA43"/>
  <c r="AE43"/>
  <c r="X44"/>
  <c r="AB44"/>
  <c r="AF45"/>
  <c r="U45"/>
  <c r="Y45"/>
  <c r="AC45"/>
  <c r="V46"/>
  <c r="Z46"/>
  <c r="AD46"/>
  <c r="W47"/>
  <c r="AA47"/>
  <c r="AE47"/>
  <c r="X48"/>
  <c r="AB48"/>
  <c r="AF49"/>
  <c r="AG49" s="1"/>
  <c r="U49"/>
  <c r="Y49"/>
  <c r="AC49"/>
  <c r="V50"/>
  <c r="Z50"/>
  <c r="AD50"/>
  <c r="W51"/>
  <c r="AA51"/>
  <c r="AE51"/>
  <c r="X52"/>
  <c r="AB52"/>
  <c r="AF53"/>
  <c r="U53"/>
  <c r="Y53"/>
  <c r="AC53"/>
  <c r="V54"/>
  <c r="Z54"/>
  <c r="AD54"/>
  <c r="W55"/>
  <c r="AA55"/>
  <c r="AE55"/>
  <c r="X56"/>
  <c r="AB56"/>
  <c r="AF57"/>
  <c r="AG57" s="1"/>
  <c r="U57"/>
  <c r="Y57"/>
  <c r="AC57"/>
  <c r="V58"/>
  <c r="Z58"/>
  <c r="AD58"/>
  <c r="W59"/>
  <c r="AA59"/>
  <c r="AE59"/>
  <c r="X60"/>
  <c r="AB60"/>
  <c r="AF61"/>
  <c r="U61"/>
  <c r="Y61"/>
  <c r="AC61"/>
  <c r="V62"/>
  <c r="Z62"/>
  <c r="AD62"/>
  <c r="W63"/>
  <c r="AA63"/>
  <c r="AE63"/>
  <c r="X64"/>
  <c r="AB64"/>
  <c r="AF65"/>
  <c r="AG65" s="1"/>
  <c r="U65"/>
  <c r="Y65"/>
  <c r="AC65"/>
  <c r="V66"/>
  <c r="Z66"/>
  <c r="AD66"/>
  <c r="W67"/>
  <c r="AA67"/>
  <c r="AE67"/>
  <c r="X68"/>
  <c r="AB68"/>
  <c r="AF69"/>
  <c r="U69"/>
  <c r="Y69"/>
  <c r="AC69"/>
  <c r="V70"/>
  <c r="Z70"/>
  <c r="AD70"/>
  <c r="W71"/>
  <c r="AA71"/>
  <c r="AE71"/>
  <c r="X72"/>
  <c r="AB72"/>
  <c r="AF73"/>
  <c r="AG73" s="1"/>
  <c r="U73"/>
  <c r="Y73"/>
  <c r="AC73"/>
  <c r="V74"/>
  <c r="Z74"/>
  <c r="AD74"/>
  <c r="W75"/>
  <c r="AA75"/>
  <c r="AE75"/>
  <c r="X76"/>
  <c r="AB76"/>
  <c r="AF77"/>
  <c r="U77"/>
  <c r="Y77"/>
  <c r="AC77"/>
  <c r="V78"/>
  <c r="Z78"/>
  <c r="AD78"/>
  <c r="W79"/>
  <c r="AA79"/>
  <c r="AE79"/>
  <c r="X80"/>
  <c r="AB80"/>
  <c r="AF81"/>
  <c r="AG81" s="1"/>
  <c r="U81"/>
  <c r="V4"/>
  <c r="V8"/>
  <c r="AD8"/>
  <c r="AA9"/>
  <c r="X10"/>
  <c r="Y11"/>
  <c r="V12"/>
  <c r="AD12"/>
  <c r="AA13"/>
  <c r="X14"/>
  <c r="Y15"/>
  <c r="V16"/>
  <c r="AD16"/>
  <c r="AA17"/>
  <c r="X18"/>
  <c r="Y19"/>
  <c r="V20"/>
  <c r="AD20"/>
  <c r="AA21"/>
  <c r="X22"/>
  <c r="AF23"/>
  <c r="AG23" s="1"/>
  <c r="U23"/>
  <c r="AC23"/>
  <c r="Z24"/>
  <c r="W25"/>
  <c r="AE25"/>
  <c r="AB26"/>
  <c r="AF27"/>
  <c r="U27"/>
  <c r="AC27"/>
  <c r="Z28"/>
  <c r="AD28"/>
  <c r="W29"/>
  <c r="AA29"/>
  <c r="AE29"/>
  <c r="X30"/>
  <c r="AB30"/>
  <c r="AF31"/>
  <c r="AG31" s="1"/>
  <c r="U31"/>
  <c r="Y31"/>
  <c r="AC31"/>
  <c r="V32"/>
  <c r="Z32"/>
  <c r="AD32"/>
  <c r="W33"/>
  <c r="AA33"/>
  <c r="AE33"/>
  <c r="X34"/>
  <c r="AB34"/>
  <c r="AF35"/>
  <c r="AG35" s="1"/>
  <c r="U35"/>
  <c r="Y35"/>
  <c r="AC35"/>
  <c r="V36"/>
  <c r="Z36"/>
  <c r="AD36"/>
  <c r="W37"/>
  <c r="AA37"/>
  <c r="AE37"/>
  <c r="X38"/>
  <c r="AB38"/>
  <c r="AF39"/>
  <c r="AG39" s="1"/>
  <c r="U39"/>
  <c r="Y39"/>
  <c r="AC39"/>
  <c r="V40"/>
  <c r="Z40"/>
  <c r="AD40"/>
  <c r="W41"/>
  <c r="AA41"/>
  <c r="AE41"/>
  <c r="X42"/>
  <c r="AB42"/>
  <c r="AF43"/>
  <c r="AG43" s="1"/>
  <c r="U43"/>
  <c r="Y43"/>
  <c r="AC43"/>
  <c r="V44"/>
  <c r="Z44"/>
  <c r="AD44"/>
  <c r="W45"/>
  <c r="AA45"/>
  <c r="AE45"/>
  <c r="X46"/>
  <c r="AB46"/>
  <c r="AF47"/>
  <c r="AG47" s="1"/>
  <c r="U47"/>
  <c r="Y47"/>
  <c r="AC47"/>
  <c r="V48"/>
  <c r="Z48"/>
  <c r="AD48"/>
  <c r="W49"/>
  <c r="AA49"/>
  <c r="AE49"/>
  <c r="X50"/>
  <c r="AB50"/>
  <c r="AF51"/>
  <c r="AG51" s="1"/>
  <c r="U51"/>
  <c r="Y51"/>
  <c r="AC51"/>
  <c r="V52"/>
  <c r="Z52"/>
  <c r="AD52"/>
  <c r="W53"/>
  <c r="AA53"/>
  <c r="AE53"/>
  <c r="X54"/>
  <c r="AB54"/>
  <c r="AF55"/>
  <c r="AG55" s="1"/>
  <c r="U55"/>
  <c r="Y55"/>
  <c r="AC55"/>
  <c r="V56"/>
  <c r="Z56"/>
  <c r="AD56"/>
  <c r="W57"/>
  <c r="AA57"/>
  <c r="AE57"/>
  <c r="X58"/>
  <c r="AB58"/>
  <c r="AF59"/>
  <c r="AG59" s="1"/>
  <c r="U59"/>
  <c r="Y59"/>
  <c r="AC59"/>
  <c r="V60"/>
  <c r="Z60"/>
  <c r="AD60"/>
  <c r="W61"/>
  <c r="AA61"/>
  <c r="AE61"/>
  <c r="X62"/>
  <c r="AB62"/>
  <c r="AF63"/>
  <c r="AG63" s="1"/>
  <c r="U63"/>
  <c r="Y63"/>
  <c r="AC63"/>
  <c r="V64"/>
  <c r="Z64"/>
  <c r="AD64"/>
  <c r="W65"/>
  <c r="AA65"/>
  <c r="AE65"/>
  <c r="X66"/>
  <c r="AB66"/>
  <c r="AF67"/>
  <c r="AG67" s="1"/>
  <c r="U67"/>
  <c r="Y67"/>
  <c r="AC67"/>
  <c r="V68"/>
  <c r="Z68"/>
  <c r="AD68"/>
  <c r="W69"/>
  <c r="AA69"/>
  <c r="AE69"/>
  <c r="X70"/>
  <c r="AB70"/>
  <c r="AF71"/>
  <c r="AG71" s="1"/>
  <c r="U71"/>
  <c r="Y71"/>
  <c r="AC71"/>
  <c r="V72"/>
  <c r="Z72"/>
  <c r="AD72"/>
  <c r="W73"/>
  <c r="AA73"/>
  <c r="AE73"/>
  <c r="X74"/>
  <c r="AB74"/>
  <c r="AF75"/>
  <c r="AG75" s="1"/>
  <c r="U75"/>
  <c r="Y75"/>
  <c r="AC75"/>
  <c r="V76"/>
  <c r="Z76"/>
  <c r="AD76"/>
  <c r="W77"/>
  <c r="AA77"/>
  <c r="AE77"/>
  <c r="X78"/>
  <c r="AB78"/>
  <c r="AF79"/>
  <c r="AG79" s="1"/>
  <c r="U79"/>
  <c r="Y79"/>
  <c r="AC79"/>
  <c r="V80"/>
  <c r="Z80"/>
  <c r="AD80"/>
  <c r="W81"/>
  <c r="AA81"/>
  <c r="AE81"/>
  <c r="X82"/>
  <c r="AB82"/>
  <c r="AF83"/>
  <c r="AG83" s="1"/>
  <c r="U83"/>
  <c r="Y83"/>
  <c r="AC83"/>
  <c r="V84"/>
  <c r="Z84"/>
  <c r="AD84"/>
  <c r="W85"/>
  <c r="AA85"/>
  <c r="AE85"/>
  <c r="X86"/>
  <c r="AB86"/>
  <c r="AF87"/>
  <c r="AG87" s="1"/>
  <c r="U87"/>
  <c r="Y87"/>
  <c r="AC87"/>
  <c r="V88"/>
  <c r="Z88"/>
  <c r="AD88"/>
  <c r="W89"/>
  <c r="AA89"/>
  <c r="AE89"/>
  <c r="X90"/>
  <c r="AB90"/>
  <c r="AF91"/>
  <c r="AG91" s="1"/>
  <c r="U91"/>
  <c r="Y91"/>
  <c r="AC91"/>
  <c r="V92"/>
  <c r="Z92"/>
  <c r="AD92"/>
  <c r="Y81"/>
  <c r="AC81"/>
  <c r="V82"/>
  <c r="Z82"/>
  <c r="AD82"/>
  <c r="W83"/>
  <c r="AA83"/>
  <c r="AE83"/>
  <c r="X84"/>
  <c r="AB84"/>
  <c r="AF85"/>
  <c r="AG85" s="1"/>
  <c r="U85"/>
  <c r="Y85"/>
  <c r="AC85"/>
  <c r="V86"/>
  <c r="Z86"/>
  <c r="AD86"/>
  <c r="W87"/>
  <c r="AA87"/>
  <c r="AE87"/>
  <c r="X88"/>
  <c r="AB88"/>
  <c r="AF89"/>
  <c r="AG89" s="1"/>
  <c r="U89"/>
  <c r="Y89"/>
  <c r="AC89"/>
  <c r="V90"/>
  <c r="Z90"/>
  <c r="AD90"/>
  <c r="W91"/>
  <c r="AA91"/>
  <c r="AE91"/>
  <c r="X92"/>
  <c r="AB92"/>
  <c r="AF4"/>
  <c r="Y4"/>
  <c r="AC4"/>
  <c r="V5"/>
  <c r="Z5"/>
  <c r="AD5"/>
  <c r="W6"/>
  <c r="AA6"/>
  <c r="AE6"/>
  <c r="X7"/>
  <c r="AB7"/>
  <c r="AF8"/>
  <c r="U8"/>
  <c r="Y8"/>
  <c r="AC8"/>
  <c r="V9"/>
  <c r="Z9"/>
  <c r="AD9"/>
  <c r="W10"/>
  <c r="AA10"/>
  <c r="AE10"/>
  <c r="X11"/>
  <c r="AB11"/>
  <c r="AF12"/>
  <c r="AG12" s="1"/>
  <c r="U12"/>
  <c r="Y12"/>
  <c r="AC12"/>
  <c r="V13"/>
  <c r="Z13"/>
  <c r="AD13"/>
  <c r="W14"/>
  <c r="AA14"/>
  <c r="AE14"/>
  <c r="X15"/>
  <c r="AB15"/>
  <c r="AF16"/>
  <c r="AG16" s="1"/>
  <c r="U16"/>
  <c r="Y16"/>
  <c r="AC16"/>
  <c r="V17"/>
  <c r="Z17"/>
  <c r="AD17"/>
  <c r="W18"/>
  <c r="AA18"/>
  <c r="AE18"/>
  <c r="X19"/>
  <c r="AB19"/>
  <c r="AF20"/>
  <c r="AG20" s="1"/>
  <c r="U20"/>
  <c r="Y20"/>
  <c r="AC20"/>
  <c r="V21"/>
  <c r="Z21"/>
  <c r="AD21"/>
  <c r="W22"/>
  <c r="AA22"/>
  <c r="AE22"/>
  <c r="X23"/>
  <c r="AB23"/>
  <c r="AF24"/>
  <c r="AG24" s="1"/>
  <c r="U24"/>
  <c r="Y24"/>
  <c r="AC24"/>
  <c r="V25"/>
  <c r="Z25"/>
  <c r="AD25"/>
  <c r="W26"/>
  <c r="AA26"/>
  <c r="AE26"/>
  <c r="X27"/>
  <c r="AB27"/>
  <c r="AF28"/>
  <c r="AG28" s="1"/>
  <c r="U28"/>
  <c r="Y28"/>
  <c r="AC28"/>
  <c r="V29"/>
  <c r="Z29"/>
  <c r="AD29"/>
  <c r="W30"/>
  <c r="AA30"/>
  <c r="AE30"/>
  <c r="X31"/>
  <c r="AB31"/>
  <c r="AF32"/>
  <c r="AG32" s="1"/>
  <c r="U32"/>
  <c r="Y32"/>
  <c r="AC32"/>
  <c r="V33"/>
  <c r="Z33"/>
  <c r="AD33"/>
  <c r="W34"/>
  <c r="AA34"/>
  <c r="AE34"/>
  <c r="X35"/>
  <c r="AB35"/>
  <c r="AF36"/>
  <c r="AG36" s="1"/>
  <c r="U36"/>
  <c r="Y36"/>
  <c r="AC36"/>
  <c r="V37"/>
  <c r="Z37"/>
  <c r="AD37"/>
  <c r="W38"/>
  <c r="AA38"/>
  <c r="AE38"/>
  <c r="X39"/>
  <c r="AB39"/>
  <c r="AF40"/>
  <c r="AG40" s="1"/>
  <c r="U40"/>
  <c r="Y40"/>
  <c r="AC40"/>
  <c r="V41"/>
  <c r="Z41"/>
  <c r="AD41"/>
  <c r="W42"/>
  <c r="AA42"/>
  <c r="AE42"/>
  <c r="X43"/>
  <c r="AB43"/>
  <c r="AF44"/>
  <c r="AG44" s="1"/>
  <c r="U44"/>
  <c r="Y44"/>
  <c r="AC44"/>
  <c r="V45"/>
  <c r="Z45"/>
  <c r="AD45"/>
  <c r="W46"/>
  <c r="AA46"/>
  <c r="AE46"/>
  <c r="X47"/>
  <c r="AB47"/>
  <c r="AF48"/>
  <c r="U48"/>
  <c r="Y48"/>
  <c r="AC48"/>
  <c r="V49"/>
  <c r="Z49"/>
  <c r="AD49"/>
  <c r="W50"/>
  <c r="AA50"/>
  <c r="AE50"/>
  <c r="X51"/>
  <c r="AB51"/>
  <c r="AF52"/>
  <c r="AG52" s="1"/>
  <c r="U52"/>
  <c r="Y52"/>
  <c r="AC52"/>
  <c r="V53"/>
  <c r="Z53"/>
  <c r="AD53"/>
  <c r="W54"/>
  <c r="AA54"/>
  <c r="AE54"/>
  <c r="X55"/>
  <c r="AB55"/>
  <c r="AF56"/>
  <c r="AG56" s="1"/>
  <c r="U56"/>
  <c r="Y56"/>
  <c r="AC56"/>
  <c r="V57"/>
  <c r="Z57"/>
  <c r="AD57"/>
  <c r="W58"/>
  <c r="AA58"/>
  <c r="AE58"/>
  <c r="X59"/>
  <c r="AB59"/>
  <c r="AF60"/>
  <c r="AG60" s="1"/>
  <c r="U60"/>
  <c r="Y60"/>
  <c r="AC60"/>
  <c r="V61"/>
  <c r="Z61"/>
  <c r="AD61"/>
  <c r="W62"/>
  <c r="AA62"/>
  <c r="AE62"/>
  <c r="X63"/>
  <c r="AB63"/>
  <c r="AF64"/>
  <c r="AG64" s="1"/>
  <c r="U64"/>
  <c r="Y64"/>
  <c r="AC64"/>
  <c r="V65"/>
  <c r="Z65"/>
  <c r="AD65"/>
  <c r="W66"/>
  <c r="AA66"/>
  <c r="AE66"/>
  <c r="X67"/>
  <c r="AB67"/>
  <c r="AF68"/>
  <c r="AG68" s="1"/>
  <c r="U68"/>
  <c r="Y68"/>
  <c r="AC68"/>
  <c r="V69"/>
  <c r="Z69"/>
  <c r="AD69"/>
  <c r="W70"/>
  <c r="AA70"/>
  <c r="AE70"/>
  <c r="X71"/>
  <c r="AB71"/>
  <c r="AF72"/>
  <c r="AG72" s="1"/>
  <c r="U72"/>
  <c r="Y72"/>
  <c r="AC72"/>
  <c r="V73"/>
  <c r="Z73"/>
  <c r="AD73"/>
  <c r="W74"/>
  <c r="AA74"/>
  <c r="AE74"/>
  <c r="X75"/>
  <c r="AB75"/>
  <c r="AF76"/>
  <c r="U76"/>
  <c r="Y76"/>
  <c r="AC76"/>
  <c r="V77"/>
  <c r="Z77"/>
  <c r="AD77"/>
  <c r="W78"/>
  <c r="AA78"/>
  <c r="AE78"/>
  <c r="X79"/>
  <c r="AB79"/>
  <c r="AF80"/>
  <c r="AG80" s="1"/>
  <c r="U80"/>
  <c r="Y80"/>
  <c r="AC80"/>
  <c r="V81"/>
  <c r="Z81"/>
  <c r="AD81"/>
  <c r="W82"/>
  <c r="AA82"/>
  <c r="AE82"/>
  <c r="X83"/>
  <c r="AB83"/>
  <c r="AF84"/>
  <c r="AG84" s="1"/>
  <c r="U84"/>
  <c r="Y84"/>
  <c r="AC84"/>
  <c r="V85"/>
  <c r="Z85"/>
  <c r="AD85"/>
  <c r="W86"/>
  <c r="AA86"/>
  <c r="AE86"/>
  <c r="X87"/>
  <c r="AB87"/>
  <c r="AF88"/>
  <c r="U88"/>
  <c r="Y88"/>
  <c r="AC88"/>
  <c r="V89"/>
  <c r="Z89"/>
  <c r="AD89"/>
  <c r="W90"/>
  <c r="AA90"/>
  <c r="AE90"/>
  <c r="X91"/>
  <c r="AB91"/>
  <c r="AF92"/>
  <c r="AG92" s="1"/>
  <c r="U92"/>
  <c r="Y92"/>
  <c r="AC92"/>
  <c r="AA64"/>
  <c r="AE64"/>
  <c r="X65"/>
  <c r="AB65"/>
  <c r="AF66"/>
  <c r="AG66" s="1"/>
  <c r="U66"/>
  <c r="Y66"/>
  <c r="AC66"/>
  <c r="V67"/>
  <c r="Z67"/>
  <c r="AD67"/>
  <c r="W68"/>
  <c r="AA68"/>
  <c r="AE68"/>
  <c r="X69"/>
  <c r="AB69"/>
  <c r="AF70"/>
  <c r="AG70" s="1"/>
  <c r="U70"/>
  <c r="Y70"/>
  <c r="AC70"/>
  <c r="V71"/>
  <c r="Z71"/>
  <c r="AD71"/>
  <c r="W72"/>
  <c r="AA72"/>
  <c r="AE72"/>
  <c r="X73"/>
  <c r="AB73"/>
  <c r="AF74"/>
  <c r="AG74" s="1"/>
  <c r="U74"/>
  <c r="Y74"/>
  <c r="AC74"/>
  <c r="V75"/>
  <c r="Z75"/>
  <c r="AD75"/>
  <c r="W76"/>
  <c r="AA76"/>
  <c r="AE76"/>
  <c r="X77"/>
  <c r="AB77"/>
  <c r="U78"/>
  <c r="Y78"/>
  <c r="AC78"/>
  <c r="V79"/>
  <c r="Z79"/>
  <c r="AD79"/>
  <c r="W80"/>
  <c r="AA80"/>
  <c r="AE80"/>
  <c r="X81"/>
  <c r="AB81"/>
  <c r="AF82"/>
  <c r="AG82" s="1"/>
  <c r="U82"/>
  <c r="Y82"/>
  <c r="AC82"/>
  <c r="V83"/>
  <c r="Z83"/>
  <c r="AD83"/>
  <c r="W84"/>
  <c r="AA84"/>
  <c r="AE84"/>
  <c r="X85"/>
  <c r="AB85"/>
  <c r="U86"/>
  <c r="Y86"/>
  <c r="AC86"/>
  <c r="V87"/>
  <c r="Z87"/>
  <c r="AD87"/>
  <c r="W88"/>
  <c r="AA88"/>
  <c r="AE88"/>
  <c r="X89"/>
  <c r="AB89"/>
  <c r="AF90"/>
  <c r="AG90" s="1"/>
  <c r="U90"/>
  <c r="Y90"/>
  <c r="AC90"/>
  <c r="V91"/>
  <c r="Z91"/>
  <c r="AD91"/>
  <c r="W92"/>
  <c r="AA92"/>
  <c r="AE92"/>
  <c r="AF78"/>
  <c r="AG78" s="1"/>
  <c r="AG86"/>
  <c r="J4" i="7"/>
  <c r="AB29" l="1"/>
  <c r="AC89"/>
  <c r="AC43"/>
  <c r="AB16"/>
  <c r="AC71"/>
  <c r="AB18"/>
  <c r="AC77"/>
  <c r="AC52"/>
  <c r="AC61"/>
  <c r="AB17"/>
  <c r="AC92"/>
  <c r="AB68"/>
  <c r="AC31"/>
  <c r="AC44"/>
  <c r="AB23"/>
  <c r="AB53"/>
  <c r="AD65"/>
  <c r="AB40"/>
  <c r="AC56"/>
  <c r="AD25"/>
  <c r="AB84"/>
  <c r="AC33"/>
  <c r="AD47"/>
  <c r="AB86"/>
  <c r="AB63"/>
  <c r="AB39"/>
  <c r="AC83"/>
  <c r="AB36"/>
  <c r="AB49"/>
  <c r="AC66"/>
  <c r="AB67"/>
  <c r="AB21"/>
  <c r="AB64"/>
  <c r="AB26"/>
  <c r="AC35"/>
  <c r="AB72"/>
  <c r="AB22"/>
  <c r="AB15"/>
  <c r="AB60"/>
  <c r="AB70"/>
  <c r="AD88"/>
  <c r="AC6"/>
  <c r="AB45"/>
  <c r="AD13"/>
  <c r="AB91"/>
  <c r="AB73"/>
  <c r="AB37"/>
  <c r="J39" i="8"/>
  <c r="J75"/>
  <c r="J82"/>
  <c r="J5"/>
  <c r="J18"/>
  <c r="J29"/>
  <c r="J37"/>
  <c r="J42"/>
  <c r="J46"/>
  <c r="J64"/>
  <c r="J81"/>
  <c r="J27"/>
  <c r="J44"/>
  <c r="J67"/>
  <c r="J76"/>
  <c r="J85"/>
  <c r="J7"/>
  <c r="J15"/>
  <c r="J24"/>
  <c r="J33"/>
  <c r="J41"/>
  <c r="J55"/>
  <c r="J58"/>
  <c r="J68"/>
  <c r="J20"/>
  <c r="J30"/>
  <c r="J48"/>
  <c r="J59"/>
  <c r="J90"/>
  <c r="J12"/>
  <c r="J21"/>
  <c r="J38"/>
  <c r="J53"/>
  <c r="J23"/>
  <c r="J47"/>
  <c r="J65"/>
  <c r="J71"/>
  <c r="J79"/>
  <c r="J28"/>
  <c r="J34"/>
  <c r="J43"/>
  <c r="J61"/>
  <c r="J69"/>
  <c r="J74"/>
  <c r="J88"/>
  <c r="J22"/>
  <c r="J51"/>
  <c r="J80"/>
  <c r="J86"/>
  <c r="J9"/>
  <c r="J14"/>
  <c r="J45"/>
  <c r="J70"/>
  <c r="J84"/>
  <c r="J6"/>
  <c r="J25"/>
  <c r="J31"/>
  <c r="J54"/>
  <c r="J66"/>
  <c r="J89"/>
  <c r="J19"/>
  <c r="J50"/>
  <c r="J77"/>
  <c r="J8"/>
  <c r="J10"/>
  <c r="J11"/>
  <c r="J16"/>
  <c r="J32"/>
  <c r="J36"/>
  <c r="J57"/>
  <c r="J72"/>
  <c r="J17"/>
  <c r="J26"/>
  <c r="J60"/>
  <c r="J73"/>
  <c r="J78"/>
  <c r="J87"/>
  <c r="J91"/>
  <c r="J13"/>
  <c r="J35"/>
  <c r="J40"/>
  <c r="J49"/>
  <c r="J56"/>
  <c r="J62"/>
  <c r="J83"/>
  <c r="J92"/>
  <c r="J52"/>
  <c r="J63"/>
  <c r="AB38" i="7"/>
  <c r="AB24"/>
  <c r="AB59"/>
  <c r="AC34"/>
  <c r="AB87"/>
  <c r="AB19"/>
  <c r="AC85"/>
  <c r="AB50"/>
  <c r="AB74"/>
  <c r="AC69"/>
  <c r="AB28"/>
  <c r="AB80"/>
  <c r="AB14"/>
  <c r="AC41"/>
  <c r="AC10"/>
  <c r="AC57"/>
  <c r="AC79"/>
  <c r="AB12"/>
  <c r="AC51"/>
  <c r="AB82"/>
  <c r="AB81"/>
  <c r="AB54"/>
  <c r="AB42"/>
  <c r="AB62"/>
  <c r="AB58"/>
  <c r="AB76"/>
  <c r="AB46"/>
  <c r="AC48"/>
  <c r="AB90"/>
  <c r="AC75"/>
  <c r="DD9"/>
  <c r="AC27"/>
  <c r="AB11"/>
  <c r="AB32"/>
  <c r="AB78"/>
  <c r="AC55"/>
  <c r="AB20"/>
  <c r="AB30"/>
  <c r="N10" i="12"/>
  <c r="AG4" i="11"/>
  <c r="L10" i="12"/>
  <c r="H10"/>
  <c r="F10"/>
  <c r="E38"/>
  <c r="K10"/>
  <c r="K8"/>
  <c r="O10"/>
  <c r="O8"/>
  <c r="G10"/>
  <c r="G8"/>
  <c r="M10"/>
  <c r="M8"/>
  <c r="E10"/>
  <c r="E15"/>
  <c r="E16" s="1"/>
  <c r="I10"/>
  <c r="I8"/>
  <c r="J10"/>
  <c r="AQ75" i="11"/>
  <c r="AQ65"/>
  <c r="AQ33"/>
  <c r="J4" i="8"/>
  <c r="AG7" i="11"/>
  <c r="AQ23"/>
  <c r="AQ81"/>
  <c r="AQ49"/>
  <c r="AQ17"/>
  <c r="AQ36"/>
  <c r="AQ73"/>
  <c r="AQ41"/>
  <c r="AQ9"/>
  <c r="AQ12"/>
  <c r="AQ77"/>
  <c r="AQ69"/>
  <c r="AQ61"/>
  <c r="AQ53"/>
  <c r="AQ45"/>
  <c r="AQ37"/>
  <c r="AQ29"/>
  <c r="AQ21"/>
  <c r="AQ13"/>
  <c r="AQ54"/>
  <c r="AQ46"/>
  <c r="AQ57"/>
  <c r="AQ25"/>
  <c r="AQ47"/>
  <c r="AQ68"/>
  <c r="AQ90"/>
  <c r="AQ88"/>
  <c r="AQ76"/>
  <c r="AQ64"/>
  <c r="AQ48"/>
  <c r="AQ28"/>
  <c r="AQ27"/>
  <c r="AQ89"/>
  <c r="AG77"/>
  <c r="AH77" s="1"/>
  <c r="AG69"/>
  <c r="AG61"/>
  <c r="AG53"/>
  <c r="AH53" s="1"/>
  <c r="AG45"/>
  <c r="AH45" s="1"/>
  <c r="AG37"/>
  <c r="AG29"/>
  <c r="AG21"/>
  <c r="AH21" s="1"/>
  <c r="AG13"/>
  <c r="AH13" s="1"/>
  <c r="AG5"/>
  <c r="AG27"/>
  <c r="AG88"/>
  <c r="AH88" s="1"/>
  <c r="AQ91"/>
  <c r="AQ63"/>
  <c r="AQ35"/>
  <c r="AQ92"/>
  <c r="AQ60"/>
  <c r="AQ32"/>
  <c r="AQ50"/>
  <c r="AQ42"/>
  <c r="AQ34"/>
  <c r="AQ22"/>
  <c r="AQ14"/>
  <c r="AQ82"/>
  <c r="E61" i="12"/>
  <c r="AG50" i="11"/>
  <c r="AH50" s="1"/>
  <c r="AQ79"/>
  <c r="AQ51"/>
  <c r="AQ11"/>
  <c r="E60" i="12" s="1"/>
  <c r="AQ80" i="11"/>
  <c r="AQ44"/>
  <c r="AQ16"/>
  <c r="AQ19"/>
  <c r="AQ7"/>
  <c r="AQ72"/>
  <c r="AQ52"/>
  <c r="AQ40"/>
  <c r="AQ20"/>
  <c r="AQ8"/>
  <c r="AQ62"/>
  <c r="AQ58"/>
  <c r="AQ38"/>
  <c r="AQ30"/>
  <c r="AQ26"/>
  <c r="AQ18"/>
  <c r="AQ10"/>
  <c r="AQ85"/>
  <c r="AG26"/>
  <c r="AH26" s="1"/>
  <c r="AG76"/>
  <c r="AG48"/>
  <c r="AH48" s="1"/>
  <c r="AG8"/>
  <c r="AH8" s="1"/>
  <c r="AG58"/>
  <c r="AH58" s="1"/>
  <c r="AG34"/>
  <c r="AQ87"/>
  <c r="AQ55"/>
  <c r="AQ31"/>
  <c r="AQ15"/>
  <c r="AQ84"/>
  <c r="AQ56"/>
  <c r="AQ24"/>
  <c r="AQ74"/>
  <c r="AQ70"/>
  <c r="AQ66"/>
  <c r="AQ83"/>
  <c r="AQ71"/>
  <c r="AQ67"/>
  <c r="AQ59"/>
  <c r="AQ43"/>
  <c r="AQ39"/>
  <c r="AQ4"/>
  <c r="AQ86"/>
  <c r="AQ5"/>
  <c r="AQ6"/>
  <c r="AQ78"/>
  <c r="F38" i="12"/>
  <c r="F15"/>
  <c r="F16" s="1"/>
  <c r="C22"/>
  <c r="C21"/>
  <c r="AH87" i="11"/>
  <c r="AH75"/>
  <c r="AH55"/>
  <c r="AH47"/>
  <c r="AH31"/>
  <c r="AH15"/>
  <c r="AH46"/>
  <c r="AH92"/>
  <c r="AH80"/>
  <c r="AH60"/>
  <c r="AH44"/>
  <c r="AH32"/>
  <c r="AH16"/>
  <c r="AH54"/>
  <c r="AH85"/>
  <c r="AH86"/>
  <c r="AH59"/>
  <c r="AH19"/>
  <c r="AH74"/>
  <c r="AH91"/>
  <c r="AH79"/>
  <c r="AH63"/>
  <c r="AH51"/>
  <c r="AH35"/>
  <c r="AH23"/>
  <c r="AH11"/>
  <c r="AH84"/>
  <c r="AH68"/>
  <c r="AH56"/>
  <c r="AH36"/>
  <c r="AH24"/>
  <c r="AH12"/>
  <c r="AH14"/>
  <c r="AH71"/>
  <c r="AH39"/>
  <c r="AH64"/>
  <c r="AH28"/>
  <c r="AH90"/>
  <c r="AH66"/>
  <c r="AH42"/>
  <c r="AH22"/>
  <c r="AH89"/>
  <c r="AH81"/>
  <c r="AH73"/>
  <c r="AH65"/>
  <c r="AH57"/>
  <c r="AH49"/>
  <c r="AH41"/>
  <c r="AH33"/>
  <c r="AH25"/>
  <c r="AH17"/>
  <c r="AH9"/>
  <c r="AH18"/>
  <c r="AH6"/>
  <c r="AH83"/>
  <c r="AH67"/>
  <c r="AH43"/>
  <c r="AH72"/>
  <c r="AH52"/>
  <c r="AH40"/>
  <c r="AH20"/>
  <c r="AH78"/>
  <c r="AH82"/>
  <c r="AH70"/>
  <c r="AH62"/>
  <c r="AH38"/>
  <c r="AH30"/>
  <c r="AH10"/>
  <c r="K4" i="7"/>
  <c r="F39" i="12" l="1"/>
  <c r="F40"/>
  <c r="E39"/>
  <c r="E40"/>
  <c r="E59"/>
  <c r="AC20" i="7"/>
  <c r="AC11"/>
  <c r="AD27"/>
  <c r="DE9"/>
  <c r="AC90"/>
  <c r="AC46"/>
  <c r="AC62"/>
  <c r="AC42"/>
  <c r="AC54"/>
  <c r="AC81"/>
  <c r="AD51"/>
  <c r="AC12"/>
  <c r="AD57"/>
  <c r="AD41"/>
  <c r="AC74"/>
  <c r="AD85"/>
  <c r="AC19"/>
  <c r="AC87"/>
  <c r="AD34"/>
  <c r="AC24"/>
  <c r="AC38"/>
  <c r="AC37"/>
  <c r="AC91"/>
  <c r="AC45"/>
  <c r="AE88"/>
  <c r="AC60"/>
  <c r="AC15"/>
  <c r="AC22"/>
  <c r="AC26"/>
  <c r="AC21"/>
  <c r="AD66"/>
  <c r="AC36"/>
  <c r="AC63"/>
  <c r="AE47"/>
  <c r="AC84"/>
  <c r="AC40"/>
  <c r="AC53"/>
  <c r="AD44"/>
  <c r="AD92"/>
  <c r="AD61"/>
  <c r="AC18"/>
  <c r="AD71"/>
  <c r="AC16"/>
  <c r="L4"/>
  <c r="K77" i="8"/>
  <c r="K33"/>
  <c r="K8"/>
  <c r="K5"/>
  <c r="K47"/>
  <c r="K65"/>
  <c r="K79"/>
  <c r="K85"/>
  <c r="K7"/>
  <c r="K43"/>
  <c r="K61"/>
  <c r="K52"/>
  <c r="K34"/>
  <c r="K75"/>
  <c r="K10"/>
  <c r="K25"/>
  <c r="K92"/>
  <c r="K6"/>
  <c r="K41"/>
  <c r="K69"/>
  <c r="K48"/>
  <c r="K57"/>
  <c r="K13"/>
  <c r="K56"/>
  <c r="K66"/>
  <c r="K83"/>
  <c r="K55"/>
  <c r="K88"/>
  <c r="K51"/>
  <c r="K9"/>
  <c r="K27"/>
  <c r="K31"/>
  <c r="K35"/>
  <c r="K44"/>
  <c r="K71"/>
  <c r="K89"/>
  <c r="K68"/>
  <c r="K21"/>
  <c r="K29"/>
  <c r="K37"/>
  <c r="K20"/>
  <c r="K24"/>
  <c r="K67"/>
  <c r="K46"/>
  <c r="K82"/>
  <c r="K81"/>
  <c r="K62"/>
  <c r="K40"/>
  <c r="K78"/>
  <c r="K72"/>
  <c r="K32"/>
  <c r="K11"/>
  <c r="K50"/>
  <c r="K87"/>
  <c r="K54"/>
  <c r="K70"/>
  <c r="K45"/>
  <c r="K80"/>
  <c r="K74"/>
  <c r="K14"/>
  <c r="K12"/>
  <c r="K90"/>
  <c r="K26"/>
  <c r="K38"/>
  <c r="K17"/>
  <c r="K30"/>
  <c r="K64"/>
  <c r="K58"/>
  <c r="K15"/>
  <c r="K76"/>
  <c r="K42"/>
  <c r="K63"/>
  <c r="K73"/>
  <c r="K49"/>
  <c r="K18"/>
  <c r="K91"/>
  <c r="K39"/>
  <c r="K22"/>
  <c r="K36"/>
  <c r="K16"/>
  <c r="K19"/>
  <c r="K60"/>
  <c r="K84"/>
  <c r="K86"/>
  <c r="K28"/>
  <c r="K23"/>
  <c r="K53"/>
  <c r="K59"/>
  <c r="AC68" i="7"/>
  <c r="AC30"/>
  <c r="AD55"/>
  <c r="AC78"/>
  <c r="AC32"/>
  <c r="AD75"/>
  <c r="AD48"/>
  <c r="AC76"/>
  <c r="AC58"/>
  <c r="AC82"/>
  <c r="AD79"/>
  <c r="AD10"/>
  <c r="AC14"/>
  <c r="AC80"/>
  <c r="AC28"/>
  <c r="AD69"/>
  <c r="AC50"/>
  <c r="AC59"/>
  <c r="AC73"/>
  <c r="AE13"/>
  <c r="AD6"/>
  <c r="AC70"/>
  <c r="AC72"/>
  <c r="AD35"/>
  <c r="AC64"/>
  <c r="AC67"/>
  <c r="AC49"/>
  <c r="AD83"/>
  <c r="AC39"/>
  <c r="AC86"/>
  <c r="AD33"/>
  <c r="AE25"/>
  <c r="AD56"/>
  <c r="AE65"/>
  <c r="AC23"/>
  <c r="AD31"/>
  <c r="AC17"/>
  <c r="AD52"/>
  <c r="AD77"/>
  <c r="AD43"/>
  <c r="AD89"/>
  <c r="AC29"/>
  <c r="AH4" i="11"/>
  <c r="E14" i="12"/>
  <c r="E17"/>
  <c r="E21"/>
  <c r="E23" s="1"/>
  <c r="AR68" i="11"/>
  <c r="AR50"/>
  <c r="AH7"/>
  <c r="AR40"/>
  <c r="AR49"/>
  <c r="AR51"/>
  <c r="AR48"/>
  <c r="AR27"/>
  <c r="AH27"/>
  <c r="AR87"/>
  <c r="AR55"/>
  <c r="AR31"/>
  <c r="AR46"/>
  <c r="AR80"/>
  <c r="AR44"/>
  <c r="AR16"/>
  <c r="AR77"/>
  <c r="AR45"/>
  <c r="AR13"/>
  <c r="AR86"/>
  <c r="AR19"/>
  <c r="AR58"/>
  <c r="AR18"/>
  <c r="AR83"/>
  <c r="AR43"/>
  <c r="AR7"/>
  <c r="AR29"/>
  <c r="AR61"/>
  <c r="AR30"/>
  <c r="AR78"/>
  <c r="AR33"/>
  <c r="F61" i="12"/>
  <c r="AR28" i="11"/>
  <c r="AR36"/>
  <c r="AR23"/>
  <c r="AR34"/>
  <c r="AR76"/>
  <c r="AR37"/>
  <c r="AR69"/>
  <c r="AR17"/>
  <c r="AR81"/>
  <c r="AR90"/>
  <c r="AR12"/>
  <c r="AH61"/>
  <c r="AI61" s="1"/>
  <c r="AR26"/>
  <c r="AR70"/>
  <c r="AR72"/>
  <c r="AR5"/>
  <c r="AR65"/>
  <c r="AR42"/>
  <c r="AR71"/>
  <c r="AR79"/>
  <c r="AH29"/>
  <c r="AR4"/>
  <c r="AR9"/>
  <c r="AR25"/>
  <c r="AR41"/>
  <c r="AR57"/>
  <c r="AR73"/>
  <c r="AR89"/>
  <c r="AR22"/>
  <c r="AR66"/>
  <c r="AR64"/>
  <c r="AR39"/>
  <c r="AR14"/>
  <c r="AR24"/>
  <c r="AR56"/>
  <c r="AR84"/>
  <c r="AR11"/>
  <c r="AR35"/>
  <c r="AR63"/>
  <c r="AR91"/>
  <c r="AH34"/>
  <c r="AI34" s="1"/>
  <c r="AH76"/>
  <c r="AI76" s="1"/>
  <c r="AH37"/>
  <c r="AI37" s="1"/>
  <c r="AH69"/>
  <c r="AI69" s="1"/>
  <c r="AR10"/>
  <c r="AR38"/>
  <c r="AR62"/>
  <c r="AR82"/>
  <c r="AR20"/>
  <c r="AR52"/>
  <c r="AR88"/>
  <c r="AR67"/>
  <c r="AR6"/>
  <c r="AH5"/>
  <c r="AR74"/>
  <c r="AR8"/>
  <c r="AR59"/>
  <c r="AR21"/>
  <c r="AR53"/>
  <c r="AR85"/>
  <c r="AR54"/>
  <c r="AR32"/>
  <c r="AR60"/>
  <c r="AR92"/>
  <c r="AR15"/>
  <c r="AR47"/>
  <c r="AR75"/>
  <c r="F14" i="12"/>
  <c r="F17"/>
  <c r="G38"/>
  <c r="G15"/>
  <c r="G17" s="1"/>
  <c r="C20"/>
  <c r="F22"/>
  <c r="E22"/>
  <c r="AI74" i="11"/>
  <c r="AI21"/>
  <c r="AI53"/>
  <c r="AI85"/>
  <c r="AI54"/>
  <c r="AI60"/>
  <c r="AI47"/>
  <c r="AI75"/>
  <c r="AI50"/>
  <c r="AI40"/>
  <c r="AI72"/>
  <c r="AI83"/>
  <c r="AI17"/>
  <c r="AI49"/>
  <c r="AI81"/>
  <c r="AI90"/>
  <c r="AI12"/>
  <c r="AI68"/>
  <c r="AI58"/>
  <c r="AI48"/>
  <c r="AI19"/>
  <c r="AI86"/>
  <c r="AI13"/>
  <c r="AI45"/>
  <c r="AI77"/>
  <c r="AI16"/>
  <c r="AI44"/>
  <c r="AI80"/>
  <c r="AI46"/>
  <c r="AI31"/>
  <c r="AI55"/>
  <c r="AI87"/>
  <c r="AI8"/>
  <c r="AI59"/>
  <c r="AI26"/>
  <c r="AI32"/>
  <c r="AI92"/>
  <c r="AI15"/>
  <c r="AI30"/>
  <c r="AI70"/>
  <c r="AI78"/>
  <c r="AI43"/>
  <c r="AI18"/>
  <c r="AI33"/>
  <c r="AI65"/>
  <c r="AI42"/>
  <c r="AI28"/>
  <c r="AI71"/>
  <c r="AI36"/>
  <c r="AI23"/>
  <c r="AI51"/>
  <c r="AI79"/>
  <c r="AI10"/>
  <c r="AI38"/>
  <c r="AI62"/>
  <c r="AI82"/>
  <c r="AI20"/>
  <c r="AI52"/>
  <c r="AI88"/>
  <c r="AI67"/>
  <c r="AI6"/>
  <c r="F21" i="12"/>
  <c r="F23" s="1"/>
  <c r="AI9" i="11"/>
  <c r="AI25"/>
  <c r="AI41"/>
  <c r="AI57"/>
  <c r="AI73"/>
  <c r="AI89"/>
  <c r="AI22"/>
  <c r="AI66"/>
  <c r="AI64"/>
  <c r="AI39"/>
  <c r="AI14"/>
  <c r="AI24"/>
  <c r="AI56"/>
  <c r="AI84"/>
  <c r="AI11"/>
  <c r="AI35"/>
  <c r="AI63"/>
  <c r="AI91"/>
  <c r="K4" i="8"/>
  <c r="G39" i="12" l="1"/>
  <c r="G40"/>
  <c r="F60"/>
  <c r="AE89" i="7"/>
  <c r="AE77"/>
  <c r="AD17"/>
  <c r="AD23"/>
  <c r="AE56"/>
  <c r="AE33"/>
  <c r="AD39"/>
  <c r="AD49"/>
  <c r="AD64"/>
  <c r="AD72"/>
  <c r="AE6"/>
  <c r="AD73"/>
  <c r="AD59"/>
  <c r="AD50"/>
  <c r="AD28"/>
  <c r="AD14"/>
  <c r="AE79"/>
  <c r="AD82"/>
  <c r="AD58"/>
  <c r="AE75"/>
  <c r="AD78"/>
  <c r="AD68"/>
  <c r="AD16"/>
  <c r="AD18"/>
  <c r="AE61"/>
  <c r="AD53"/>
  <c r="AF47"/>
  <c r="AE66"/>
  <c r="AD26"/>
  <c r="AD22"/>
  <c r="AD60"/>
  <c r="AD45"/>
  <c r="AD37"/>
  <c r="AD24"/>
  <c r="AD87"/>
  <c r="AE85"/>
  <c r="AE57"/>
  <c r="AE51"/>
  <c r="AD54"/>
  <c r="AD62"/>
  <c r="AD90"/>
  <c r="AE27"/>
  <c r="AD29"/>
  <c r="AE43"/>
  <c r="AE52"/>
  <c r="AE31"/>
  <c r="AF65"/>
  <c r="AF25"/>
  <c r="AD86"/>
  <c r="AE83"/>
  <c r="AD67"/>
  <c r="AE35"/>
  <c r="AD70"/>
  <c r="AF13"/>
  <c r="AE69"/>
  <c r="AD80"/>
  <c r="AE10"/>
  <c r="AD76"/>
  <c r="AE48"/>
  <c r="AD32"/>
  <c r="AE55"/>
  <c r="AD30"/>
  <c r="M4"/>
  <c r="L47" i="8"/>
  <c r="L25"/>
  <c r="L9"/>
  <c r="L13"/>
  <c r="L88"/>
  <c r="L8"/>
  <c r="L7"/>
  <c r="L5"/>
  <c r="L65"/>
  <c r="L33"/>
  <c r="L85"/>
  <c r="L34"/>
  <c r="L77"/>
  <c r="L71"/>
  <c r="L44"/>
  <c r="L31"/>
  <c r="L61"/>
  <c r="L66"/>
  <c r="L41"/>
  <c r="L10"/>
  <c r="L57"/>
  <c r="L75"/>
  <c r="L52"/>
  <c r="L83"/>
  <c r="L69"/>
  <c r="L79"/>
  <c r="L89"/>
  <c r="L35"/>
  <c r="L27"/>
  <c r="L43"/>
  <c r="L56"/>
  <c r="L48"/>
  <c r="L6"/>
  <c r="L92"/>
  <c r="L51"/>
  <c r="L55"/>
  <c r="L17"/>
  <c r="L63"/>
  <c r="L42"/>
  <c r="L24"/>
  <c r="L59"/>
  <c r="L53"/>
  <c r="L28"/>
  <c r="L60"/>
  <c r="L19"/>
  <c r="L36"/>
  <c r="L22"/>
  <c r="L91"/>
  <c r="L18"/>
  <c r="L73"/>
  <c r="L76"/>
  <c r="L58"/>
  <c r="L21"/>
  <c r="L68"/>
  <c r="L20"/>
  <c r="L12"/>
  <c r="L14"/>
  <c r="L74"/>
  <c r="L70"/>
  <c r="L87"/>
  <c r="L50"/>
  <c r="L11"/>
  <c r="L72"/>
  <c r="L78"/>
  <c r="L64"/>
  <c r="L37"/>
  <c r="L29"/>
  <c r="L81"/>
  <c r="L82"/>
  <c r="L67"/>
  <c r="L30"/>
  <c r="L38"/>
  <c r="L26"/>
  <c r="L23"/>
  <c r="L86"/>
  <c r="L84"/>
  <c r="L16"/>
  <c r="L39"/>
  <c r="L49"/>
  <c r="L15"/>
  <c r="L90"/>
  <c r="L80"/>
  <c r="L45"/>
  <c r="L54"/>
  <c r="L32"/>
  <c r="L40"/>
  <c r="L46"/>
  <c r="L62"/>
  <c r="AE71" i="7"/>
  <c r="AE92"/>
  <c r="AE44"/>
  <c r="AD40"/>
  <c r="AD84"/>
  <c r="AD63"/>
  <c r="AD36"/>
  <c r="AD21"/>
  <c r="AD15"/>
  <c r="AF88"/>
  <c r="AD91"/>
  <c r="AD38"/>
  <c r="AE34"/>
  <c r="AD19"/>
  <c r="AD74"/>
  <c r="AE41"/>
  <c r="AD12"/>
  <c r="AD81"/>
  <c r="AD42"/>
  <c r="AD46"/>
  <c r="DF9"/>
  <c r="AD11"/>
  <c r="AD20"/>
  <c r="AI4" i="11"/>
  <c r="F59" i="12"/>
  <c r="AS72" i="11"/>
  <c r="AS20"/>
  <c r="AI7"/>
  <c r="AS75"/>
  <c r="AS67"/>
  <c r="AS54"/>
  <c r="AS38"/>
  <c r="AI29"/>
  <c r="AJ29" s="1"/>
  <c r="AI5"/>
  <c r="AS76"/>
  <c r="AI27"/>
  <c r="AJ27" s="1"/>
  <c r="AS82"/>
  <c r="AS5"/>
  <c r="AS81"/>
  <c r="G60" i="12" s="1"/>
  <c r="AS74" i="11"/>
  <c r="AS88"/>
  <c r="AS53"/>
  <c r="AS11"/>
  <c r="AS24"/>
  <c r="AS89"/>
  <c r="AS25"/>
  <c r="AS42"/>
  <c r="AS18"/>
  <c r="AS70"/>
  <c r="AS92"/>
  <c r="AS37"/>
  <c r="AS87"/>
  <c r="AS45"/>
  <c r="AS19"/>
  <c r="AS90"/>
  <c r="AS17"/>
  <c r="AS91"/>
  <c r="AS35"/>
  <c r="AS56"/>
  <c r="AS14"/>
  <c r="AS64"/>
  <c r="G20" i="12" s="1"/>
  <c r="AS66" i="11"/>
  <c r="AS73"/>
  <c r="AS41"/>
  <c r="AS9"/>
  <c r="AS79"/>
  <c r="AS23"/>
  <c r="AS36"/>
  <c r="AS28"/>
  <c r="G61" i="12"/>
  <c r="AS33" i="11"/>
  <c r="AS43"/>
  <c r="AS78"/>
  <c r="AS30"/>
  <c r="AS15"/>
  <c r="AS32"/>
  <c r="AS69"/>
  <c r="AS26"/>
  <c r="AS8"/>
  <c r="AS55"/>
  <c r="AS46"/>
  <c r="AS80"/>
  <c r="AS16"/>
  <c r="AS61"/>
  <c r="AS29"/>
  <c r="AS86"/>
  <c r="AS48"/>
  <c r="AS58"/>
  <c r="AS68"/>
  <c r="AS49"/>
  <c r="AS63"/>
  <c r="AS84"/>
  <c r="AS39"/>
  <c r="AS22"/>
  <c r="AS57"/>
  <c r="AS51"/>
  <c r="AS71"/>
  <c r="AS65"/>
  <c r="AS7"/>
  <c r="AS59"/>
  <c r="AS34"/>
  <c r="AS31"/>
  <c r="AS44"/>
  <c r="AS77"/>
  <c r="AS13"/>
  <c r="AS12"/>
  <c r="G22" i="12" s="1"/>
  <c r="AS6" i="11"/>
  <c r="AS27"/>
  <c r="AS52"/>
  <c r="AS62"/>
  <c r="AS10"/>
  <c r="AS4"/>
  <c r="G21" i="12" s="1"/>
  <c r="G23" s="1"/>
  <c r="AS83" i="11"/>
  <c r="AS40"/>
  <c r="AS50"/>
  <c r="AS47"/>
  <c r="AS60"/>
  <c r="AS85"/>
  <c r="AS21"/>
  <c r="G14" i="12"/>
  <c r="H38"/>
  <c r="H15"/>
  <c r="H14" s="1"/>
  <c r="G16"/>
  <c r="F20"/>
  <c r="E20"/>
  <c r="AJ42" i="11"/>
  <c r="AJ18"/>
  <c r="AJ70"/>
  <c r="AJ92"/>
  <c r="AJ37"/>
  <c r="AJ34"/>
  <c r="AJ31"/>
  <c r="AJ44"/>
  <c r="AJ77"/>
  <c r="AJ13"/>
  <c r="AJ12"/>
  <c r="AJ81"/>
  <c r="AJ72"/>
  <c r="AJ75"/>
  <c r="AJ54"/>
  <c r="AJ76"/>
  <c r="AJ63"/>
  <c r="AJ11"/>
  <c r="AJ84"/>
  <c r="AJ24"/>
  <c r="AJ39"/>
  <c r="AJ22"/>
  <c r="AJ89"/>
  <c r="AJ57"/>
  <c r="AJ25"/>
  <c r="AJ67"/>
  <c r="AJ88"/>
  <c r="AJ20"/>
  <c r="AJ82"/>
  <c r="AJ38"/>
  <c r="AJ79"/>
  <c r="AJ23"/>
  <c r="AJ36"/>
  <c r="AJ28"/>
  <c r="AJ33"/>
  <c r="AJ43"/>
  <c r="AJ78"/>
  <c r="AJ30"/>
  <c r="AJ15"/>
  <c r="AJ32"/>
  <c r="AJ69"/>
  <c r="AJ26"/>
  <c r="AJ8"/>
  <c r="AJ55"/>
  <c r="AJ46"/>
  <c r="AJ80"/>
  <c r="AJ16"/>
  <c r="AJ61"/>
  <c r="AJ86"/>
  <c r="AJ48"/>
  <c r="AJ58"/>
  <c r="AJ68"/>
  <c r="AJ49"/>
  <c r="AJ83"/>
  <c r="AJ40"/>
  <c r="AJ50"/>
  <c r="AJ47"/>
  <c r="AJ60"/>
  <c r="AJ85"/>
  <c r="AJ21"/>
  <c r="AJ74"/>
  <c r="AJ51"/>
  <c r="AJ71"/>
  <c r="AJ65"/>
  <c r="AJ59"/>
  <c r="AJ87"/>
  <c r="AJ45"/>
  <c r="AJ19"/>
  <c r="AJ90"/>
  <c r="AJ17"/>
  <c r="AJ53"/>
  <c r="AJ91"/>
  <c r="AJ35"/>
  <c r="AJ56"/>
  <c r="AJ14"/>
  <c r="AJ64"/>
  <c r="AJ66"/>
  <c r="AJ73"/>
  <c r="AJ41"/>
  <c r="AJ9"/>
  <c r="AJ6"/>
  <c r="AJ52"/>
  <c r="AJ62"/>
  <c r="AJ10"/>
  <c r="L4" i="8"/>
  <c r="H39" i="12" l="1"/>
  <c r="H40"/>
  <c r="DG9" i="7"/>
  <c r="AE81"/>
  <c r="AF41"/>
  <c r="AE74"/>
  <c r="AF34"/>
  <c r="AE91"/>
  <c r="AE15"/>
  <c r="AE21"/>
  <c r="AE63"/>
  <c r="AE40"/>
  <c r="AF92"/>
  <c r="AF71"/>
  <c r="M9" i="8"/>
  <c r="M8"/>
  <c r="M5"/>
  <c r="M7"/>
  <c r="M13"/>
  <c r="M25"/>
  <c r="M47"/>
  <c r="M65"/>
  <c r="M88"/>
  <c r="M44"/>
  <c r="M69"/>
  <c r="M83"/>
  <c r="M55"/>
  <c r="M51"/>
  <c r="M6"/>
  <c r="M48"/>
  <c r="M27"/>
  <c r="M41"/>
  <c r="M34"/>
  <c r="M61"/>
  <c r="M71"/>
  <c r="M92"/>
  <c r="M56"/>
  <c r="M43"/>
  <c r="M35"/>
  <c r="M89"/>
  <c r="M79"/>
  <c r="M33"/>
  <c r="M52"/>
  <c r="M75"/>
  <c r="M57"/>
  <c r="M10"/>
  <c r="M66"/>
  <c r="M31"/>
  <c r="M77"/>
  <c r="M85"/>
  <c r="M82"/>
  <c r="M45"/>
  <c r="M24"/>
  <c r="M28"/>
  <c r="M19"/>
  <c r="M29"/>
  <c r="M64"/>
  <c r="M81"/>
  <c r="M15"/>
  <c r="M86"/>
  <c r="M26"/>
  <c r="M30"/>
  <c r="M63"/>
  <c r="M78"/>
  <c r="M11"/>
  <c r="M50"/>
  <c r="M70"/>
  <c r="M12"/>
  <c r="M68"/>
  <c r="M58"/>
  <c r="M18"/>
  <c r="M22"/>
  <c r="M59"/>
  <c r="M32"/>
  <c r="M60"/>
  <c r="M37"/>
  <c r="M46"/>
  <c r="M40"/>
  <c r="M54"/>
  <c r="M80"/>
  <c r="M90"/>
  <c r="M49"/>
  <c r="M39"/>
  <c r="M16"/>
  <c r="M84"/>
  <c r="M23"/>
  <c r="M38"/>
  <c r="M42"/>
  <c r="M17"/>
  <c r="M67"/>
  <c r="M62"/>
  <c r="M72"/>
  <c r="M87"/>
  <c r="M74"/>
  <c r="M14"/>
  <c r="M20"/>
  <c r="M21"/>
  <c r="M76"/>
  <c r="M73"/>
  <c r="M91"/>
  <c r="M36"/>
  <c r="M53"/>
  <c r="N4" i="7"/>
  <c r="M4" i="8"/>
  <c r="AF55" i="7"/>
  <c r="AE76"/>
  <c r="AF10"/>
  <c r="AF69"/>
  <c r="AE70"/>
  <c r="AF35"/>
  <c r="AF83"/>
  <c r="AG25"/>
  <c r="AF31"/>
  <c r="AE29"/>
  <c r="AE90"/>
  <c r="AE62"/>
  <c r="AF51"/>
  <c r="AF85"/>
  <c r="AE24"/>
  <c r="AE45"/>
  <c r="AE22"/>
  <c r="AF66"/>
  <c r="AG47"/>
  <c r="AE53"/>
  <c r="AF61"/>
  <c r="AE16"/>
  <c r="AE68"/>
  <c r="AE78"/>
  <c r="AF75"/>
  <c r="AE58"/>
  <c r="AE82"/>
  <c r="AE14"/>
  <c r="AE50"/>
  <c r="AE59"/>
  <c r="AE73"/>
  <c r="AE64"/>
  <c r="AE39"/>
  <c r="AF56"/>
  <c r="AE17"/>
  <c r="AE20"/>
  <c r="AE11"/>
  <c r="AE46"/>
  <c r="AE42"/>
  <c r="AE12"/>
  <c r="AE19"/>
  <c r="AE38"/>
  <c r="AG88"/>
  <c r="AE36"/>
  <c r="AE84"/>
  <c r="AF44"/>
  <c r="AE30"/>
  <c r="AE32"/>
  <c r="AF48"/>
  <c r="AE80"/>
  <c r="AG13"/>
  <c r="AE67"/>
  <c r="AE86"/>
  <c r="AG65"/>
  <c r="AF52"/>
  <c r="AF43"/>
  <c r="AF27"/>
  <c r="AE54"/>
  <c r="AF57"/>
  <c r="AE87"/>
  <c r="AE37"/>
  <c r="AE60"/>
  <c r="AE26"/>
  <c r="AE18"/>
  <c r="AF79"/>
  <c r="AE28"/>
  <c r="AF6"/>
  <c r="AE72"/>
  <c r="AE49"/>
  <c r="AF33"/>
  <c r="AE23"/>
  <c r="AF77"/>
  <c r="AF89"/>
  <c r="AJ4" i="11"/>
  <c r="G59" i="12"/>
  <c r="AT31" i="11"/>
  <c r="AT79"/>
  <c r="AT58"/>
  <c r="AT46"/>
  <c r="AT30"/>
  <c r="AT70"/>
  <c r="AT49"/>
  <c r="AT26"/>
  <c r="AT27"/>
  <c r="AT37"/>
  <c r="AJ7"/>
  <c r="AT61"/>
  <c r="H61" i="12"/>
  <c r="AT16" i="11"/>
  <c r="AT32"/>
  <c r="AT36"/>
  <c r="AT81"/>
  <c r="AT72"/>
  <c r="AT62"/>
  <c r="AT86"/>
  <c r="AT43"/>
  <c r="AT4"/>
  <c r="AT77"/>
  <c r="AT42"/>
  <c r="AT9"/>
  <c r="AT73"/>
  <c r="AT66"/>
  <c r="AT14"/>
  <c r="AT91"/>
  <c r="AT17"/>
  <c r="AT45"/>
  <c r="AT59"/>
  <c r="AT65"/>
  <c r="H59" i="12" s="1"/>
  <c r="AT51" i="11"/>
  <c r="AT21"/>
  <c r="AT60"/>
  <c r="AT50"/>
  <c r="AT83"/>
  <c r="AT82"/>
  <c r="AT88"/>
  <c r="AT25"/>
  <c r="AT89"/>
  <c r="AT24"/>
  <c r="AT11"/>
  <c r="AT76"/>
  <c r="AJ5"/>
  <c r="AT10"/>
  <c r="AT68"/>
  <c r="AT48"/>
  <c r="AT29"/>
  <c r="AT80"/>
  <c r="AT55"/>
  <c r="AT8"/>
  <c r="AT69"/>
  <c r="AT15"/>
  <c r="AT78"/>
  <c r="AT33"/>
  <c r="AT28"/>
  <c r="AT23"/>
  <c r="AT5"/>
  <c r="AT12"/>
  <c r="AT13"/>
  <c r="AT44"/>
  <c r="AT34"/>
  <c r="AT92"/>
  <c r="AT18"/>
  <c r="AT52"/>
  <c r="AT6"/>
  <c r="AT41"/>
  <c r="AT64"/>
  <c r="H20" i="12" s="1"/>
  <c r="AT56" i="11"/>
  <c r="AT35"/>
  <c r="AT53"/>
  <c r="AT90"/>
  <c r="AT19"/>
  <c r="AT87"/>
  <c r="AT7"/>
  <c r="AT71"/>
  <c r="AT74"/>
  <c r="AT85"/>
  <c r="AT47"/>
  <c r="AT40"/>
  <c r="AT38"/>
  <c r="AT20"/>
  <c r="AT67"/>
  <c r="AT57"/>
  <c r="AT22"/>
  <c r="AT39"/>
  <c r="AT84"/>
  <c r="AT63"/>
  <c r="AT54"/>
  <c r="AT75"/>
  <c r="H22" i="12"/>
  <c r="H16"/>
  <c r="H17"/>
  <c r="I38"/>
  <c r="I15"/>
  <c r="I16" s="1"/>
  <c r="AK20" i="11"/>
  <c r="AK57"/>
  <c r="AK22"/>
  <c r="AK84"/>
  <c r="AK54"/>
  <c r="AK72"/>
  <c r="AK92"/>
  <c r="AK6"/>
  <c r="AK56"/>
  <c r="AK68"/>
  <c r="AK48"/>
  <c r="AK29"/>
  <c r="AK80"/>
  <c r="AK55"/>
  <c r="AK8"/>
  <c r="AK69"/>
  <c r="AK15"/>
  <c r="AK78"/>
  <c r="AK33"/>
  <c r="AK28"/>
  <c r="AK23"/>
  <c r="AK62"/>
  <c r="AK82"/>
  <c r="AK88"/>
  <c r="AK25"/>
  <c r="AK89"/>
  <c r="AK24"/>
  <c r="AK11"/>
  <c r="AK76"/>
  <c r="H21" i="12"/>
  <c r="H23" s="1"/>
  <c r="AK81" i="11"/>
  <c r="AK77"/>
  <c r="AK31"/>
  <c r="AK37"/>
  <c r="AK70"/>
  <c r="AK42"/>
  <c r="AK10"/>
  <c r="AK38"/>
  <c r="AK67"/>
  <c r="AK39"/>
  <c r="AK63"/>
  <c r="AK75"/>
  <c r="AK12"/>
  <c r="AK13"/>
  <c r="AK44"/>
  <c r="AK34"/>
  <c r="AK18"/>
  <c r="AK52"/>
  <c r="AK41"/>
  <c r="AK64"/>
  <c r="AK35"/>
  <c r="AK53"/>
  <c r="AK90"/>
  <c r="AK19"/>
  <c r="AK87"/>
  <c r="AK71"/>
  <c r="AK74"/>
  <c r="AK85"/>
  <c r="AK47"/>
  <c r="AK40"/>
  <c r="AK27"/>
  <c r="AK9"/>
  <c r="AK73"/>
  <c r="AK66"/>
  <c r="AK14"/>
  <c r="AK91"/>
  <c r="AK17"/>
  <c r="AK45"/>
  <c r="AK59"/>
  <c r="AK65"/>
  <c r="AK51"/>
  <c r="AK21"/>
  <c r="AK60"/>
  <c r="AK50"/>
  <c r="AK83"/>
  <c r="AK49"/>
  <c r="AK58"/>
  <c r="AK86"/>
  <c r="AK61"/>
  <c r="AK16"/>
  <c r="AK46"/>
  <c r="AK26"/>
  <c r="AK32"/>
  <c r="AK30"/>
  <c r="AK43"/>
  <c r="AK36"/>
  <c r="AK79"/>
  <c r="I39" i="12" l="1"/>
  <c r="I40"/>
  <c r="H60"/>
  <c r="AG89" i="7"/>
  <c r="AF23"/>
  <c r="AF49"/>
  <c r="AG6"/>
  <c r="AG79"/>
  <c r="AF18"/>
  <c r="AF26"/>
  <c r="AF37"/>
  <c r="AF54"/>
  <c r="AG27"/>
  <c r="AG43"/>
  <c r="AH65"/>
  <c r="AF67"/>
  <c r="AH13"/>
  <c r="AG48"/>
  <c r="AF30"/>
  <c r="AF84"/>
  <c r="AF38"/>
  <c r="AF42"/>
  <c r="AF11"/>
  <c r="AG56"/>
  <c r="AF64"/>
  <c r="AF73"/>
  <c r="AF50"/>
  <c r="AF82"/>
  <c r="AG75"/>
  <c r="AF68"/>
  <c r="AG61"/>
  <c r="AH47"/>
  <c r="AF22"/>
  <c r="AF24"/>
  <c r="AF62"/>
  <c r="AH25"/>
  <c r="AG35"/>
  <c r="AG69"/>
  <c r="N5" i="8"/>
  <c r="N7"/>
  <c r="N9"/>
  <c r="N8"/>
  <c r="N65"/>
  <c r="N25"/>
  <c r="N13"/>
  <c r="N88"/>
  <c r="N47"/>
  <c r="N44"/>
  <c r="N27"/>
  <c r="N69"/>
  <c r="N71"/>
  <c r="N61"/>
  <c r="N57"/>
  <c r="N75"/>
  <c r="N52"/>
  <c r="N33"/>
  <c r="N89"/>
  <c r="N43"/>
  <c r="N34"/>
  <c r="N41"/>
  <c r="N48"/>
  <c r="N66"/>
  <c r="N51"/>
  <c r="N55"/>
  <c r="N83"/>
  <c r="N85"/>
  <c r="N77"/>
  <c r="N31"/>
  <c r="N10"/>
  <c r="N79"/>
  <c r="N35"/>
  <c r="N56"/>
  <c r="N92"/>
  <c r="N6"/>
  <c r="N26"/>
  <c r="N32"/>
  <c r="N60"/>
  <c r="N36"/>
  <c r="N73"/>
  <c r="N76"/>
  <c r="N20"/>
  <c r="N74"/>
  <c r="N62"/>
  <c r="N67"/>
  <c r="N42"/>
  <c r="N38"/>
  <c r="N39"/>
  <c r="N90"/>
  <c r="N54"/>
  <c r="N46"/>
  <c r="N28"/>
  <c r="N24"/>
  <c r="N82"/>
  <c r="N59"/>
  <c r="N22"/>
  <c r="N68"/>
  <c r="N70"/>
  <c r="N11"/>
  <c r="N86"/>
  <c r="N15"/>
  <c r="N29"/>
  <c r="N81"/>
  <c r="N53"/>
  <c r="N91"/>
  <c r="N21"/>
  <c r="N14"/>
  <c r="N87"/>
  <c r="N72"/>
  <c r="N17"/>
  <c r="N23"/>
  <c r="N84"/>
  <c r="N16"/>
  <c r="N49"/>
  <c r="N80"/>
  <c r="N40"/>
  <c r="N37"/>
  <c r="N45"/>
  <c r="N19"/>
  <c r="N18"/>
  <c r="N58"/>
  <c r="N12"/>
  <c r="N50"/>
  <c r="N78"/>
  <c r="N63"/>
  <c r="N30"/>
  <c r="N64"/>
  <c r="N4"/>
  <c r="O4" i="7"/>
  <c r="AG71"/>
  <c r="AF40"/>
  <c r="AF21"/>
  <c r="AF91"/>
  <c r="AF74"/>
  <c r="AF81"/>
  <c r="DH9"/>
  <c r="AG77"/>
  <c r="AG33"/>
  <c r="AF72"/>
  <c r="AF28"/>
  <c r="AF60"/>
  <c r="AF87"/>
  <c r="AG57"/>
  <c r="AG52"/>
  <c r="AF86"/>
  <c r="AF80"/>
  <c r="AF32"/>
  <c r="AG44"/>
  <c r="AF36"/>
  <c r="AH88"/>
  <c r="AF19"/>
  <c r="AF12"/>
  <c r="AF46"/>
  <c r="AF20"/>
  <c r="AF17"/>
  <c r="AF39"/>
  <c r="AF59"/>
  <c r="AF14"/>
  <c r="AF58"/>
  <c r="AF78"/>
  <c r="AF16"/>
  <c r="AF53"/>
  <c r="AG66"/>
  <c r="AF45"/>
  <c r="AG85"/>
  <c r="AG51"/>
  <c r="AF90"/>
  <c r="AF29"/>
  <c r="AG31"/>
  <c r="AG83"/>
  <c r="AF70"/>
  <c r="AG10"/>
  <c r="AF76"/>
  <c r="AG55"/>
  <c r="AG92"/>
  <c r="AF63"/>
  <c r="AF15"/>
  <c r="AG34"/>
  <c r="AG41"/>
  <c r="AK4" i="11"/>
  <c r="AU11"/>
  <c r="AU18"/>
  <c r="AU85"/>
  <c r="AU90"/>
  <c r="AU49"/>
  <c r="AU59"/>
  <c r="AU82"/>
  <c r="AU26"/>
  <c r="I61" i="12"/>
  <c r="AU21" i="11"/>
  <c r="AU12"/>
  <c r="AU61"/>
  <c r="AU9"/>
  <c r="AK7"/>
  <c r="AL7" s="1"/>
  <c r="AU25"/>
  <c r="AU30"/>
  <c r="AU58"/>
  <c r="AU65"/>
  <c r="AU66"/>
  <c r="AU71"/>
  <c r="AU35"/>
  <c r="AU44"/>
  <c r="AU79"/>
  <c r="AU46"/>
  <c r="AU50"/>
  <c r="AU45"/>
  <c r="AU17"/>
  <c r="AU40"/>
  <c r="AU52"/>
  <c r="AU57"/>
  <c r="AU4"/>
  <c r="AU75"/>
  <c r="AU39"/>
  <c r="AU38"/>
  <c r="AU70"/>
  <c r="AU31"/>
  <c r="AU23"/>
  <c r="AU33"/>
  <c r="AU15"/>
  <c r="AU8"/>
  <c r="AU80"/>
  <c r="AU29"/>
  <c r="AU68"/>
  <c r="AU56"/>
  <c r="AU92"/>
  <c r="AU54"/>
  <c r="AU22"/>
  <c r="AU20"/>
  <c r="AU36"/>
  <c r="AU43"/>
  <c r="AU32"/>
  <c r="AU16"/>
  <c r="AU86"/>
  <c r="AU83"/>
  <c r="AU60"/>
  <c r="AU51"/>
  <c r="AU91"/>
  <c r="AU14"/>
  <c r="AU73"/>
  <c r="AU27"/>
  <c r="AU47"/>
  <c r="AU74"/>
  <c r="AU7"/>
  <c r="AU87"/>
  <c r="AU19"/>
  <c r="AU53"/>
  <c r="AU64"/>
  <c r="I20" i="12" s="1"/>
  <c r="AU41" i="11"/>
  <c r="AU34"/>
  <c r="AU13"/>
  <c r="AK5"/>
  <c r="AL5" s="1"/>
  <c r="AU76"/>
  <c r="AU24"/>
  <c r="AU89"/>
  <c r="AU88"/>
  <c r="AU5"/>
  <c r="AU63"/>
  <c r="AU67"/>
  <c r="AU10"/>
  <c r="AU42"/>
  <c r="AU37"/>
  <c r="AU77"/>
  <c r="AU81"/>
  <c r="I60" i="12" s="1"/>
  <c r="AU62" i="11"/>
  <c r="AU28"/>
  <c r="AU78"/>
  <c r="AU69"/>
  <c r="AU55"/>
  <c r="AU48"/>
  <c r="AU6"/>
  <c r="AU72"/>
  <c r="AU84"/>
  <c r="I22" i="12"/>
  <c r="I17"/>
  <c r="J38"/>
  <c r="J15"/>
  <c r="J17" s="1"/>
  <c r="I14"/>
  <c r="AL28" i="11"/>
  <c r="AL69"/>
  <c r="AL72"/>
  <c r="AL84"/>
  <c r="AL26"/>
  <c r="AL61"/>
  <c r="AL49"/>
  <c r="AL21"/>
  <c r="AL59"/>
  <c r="AL17"/>
  <c r="AL66"/>
  <c r="AL40"/>
  <c r="AL71"/>
  <c r="AL35"/>
  <c r="AL52"/>
  <c r="AL44"/>
  <c r="AL67"/>
  <c r="AL42"/>
  <c r="AL77"/>
  <c r="AL24"/>
  <c r="AL23"/>
  <c r="AL33"/>
  <c r="AL15"/>
  <c r="AL8"/>
  <c r="AL80"/>
  <c r="AL29"/>
  <c r="AL68"/>
  <c r="AL56"/>
  <c r="AL92"/>
  <c r="AL54"/>
  <c r="AL22"/>
  <c r="AL20"/>
  <c r="AL62"/>
  <c r="AL78"/>
  <c r="AL55"/>
  <c r="AL48"/>
  <c r="AL6"/>
  <c r="AL57"/>
  <c r="AL79"/>
  <c r="AL30"/>
  <c r="AL46"/>
  <c r="AL58"/>
  <c r="AL50"/>
  <c r="AL65"/>
  <c r="AL45"/>
  <c r="AL9"/>
  <c r="AL85"/>
  <c r="AL90"/>
  <c r="AL18"/>
  <c r="AL12"/>
  <c r="AL63"/>
  <c r="AL10"/>
  <c r="AL37"/>
  <c r="AL81"/>
  <c r="AL76"/>
  <c r="AL89"/>
  <c r="AL88"/>
  <c r="AL36"/>
  <c r="AL43"/>
  <c r="AL32"/>
  <c r="AL16"/>
  <c r="AL86"/>
  <c r="AL83"/>
  <c r="AL60"/>
  <c r="AL51"/>
  <c r="AL91"/>
  <c r="AL14"/>
  <c r="AL73"/>
  <c r="AL27"/>
  <c r="AL47"/>
  <c r="AL74"/>
  <c r="AL87"/>
  <c r="AL19"/>
  <c r="AL53"/>
  <c r="AL64"/>
  <c r="AL41"/>
  <c r="AL34"/>
  <c r="AL13"/>
  <c r="I21" i="12"/>
  <c r="I23" s="1"/>
  <c r="AL75" i="11"/>
  <c r="AL39"/>
  <c r="AL38"/>
  <c r="AL70"/>
  <c r="AL31"/>
  <c r="AL11"/>
  <c r="AL25"/>
  <c r="AL82"/>
  <c r="J39" i="12" l="1"/>
  <c r="J40"/>
  <c r="O9" i="8"/>
  <c r="O8"/>
  <c r="O5"/>
  <c r="O7"/>
  <c r="O65"/>
  <c r="O88"/>
  <c r="O13"/>
  <c r="O25"/>
  <c r="O47"/>
  <c r="O55"/>
  <c r="O51"/>
  <c r="O92"/>
  <c r="O56"/>
  <c r="O35"/>
  <c r="O79"/>
  <c r="O10"/>
  <c r="O31"/>
  <c r="O27"/>
  <c r="O48"/>
  <c r="O34"/>
  <c r="O43"/>
  <c r="O89"/>
  <c r="O52"/>
  <c r="O57"/>
  <c r="O71"/>
  <c r="O66"/>
  <c r="O83"/>
  <c r="O6"/>
  <c r="O77"/>
  <c r="O85"/>
  <c r="O69"/>
  <c r="O44"/>
  <c r="O41"/>
  <c r="O33"/>
  <c r="O75"/>
  <c r="O61"/>
  <c r="O30"/>
  <c r="O81"/>
  <c r="O64"/>
  <c r="O78"/>
  <c r="O18"/>
  <c r="O45"/>
  <c r="O37"/>
  <c r="O80"/>
  <c r="O49"/>
  <c r="O84"/>
  <c r="O17"/>
  <c r="O72"/>
  <c r="O14"/>
  <c r="O91"/>
  <c r="O29"/>
  <c r="O70"/>
  <c r="O68"/>
  <c r="O82"/>
  <c r="O46"/>
  <c r="O54"/>
  <c r="O90"/>
  <c r="O42"/>
  <c r="O62"/>
  <c r="O74"/>
  <c r="O73"/>
  <c r="O60"/>
  <c r="O26"/>
  <c r="O63"/>
  <c r="O50"/>
  <c r="O12"/>
  <c r="O58"/>
  <c r="O19"/>
  <c r="O40"/>
  <c r="O16"/>
  <c r="O23"/>
  <c r="O87"/>
  <c r="O21"/>
  <c r="O53"/>
  <c r="O15"/>
  <c r="O86"/>
  <c r="O11"/>
  <c r="O22"/>
  <c r="O59"/>
  <c r="O24"/>
  <c r="O28"/>
  <c r="O39"/>
  <c r="O38"/>
  <c r="O67"/>
  <c r="O20"/>
  <c r="O76"/>
  <c r="O36"/>
  <c r="O32"/>
  <c r="P4" i="7"/>
  <c r="O4" i="8"/>
  <c r="AH41" i="7"/>
  <c r="AG15"/>
  <c r="AH92"/>
  <c r="AG76"/>
  <c r="AH83"/>
  <c r="AG29"/>
  <c r="AH51"/>
  <c r="AG45"/>
  <c r="AG53"/>
  <c r="AG78"/>
  <c r="AG14"/>
  <c r="AG17"/>
  <c r="AG46"/>
  <c r="AG19"/>
  <c r="AG36"/>
  <c r="AG86"/>
  <c r="AH57"/>
  <c r="AG60"/>
  <c r="AG28"/>
  <c r="AG72"/>
  <c r="AH77"/>
  <c r="AG81"/>
  <c r="AG91"/>
  <c r="AG40"/>
  <c r="AH69"/>
  <c r="AH35"/>
  <c r="AG62"/>
  <c r="AG24"/>
  <c r="AI47"/>
  <c r="AG68"/>
  <c r="AG82"/>
  <c r="AG73"/>
  <c r="AH56"/>
  <c r="AG11"/>
  <c r="AH48"/>
  <c r="AG67"/>
  <c r="AH43"/>
  <c r="AG54"/>
  <c r="AG37"/>
  <c r="AH79"/>
  <c r="AH6"/>
  <c r="AG23"/>
  <c r="AH34"/>
  <c r="AG63"/>
  <c r="AH55"/>
  <c r="AH10"/>
  <c r="AG70"/>
  <c r="AH31"/>
  <c r="AG90"/>
  <c r="AH85"/>
  <c r="AH66"/>
  <c r="AG16"/>
  <c r="AG58"/>
  <c r="AG59"/>
  <c r="AG39"/>
  <c r="AG20"/>
  <c r="AG12"/>
  <c r="AI88"/>
  <c r="AH44"/>
  <c r="AG32"/>
  <c r="AG80"/>
  <c r="AH52"/>
  <c r="AG87"/>
  <c r="AH33"/>
  <c r="DI9"/>
  <c r="AG74"/>
  <c r="AG21"/>
  <c r="AH71"/>
  <c r="AI25"/>
  <c r="AG22"/>
  <c r="AH61"/>
  <c r="AH75"/>
  <c r="AG50"/>
  <c r="AG64"/>
  <c r="AG42"/>
  <c r="AG38"/>
  <c r="AG84"/>
  <c r="AG30"/>
  <c r="AI13"/>
  <c r="AI65"/>
  <c r="AH27"/>
  <c r="AG26"/>
  <c r="AG18"/>
  <c r="AG49"/>
  <c r="AH89"/>
  <c r="AL4" i="11"/>
  <c r="AV47"/>
  <c r="AV43"/>
  <c r="AV88"/>
  <c r="AV65"/>
  <c r="J61" i="12"/>
  <c r="AV56" i="11"/>
  <c r="I59" i="12"/>
  <c r="AV51" i="11"/>
  <c r="AV18"/>
  <c r="AV48"/>
  <c r="AV24"/>
  <c r="AV40"/>
  <c r="AV39"/>
  <c r="AV13"/>
  <c r="AV63"/>
  <c r="AV57"/>
  <c r="AV33"/>
  <c r="AV28"/>
  <c r="AV72"/>
  <c r="AV7"/>
  <c r="AV54"/>
  <c r="AV61"/>
  <c r="AV82"/>
  <c r="AV19"/>
  <c r="AV91"/>
  <c r="AV86"/>
  <c r="AV37"/>
  <c r="AV85"/>
  <c r="AV30"/>
  <c r="AV20"/>
  <c r="AV8"/>
  <c r="AV67"/>
  <c r="AV52"/>
  <c r="AV21"/>
  <c r="AV31"/>
  <c r="AV64"/>
  <c r="J20" i="12" s="1"/>
  <c r="AV73" i="11"/>
  <c r="AV83"/>
  <c r="AV76"/>
  <c r="AV90"/>
  <c r="AV58"/>
  <c r="AV78"/>
  <c r="AV29"/>
  <c r="AV77"/>
  <c r="AV5"/>
  <c r="AV17"/>
  <c r="AV70"/>
  <c r="AV38"/>
  <c r="AV75"/>
  <c r="AV60"/>
  <c r="AV16"/>
  <c r="AV32"/>
  <c r="AV36"/>
  <c r="AV4"/>
  <c r="J59" i="12" s="1"/>
  <c r="AV44" i="11"/>
  <c r="AV35"/>
  <c r="AV71"/>
  <c r="AV66"/>
  <c r="AV59"/>
  <c r="AV49"/>
  <c r="AV26"/>
  <c r="AV84"/>
  <c r="AV69"/>
  <c r="AV25"/>
  <c r="AV11"/>
  <c r="AV34"/>
  <c r="AV41"/>
  <c r="AV53"/>
  <c r="AV87"/>
  <c r="AV74"/>
  <c r="AV27"/>
  <c r="AV14"/>
  <c r="AV89"/>
  <c r="AV81"/>
  <c r="AV10"/>
  <c r="AV12"/>
  <c r="AV9"/>
  <c r="AV45"/>
  <c r="AV50"/>
  <c r="AV46"/>
  <c r="AV79"/>
  <c r="AV6"/>
  <c r="AV55"/>
  <c r="AV62"/>
  <c r="AV22"/>
  <c r="AV92"/>
  <c r="AV68"/>
  <c r="AV80"/>
  <c r="AV15"/>
  <c r="AV23"/>
  <c r="AV42"/>
  <c r="J14" i="12"/>
  <c r="K38"/>
  <c r="K15"/>
  <c r="K14" s="1"/>
  <c r="J16"/>
  <c r="AM75" i="11"/>
  <c r="AM19"/>
  <c r="AM47"/>
  <c r="AM91"/>
  <c r="AM89"/>
  <c r="AM10"/>
  <c r="AM9"/>
  <c r="AM50"/>
  <c r="AM6"/>
  <c r="AM62"/>
  <c r="AM92"/>
  <c r="AM68"/>
  <c r="AM15"/>
  <c r="AM23"/>
  <c r="AM42"/>
  <c r="AM44"/>
  <c r="AM71"/>
  <c r="AM59"/>
  <c r="AM26"/>
  <c r="AM84"/>
  <c r="AM69"/>
  <c r="AM11"/>
  <c r="AM60"/>
  <c r="AM16"/>
  <c r="AM32"/>
  <c r="AM36"/>
  <c r="AM5"/>
  <c r="AM31"/>
  <c r="AM39"/>
  <c r="AM34"/>
  <c r="AM41"/>
  <c r="AM53"/>
  <c r="AM87"/>
  <c r="AM74"/>
  <c r="AM27"/>
  <c r="AM14"/>
  <c r="AM88"/>
  <c r="AM76"/>
  <c r="AM37"/>
  <c r="AM63"/>
  <c r="AM18"/>
  <c r="AM90"/>
  <c r="AM85"/>
  <c r="AM65"/>
  <c r="AM58"/>
  <c r="AM30"/>
  <c r="AM57"/>
  <c r="AM48"/>
  <c r="AM78"/>
  <c r="AM20"/>
  <c r="AM54"/>
  <c r="AM56"/>
  <c r="AM29"/>
  <c r="AM8"/>
  <c r="AM33"/>
  <c r="AM24"/>
  <c r="AM77"/>
  <c r="AM67"/>
  <c r="AM52"/>
  <c r="AM40"/>
  <c r="AM17"/>
  <c r="AM21"/>
  <c r="AM61"/>
  <c r="AM72"/>
  <c r="AM28"/>
  <c r="AM70"/>
  <c r="AM38"/>
  <c r="AM13"/>
  <c r="AM64"/>
  <c r="AM7"/>
  <c r="AM73"/>
  <c r="AM81"/>
  <c r="AM12"/>
  <c r="AM45"/>
  <c r="AM46"/>
  <c r="AM79"/>
  <c r="AM55"/>
  <c r="AM22"/>
  <c r="AM80"/>
  <c r="J21" i="12"/>
  <c r="J23" s="1"/>
  <c r="AM35" i="11"/>
  <c r="AM66"/>
  <c r="AM49"/>
  <c r="AM25"/>
  <c r="AM82"/>
  <c r="AM51"/>
  <c r="AM83"/>
  <c r="AM86"/>
  <c r="AM43"/>
  <c r="K39" i="12" l="1"/>
  <c r="K40"/>
  <c r="J60"/>
  <c r="J22"/>
  <c r="AW30" i="11"/>
  <c r="AI89" i="7"/>
  <c r="AH18"/>
  <c r="AJ65"/>
  <c r="AH84"/>
  <c r="AH42"/>
  <c r="AH64"/>
  <c r="AI75"/>
  <c r="AH22"/>
  <c r="AI71"/>
  <c r="AH74"/>
  <c r="AI33"/>
  <c r="AH32"/>
  <c r="AJ88"/>
  <c r="AH20"/>
  <c r="AH59"/>
  <c r="AH16"/>
  <c r="AI85"/>
  <c r="AI31"/>
  <c r="AI10"/>
  <c r="AH63"/>
  <c r="AI6"/>
  <c r="AH37"/>
  <c r="AI43"/>
  <c r="AI56"/>
  <c r="AH82"/>
  <c r="AJ47"/>
  <c r="AH62"/>
  <c r="AI35"/>
  <c r="AH91"/>
  <c r="AI77"/>
  <c r="AH28"/>
  <c r="AI57"/>
  <c r="AH86"/>
  <c r="AH36"/>
  <c r="AH46"/>
  <c r="AH78"/>
  <c r="AH45"/>
  <c r="AH29"/>
  <c r="AI92"/>
  <c r="AI41"/>
  <c r="P9" i="8"/>
  <c r="P8"/>
  <c r="P7"/>
  <c r="P5"/>
  <c r="P47"/>
  <c r="P25"/>
  <c r="P88"/>
  <c r="P65"/>
  <c r="P13"/>
  <c r="P61"/>
  <c r="P75"/>
  <c r="P41"/>
  <c r="P77"/>
  <c r="P6"/>
  <c r="P83"/>
  <c r="P71"/>
  <c r="P52"/>
  <c r="P89"/>
  <c r="P43"/>
  <c r="P34"/>
  <c r="P48"/>
  <c r="P27"/>
  <c r="P35"/>
  <c r="P56"/>
  <c r="P55"/>
  <c r="P69"/>
  <c r="P33"/>
  <c r="P44"/>
  <c r="P85"/>
  <c r="P66"/>
  <c r="P57"/>
  <c r="P31"/>
  <c r="P10"/>
  <c r="P79"/>
  <c r="P92"/>
  <c r="P51"/>
  <c r="P29"/>
  <c r="P64"/>
  <c r="P14"/>
  <c r="P84"/>
  <c r="P78"/>
  <c r="P26"/>
  <c r="P76"/>
  <c r="P38"/>
  <c r="P39"/>
  <c r="P24"/>
  <c r="P22"/>
  <c r="P53"/>
  <c r="P87"/>
  <c r="P16"/>
  <c r="P58"/>
  <c r="P50"/>
  <c r="P60"/>
  <c r="P62"/>
  <c r="P54"/>
  <c r="P82"/>
  <c r="P70"/>
  <c r="P91"/>
  <c r="P17"/>
  <c r="P80"/>
  <c r="P45"/>
  <c r="P32"/>
  <c r="P36"/>
  <c r="P20"/>
  <c r="P67"/>
  <c r="P28"/>
  <c r="P59"/>
  <c r="P11"/>
  <c r="P86"/>
  <c r="P15"/>
  <c r="P21"/>
  <c r="P23"/>
  <c r="P40"/>
  <c r="P19"/>
  <c r="P12"/>
  <c r="P63"/>
  <c r="P30"/>
  <c r="P73"/>
  <c r="P74"/>
  <c r="P42"/>
  <c r="P90"/>
  <c r="P46"/>
  <c r="P68"/>
  <c r="P72"/>
  <c r="P49"/>
  <c r="P37"/>
  <c r="P18"/>
  <c r="P81"/>
  <c r="Q4" i="7"/>
  <c r="P4" i="8"/>
  <c r="AH49" i="7"/>
  <c r="AH26"/>
  <c r="AI27"/>
  <c r="AJ13"/>
  <c r="AH30"/>
  <c r="AH38"/>
  <c r="AH50"/>
  <c r="AI61"/>
  <c r="AJ25"/>
  <c r="AH21"/>
  <c r="DJ9"/>
  <c r="AH87"/>
  <c r="AI52"/>
  <c r="AH80"/>
  <c r="AI44"/>
  <c r="AH12"/>
  <c r="AH39"/>
  <c r="AH58"/>
  <c r="AI66"/>
  <c r="AH90"/>
  <c r="AH70"/>
  <c r="AI55"/>
  <c r="AI34"/>
  <c r="AH23"/>
  <c r="AI79"/>
  <c r="AH54"/>
  <c r="AH67"/>
  <c r="AI48"/>
  <c r="AH11"/>
  <c r="AH73"/>
  <c r="AH68"/>
  <c r="AH24"/>
  <c r="AI69"/>
  <c r="AH40"/>
  <c r="AH81"/>
  <c r="AH72"/>
  <c r="AH60"/>
  <c r="AH19"/>
  <c r="AH17"/>
  <c r="AH14"/>
  <c r="AH53"/>
  <c r="AI51"/>
  <c r="AI83"/>
  <c r="AH76"/>
  <c r="AH15"/>
  <c r="AW24" i="11"/>
  <c r="AW25"/>
  <c r="AW27"/>
  <c r="AW42"/>
  <c r="AW80"/>
  <c r="AW7"/>
  <c r="AW21"/>
  <c r="AW60"/>
  <c r="AW46"/>
  <c r="AW86"/>
  <c r="AW20"/>
  <c r="AW18"/>
  <c r="AW41"/>
  <c r="AW50"/>
  <c r="AW89"/>
  <c r="AW43"/>
  <c r="AW13"/>
  <c r="K61" i="12"/>
  <c r="AW67" i="11"/>
  <c r="AW37"/>
  <c r="AW87"/>
  <c r="AW31"/>
  <c r="AW26"/>
  <c r="AW49"/>
  <c r="AW55"/>
  <c r="AW81"/>
  <c r="AW8"/>
  <c r="AW48"/>
  <c r="AW85"/>
  <c r="AW5"/>
  <c r="AW68"/>
  <c r="AW51"/>
  <c r="AW35"/>
  <c r="AW70"/>
  <c r="AW40"/>
  <c r="AW56"/>
  <c r="AW65"/>
  <c r="AW88"/>
  <c r="AW39"/>
  <c r="AW32"/>
  <c r="AW71"/>
  <c r="AW62"/>
  <c r="AW47"/>
  <c r="AW69"/>
  <c r="AW23"/>
  <c r="AM4"/>
  <c r="AW82"/>
  <c r="AW66"/>
  <c r="AW73"/>
  <c r="AW64"/>
  <c r="K20" i="12" s="1"/>
  <c r="AW38" i="11"/>
  <c r="AW28"/>
  <c r="AW72"/>
  <c r="AW61"/>
  <c r="AW17"/>
  <c r="AW52"/>
  <c r="AW77"/>
  <c r="AW33"/>
  <c r="AW29"/>
  <c r="AW54"/>
  <c r="AW78"/>
  <c r="AW57"/>
  <c r="AW58"/>
  <c r="AW90"/>
  <c r="AW63"/>
  <c r="AW76"/>
  <c r="AW14"/>
  <c r="AW74"/>
  <c r="AW53"/>
  <c r="AW34"/>
  <c r="AW83"/>
  <c r="AW22"/>
  <c r="AW79"/>
  <c r="AW45"/>
  <c r="AW12"/>
  <c r="AW4"/>
  <c r="AW36"/>
  <c r="AW16"/>
  <c r="AW11"/>
  <c r="AW84"/>
  <c r="AW59"/>
  <c r="AW44"/>
  <c r="AW15"/>
  <c r="AW92"/>
  <c r="AW6"/>
  <c r="AW9"/>
  <c r="AW10"/>
  <c r="AW91"/>
  <c r="AW19"/>
  <c r="AW75"/>
  <c r="K59" i="12"/>
  <c r="L38"/>
  <c r="L40" s="1"/>
  <c r="L15"/>
  <c r="L17" s="1"/>
  <c r="K16"/>
  <c r="K17"/>
  <c r="AN25" i="11"/>
  <c r="AN35"/>
  <c r="AN55"/>
  <c r="AN24"/>
  <c r="AN56"/>
  <c r="AN48"/>
  <c r="AN65"/>
  <c r="AN18"/>
  <c r="AN88"/>
  <c r="AN87"/>
  <c r="AN39"/>
  <c r="AN5"/>
  <c r="AN60"/>
  <c r="AN26"/>
  <c r="AN42"/>
  <c r="AN68"/>
  <c r="AN50"/>
  <c r="AN89"/>
  <c r="AN47"/>
  <c r="AN83"/>
  <c r="AN64"/>
  <c r="AN28"/>
  <c r="AN82"/>
  <c r="AN66"/>
  <c r="AN22"/>
  <c r="AN79"/>
  <c r="AN45"/>
  <c r="AN12"/>
  <c r="AN52"/>
  <c r="AN77"/>
  <c r="AN33"/>
  <c r="AN29"/>
  <c r="AN54"/>
  <c r="AN78"/>
  <c r="AN57"/>
  <c r="AN58"/>
  <c r="AN90"/>
  <c r="AN63"/>
  <c r="AN76"/>
  <c r="AN14"/>
  <c r="AN74"/>
  <c r="AN53"/>
  <c r="AN34"/>
  <c r="K21" i="12"/>
  <c r="K23" s="1"/>
  <c r="AN36" i="11"/>
  <c r="AN16"/>
  <c r="AN11"/>
  <c r="AN84"/>
  <c r="AN59"/>
  <c r="AN44"/>
  <c r="AN15"/>
  <c r="AN92"/>
  <c r="AN6"/>
  <c r="AN9"/>
  <c r="AN10"/>
  <c r="AN91"/>
  <c r="AN19"/>
  <c r="AN75"/>
  <c r="AN49"/>
  <c r="AN80"/>
  <c r="AN46"/>
  <c r="AN81"/>
  <c r="AN67"/>
  <c r="AN8"/>
  <c r="AN20"/>
  <c r="AN30"/>
  <c r="AN85"/>
  <c r="AN37"/>
  <c r="AN27"/>
  <c r="AN41"/>
  <c r="AN31"/>
  <c r="AN32"/>
  <c r="AN69"/>
  <c r="AN71"/>
  <c r="AN23"/>
  <c r="AN62"/>
  <c r="AN73"/>
  <c r="AN38"/>
  <c r="AN72"/>
  <c r="AN61"/>
  <c r="AN17"/>
  <c r="AN43"/>
  <c r="AN86"/>
  <c r="AN51"/>
  <c r="AN7"/>
  <c r="AN13"/>
  <c r="AN70"/>
  <c r="AN21"/>
  <c r="AN40"/>
  <c r="L39" i="12" l="1"/>
  <c r="K22"/>
  <c r="K60"/>
  <c r="AI14" i="7"/>
  <c r="AJ92"/>
  <c r="AI29"/>
  <c r="AI78"/>
  <c r="AI46"/>
  <c r="AJ57"/>
  <c r="AI28"/>
  <c r="AI91"/>
  <c r="AJ35"/>
  <c r="AK47"/>
  <c r="AJ56"/>
  <c r="AJ43"/>
  <c r="AJ10"/>
  <c r="AJ85"/>
  <c r="AI59"/>
  <c r="AK88"/>
  <c r="AJ33"/>
  <c r="AJ71"/>
  <c r="AJ75"/>
  <c r="AI42"/>
  <c r="AJ51"/>
  <c r="AI72"/>
  <c r="AI11"/>
  <c r="AI54"/>
  <c r="AJ34"/>
  <c r="AJ66"/>
  <c r="AJ44"/>
  <c r="AJ52"/>
  <c r="AI50"/>
  <c r="AI38"/>
  <c r="AK13"/>
  <c r="AI26"/>
  <c r="AI49"/>
  <c r="AI76"/>
  <c r="AI19"/>
  <c r="AI60"/>
  <c r="AI40"/>
  <c r="AI68"/>
  <c r="AJ48"/>
  <c r="AJ79"/>
  <c r="AI70"/>
  <c r="AI39"/>
  <c r="AI15"/>
  <c r="AJ83"/>
  <c r="AI53"/>
  <c r="AI17"/>
  <c r="AI81"/>
  <c r="AJ69"/>
  <c r="AI24"/>
  <c r="AI73"/>
  <c r="AI67"/>
  <c r="AI23"/>
  <c r="AJ55"/>
  <c r="AI90"/>
  <c r="AI58"/>
  <c r="AI12"/>
  <c r="AI80"/>
  <c r="AI87"/>
  <c r="AI21"/>
  <c r="AK25"/>
  <c r="AJ61"/>
  <c r="AI30"/>
  <c r="AJ27"/>
  <c r="Q7" i="8"/>
  <c r="Q9"/>
  <c r="Q8"/>
  <c r="Q5"/>
  <c r="Q65"/>
  <c r="Q88"/>
  <c r="Q25"/>
  <c r="Q47"/>
  <c r="Q13"/>
  <c r="Q83"/>
  <c r="Q77"/>
  <c r="Q75"/>
  <c r="Q51"/>
  <c r="Q10"/>
  <c r="Q57"/>
  <c r="Q85"/>
  <c r="Q35"/>
  <c r="Q89"/>
  <c r="Q71"/>
  <c r="Q41"/>
  <c r="Q61"/>
  <c r="Q69"/>
  <c r="Q92"/>
  <c r="Q79"/>
  <c r="Q31"/>
  <c r="Q66"/>
  <c r="Q44"/>
  <c r="Q33"/>
  <c r="Q55"/>
  <c r="Q56"/>
  <c r="Q27"/>
  <c r="Q48"/>
  <c r="Q34"/>
  <c r="Q43"/>
  <c r="Q52"/>
  <c r="Q6"/>
  <c r="Q45"/>
  <c r="Q76"/>
  <c r="Q81"/>
  <c r="Q80"/>
  <c r="Q46"/>
  <c r="Q74"/>
  <c r="Q12"/>
  <c r="Q86"/>
  <c r="Q28"/>
  <c r="Q67"/>
  <c r="Q36"/>
  <c r="Q29"/>
  <c r="Q17"/>
  <c r="Q91"/>
  <c r="Q62"/>
  <c r="Q60"/>
  <c r="Q50"/>
  <c r="Q24"/>
  <c r="Q38"/>
  <c r="Q32"/>
  <c r="Q16"/>
  <c r="Q53"/>
  <c r="Q39"/>
  <c r="Q26"/>
  <c r="Q18"/>
  <c r="Q37"/>
  <c r="Q49"/>
  <c r="Q72"/>
  <c r="Q68"/>
  <c r="Q90"/>
  <c r="Q42"/>
  <c r="Q73"/>
  <c r="Q30"/>
  <c r="Q63"/>
  <c r="Q19"/>
  <c r="Q40"/>
  <c r="Q23"/>
  <c r="Q21"/>
  <c r="Q15"/>
  <c r="Q11"/>
  <c r="Q59"/>
  <c r="Q20"/>
  <c r="Q64"/>
  <c r="Q78"/>
  <c r="Q84"/>
  <c r="Q14"/>
  <c r="Q70"/>
  <c r="Q82"/>
  <c r="Q54"/>
  <c r="Q58"/>
  <c r="Q87"/>
  <c r="Q22"/>
  <c r="Q4"/>
  <c r="R4" i="7"/>
  <c r="AJ41"/>
  <c r="AI45"/>
  <c r="AI36"/>
  <c r="AI86"/>
  <c r="AJ77"/>
  <c r="AI62"/>
  <c r="AI82"/>
  <c r="AI37"/>
  <c r="AJ6"/>
  <c r="AI63"/>
  <c r="AJ31"/>
  <c r="AI16"/>
  <c r="AI20"/>
  <c r="AI32"/>
  <c r="AI74"/>
  <c r="AI22"/>
  <c r="AI64"/>
  <c r="AI84"/>
  <c r="AK65"/>
  <c r="AI18"/>
  <c r="AJ89"/>
  <c r="AX18" i="11"/>
  <c r="AX5"/>
  <c r="AX24"/>
  <c r="AX87"/>
  <c r="AX35"/>
  <c r="AX48"/>
  <c r="AX25"/>
  <c r="AX4"/>
  <c r="AX39"/>
  <c r="AX88"/>
  <c r="AX65"/>
  <c r="AX56"/>
  <c r="AX55"/>
  <c r="AX16"/>
  <c r="AX86"/>
  <c r="AX17"/>
  <c r="AX72"/>
  <c r="AX73"/>
  <c r="AX23"/>
  <c r="AX69"/>
  <c r="AX31"/>
  <c r="AX27"/>
  <c r="AX85"/>
  <c r="AX20"/>
  <c r="AX67"/>
  <c r="AX80"/>
  <c r="AX19"/>
  <c r="AX10"/>
  <c r="AX6"/>
  <c r="AX15"/>
  <c r="AX44"/>
  <c r="AX84"/>
  <c r="AX26"/>
  <c r="AX51"/>
  <c r="AX43"/>
  <c r="AX61"/>
  <c r="AX38"/>
  <c r="AX62"/>
  <c r="AX71"/>
  <c r="AX32"/>
  <c r="AX41"/>
  <c r="AX37"/>
  <c r="AX30"/>
  <c r="AX8"/>
  <c r="AX81"/>
  <c r="L60" i="12" s="1"/>
  <c r="AX46" i="11"/>
  <c r="AX49"/>
  <c r="AX75"/>
  <c r="AX91"/>
  <c r="AX9"/>
  <c r="AX92"/>
  <c r="AX59"/>
  <c r="AX11"/>
  <c r="AX36"/>
  <c r="AX40"/>
  <c r="L61" i="12"/>
  <c r="AX70" i="11"/>
  <c r="AX7"/>
  <c r="AX34"/>
  <c r="AX74"/>
  <c r="AX76"/>
  <c r="AX90"/>
  <c r="AX58"/>
  <c r="AX78"/>
  <c r="AX29"/>
  <c r="AX77"/>
  <c r="AX12"/>
  <c r="AX79"/>
  <c r="AX66"/>
  <c r="AX28"/>
  <c r="AX83"/>
  <c r="AX89"/>
  <c r="AX68"/>
  <c r="AN4"/>
  <c r="AX21"/>
  <c r="AX13"/>
  <c r="AX53"/>
  <c r="AX14"/>
  <c r="AX63"/>
  <c r="AX57"/>
  <c r="AX54"/>
  <c r="AX33"/>
  <c r="AX52"/>
  <c r="AX45"/>
  <c r="AX22"/>
  <c r="AX82"/>
  <c r="AX64"/>
  <c r="L20" i="12" s="1"/>
  <c r="AX47" i="11"/>
  <c r="AX50"/>
  <c r="AX42"/>
  <c r="AX60"/>
  <c r="L22" i="12"/>
  <c r="M38"/>
  <c r="M40" s="1"/>
  <c r="M15"/>
  <c r="M14" s="1"/>
  <c r="L14"/>
  <c r="L16"/>
  <c r="AO86" i="11"/>
  <c r="AO17"/>
  <c r="AO72"/>
  <c r="AO73"/>
  <c r="AO23"/>
  <c r="AO69"/>
  <c r="AO31"/>
  <c r="AO27"/>
  <c r="AO85"/>
  <c r="AO20"/>
  <c r="AO67"/>
  <c r="AO80"/>
  <c r="AO19"/>
  <c r="AO10"/>
  <c r="AO6"/>
  <c r="AO15"/>
  <c r="AO44"/>
  <c r="AO84"/>
  <c r="AO16"/>
  <c r="AO34"/>
  <c r="AO74"/>
  <c r="AO76"/>
  <c r="AO90"/>
  <c r="AO58"/>
  <c r="AO78"/>
  <c r="AO29"/>
  <c r="AO77"/>
  <c r="AO12"/>
  <c r="AO79"/>
  <c r="AO66"/>
  <c r="AO28"/>
  <c r="AO83"/>
  <c r="AO89"/>
  <c r="AO68"/>
  <c r="AO26"/>
  <c r="AO39"/>
  <c r="AO88"/>
  <c r="AO65"/>
  <c r="AO56"/>
  <c r="AO55"/>
  <c r="AO25"/>
  <c r="AO40"/>
  <c r="AO70"/>
  <c r="AO7"/>
  <c r="AO51"/>
  <c r="AO43"/>
  <c r="AO61"/>
  <c r="AO38"/>
  <c r="AO62"/>
  <c r="AO71"/>
  <c r="AO32"/>
  <c r="AO41"/>
  <c r="AO37"/>
  <c r="AO30"/>
  <c r="AO8"/>
  <c r="AO81"/>
  <c r="AO46"/>
  <c r="AO49"/>
  <c r="AO75"/>
  <c r="AO91"/>
  <c r="AO9"/>
  <c r="AO92"/>
  <c r="AO59"/>
  <c r="AO11"/>
  <c r="AO36"/>
  <c r="AO53"/>
  <c r="AO14"/>
  <c r="AO63"/>
  <c r="AO57"/>
  <c r="AO54"/>
  <c r="AO33"/>
  <c r="AO52"/>
  <c r="AO45"/>
  <c r="AO22"/>
  <c r="AO82"/>
  <c r="AO64"/>
  <c r="AO47"/>
  <c r="AO50"/>
  <c r="AO42"/>
  <c r="AO60"/>
  <c r="AO5"/>
  <c r="AO87"/>
  <c r="AO18"/>
  <c r="AO48"/>
  <c r="AO24"/>
  <c r="AO35"/>
  <c r="AO21"/>
  <c r="AO13"/>
  <c r="M39" i="12" l="1"/>
  <c r="L59"/>
  <c r="AJ18" i="7"/>
  <c r="AJ84"/>
  <c r="AJ22"/>
  <c r="AJ74"/>
  <c r="AJ20"/>
  <c r="AK31"/>
  <c r="AK6"/>
  <c r="AJ82"/>
  <c r="AJ36"/>
  <c r="AJ45"/>
  <c r="AK41"/>
  <c r="AK27"/>
  <c r="AL25"/>
  <c r="AJ80"/>
  <c r="AJ58"/>
  <c r="AK55"/>
  <c r="AJ24"/>
  <c r="AJ81"/>
  <c r="AJ17"/>
  <c r="AK83"/>
  <c r="R9" i="8"/>
  <c r="R8"/>
  <c r="R5"/>
  <c r="R7"/>
  <c r="R13"/>
  <c r="R47"/>
  <c r="R25"/>
  <c r="R88"/>
  <c r="R65"/>
  <c r="R10"/>
  <c r="R41"/>
  <c r="R52"/>
  <c r="R34"/>
  <c r="R48"/>
  <c r="R56"/>
  <c r="R55"/>
  <c r="R44"/>
  <c r="R79"/>
  <c r="R69"/>
  <c r="R35"/>
  <c r="R27"/>
  <c r="R66"/>
  <c r="R61"/>
  <c r="R6"/>
  <c r="R71"/>
  <c r="R43"/>
  <c r="R33"/>
  <c r="R31"/>
  <c r="R92"/>
  <c r="R75"/>
  <c r="R77"/>
  <c r="R83"/>
  <c r="R89"/>
  <c r="R85"/>
  <c r="R57"/>
  <c r="R51"/>
  <c r="R26"/>
  <c r="R53"/>
  <c r="R16"/>
  <c r="R58"/>
  <c r="R82"/>
  <c r="R14"/>
  <c r="R78"/>
  <c r="R64"/>
  <c r="R59"/>
  <c r="R15"/>
  <c r="R23"/>
  <c r="R19"/>
  <c r="R73"/>
  <c r="R90"/>
  <c r="R49"/>
  <c r="R18"/>
  <c r="R38"/>
  <c r="R24"/>
  <c r="R50"/>
  <c r="R62"/>
  <c r="R91"/>
  <c r="R29"/>
  <c r="R36"/>
  <c r="R80"/>
  <c r="R74"/>
  <c r="R81"/>
  <c r="R32"/>
  <c r="R39"/>
  <c r="R22"/>
  <c r="R87"/>
  <c r="R54"/>
  <c r="R70"/>
  <c r="R84"/>
  <c r="R20"/>
  <c r="R11"/>
  <c r="R21"/>
  <c r="R40"/>
  <c r="R63"/>
  <c r="R30"/>
  <c r="R42"/>
  <c r="R68"/>
  <c r="R72"/>
  <c r="R37"/>
  <c r="R45"/>
  <c r="R76"/>
  <c r="R60"/>
  <c r="R17"/>
  <c r="R67"/>
  <c r="R28"/>
  <c r="R86"/>
  <c r="R12"/>
  <c r="R46"/>
  <c r="S4" i="7"/>
  <c r="R4" i="8"/>
  <c r="AJ70" i="7"/>
  <c r="AK48"/>
  <c r="AJ40"/>
  <c r="AJ19"/>
  <c r="AJ49"/>
  <c r="AL13"/>
  <c r="AJ50"/>
  <c r="AK44"/>
  <c r="AK34"/>
  <c r="AJ11"/>
  <c r="AJ72"/>
  <c r="AK51"/>
  <c r="AK75"/>
  <c r="AK71"/>
  <c r="AL88"/>
  <c r="AK85"/>
  <c r="AK43"/>
  <c r="AK56"/>
  <c r="AK35"/>
  <c r="AJ28"/>
  <c r="AJ78"/>
  <c r="AK92"/>
  <c r="AK89"/>
  <c r="AL65"/>
  <c r="AJ64"/>
  <c r="AJ32"/>
  <c r="AJ16"/>
  <c r="AJ63"/>
  <c r="AJ37"/>
  <c r="AJ62"/>
  <c r="AK77"/>
  <c r="AJ86"/>
  <c r="AJ30"/>
  <c r="AK61"/>
  <c r="AJ21"/>
  <c r="AJ87"/>
  <c r="AJ12"/>
  <c r="AJ90"/>
  <c r="AJ23"/>
  <c r="AJ67"/>
  <c r="AJ73"/>
  <c r="AK69"/>
  <c r="AJ53"/>
  <c r="AJ15"/>
  <c r="AJ39"/>
  <c r="AK79"/>
  <c r="AJ68"/>
  <c r="AJ60"/>
  <c r="AJ76"/>
  <c r="AJ26"/>
  <c r="AJ38"/>
  <c r="AK52"/>
  <c r="AK66"/>
  <c r="AJ54"/>
  <c r="AJ42"/>
  <c r="AK33"/>
  <c r="AJ59"/>
  <c r="AK10"/>
  <c r="AL47"/>
  <c r="AJ91"/>
  <c r="AK57"/>
  <c r="AJ46"/>
  <c r="AJ29"/>
  <c r="AJ14"/>
  <c r="L21" i="12"/>
  <c r="L23" s="1"/>
  <c r="AY13" i="11"/>
  <c r="AY48"/>
  <c r="AY12"/>
  <c r="AY87"/>
  <c r="AY26"/>
  <c r="AY69"/>
  <c r="AY21"/>
  <c r="AY35"/>
  <c r="AY34"/>
  <c r="AY89"/>
  <c r="AY29"/>
  <c r="AY84"/>
  <c r="AY66"/>
  <c r="AY76"/>
  <c r="AY10"/>
  <c r="AY27"/>
  <c r="AY17"/>
  <c r="AY24"/>
  <c r="AY18"/>
  <c r="AY28"/>
  <c r="AY58"/>
  <c r="AY15"/>
  <c r="AY20"/>
  <c r="AY73"/>
  <c r="AY86"/>
  <c r="AY68"/>
  <c r="AY83"/>
  <c r="AY79"/>
  <c r="AY77"/>
  <c r="AY78"/>
  <c r="AY90"/>
  <c r="AY74"/>
  <c r="AY16"/>
  <c r="AY44"/>
  <c r="AY6"/>
  <c r="AY19"/>
  <c r="AY80"/>
  <c r="AY67"/>
  <c r="AY85"/>
  <c r="AY31"/>
  <c r="AY23"/>
  <c r="AY72"/>
  <c r="AY4"/>
  <c r="AY60"/>
  <c r="AY50"/>
  <c r="AY64"/>
  <c r="M20" i="12" s="1"/>
  <c r="AY45" i="11"/>
  <c r="AY33"/>
  <c r="AY57"/>
  <c r="AY63"/>
  <c r="AY53"/>
  <c r="AY36"/>
  <c r="AY59"/>
  <c r="AY92"/>
  <c r="AY91"/>
  <c r="AY49"/>
  <c r="AY81"/>
  <c r="M60" i="12" s="1"/>
  <c r="AY30" i="11"/>
  <c r="AY41"/>
  <c r="AY71"/>
  <c r="AY38"/>
  <c r="AY43"/>
  <c r="AY7"/>
  <c r="M61" i="12"/>
  <c r="AY25" i="11"/>
  <c r="AY56"/>
  <c r="AY88"/>
  <c r="AY5"/>
  <c r="M22" i="12" s="1"/>
  <c r="AY42" i="11"/>
  <c r="AY47"/>
  <c r="AY82"/>
  <c r="AY22"/>
  <c r="AY52"/>
  <c r="AY54"/>
  <c r="AY14"/>
  <c r="AY11"/>
  <c r="AY9"/>
  <c r="AY75"/>
  <c r="AY46"/>
  <c r="AY8"/>
  <c r="AY37"/>
  <c r="AY32"/>
  <c r="AY62"/>
  <c r="AY61"/>
  <c r="AY51"/>
  <c r="AY70"/>
  <c r="AY40"/>
  <c r="AY55"/>
  <c r="AY65"/>
  <c r="AY39"/>
  <c r="AO4"/>
  <c r="M59" i="12"/>
  <c r="N38"/>
  <c r="N40" s="1"/>
  <c r="N15"/>
  <c r="N16" s="1"/>
  <c r="M17"/>
  <c r="M16"/>
  <c r="AP13" i="11"/>
  <c r="AP48"/>
  <c r="AP24"/>
  <c r="AP18"/>
  <c r="AP60"/>
  <c r="AP50"/>
  <c r="AP64"/>
  <c r="AP45"/>
  <c r="AP33"/>
  <c r="AP57"/>
  <c r="AP63"/>
  <c r="AP53"/>
  <c r="AP36"/>
  <c r="AP59"/>
  <c r="AP92"/>
  <c r="AP91"/>
  <c r="AP49"/>
  <c r="AP81"/>
  <c r="AP30"/>
  <c r="AP41"/>
  <c r="AP71"/>
  <c r="AP38"/>
  <c r="AP43"/>
  <c r="AP7"/>
  <c r="AP25"/>
  <c r="AP56"/>
  <c r="AP88"/>
  <c r="AP68"/>
  <c r="AP83"/>
  <c r="AP79"/>
  <c r="AP77"/>
  <c r="AP78"/>
  <c r="AP90"/>
  <c r="AP74"/>
  <c r="AP16"/>
  <c r="AP44"/>
  <c r="AP6"/>
  <c r="AP19"/>
  <c r="AP80"/>
  <c r="AP67"/>
  <c r="AP85"/>
  <c r="AP31"/>
  <c r="AP23"/>
  <c r="AP72"/>
  <c r="AP86"/>
  <c r="AP21"/>
  <c r="AP35"/>
  <c r="AP87"/>
  <c r="AP5"/>
  <c r="AP42"/>
  <c r="AP47"/>
  <c r="AP82"/>
  <c r="AP22"/>
  <c r="AP52"/>
  <c r="AP54"/>
  <c r="AP14"/>
  <c r="AP11"/>
  <c r="AP9"/>
  <c r="AP75"/>
  <c r="AP46"/>
  <c r="AP8"/>
  <c r="AP37"/>
  <c r="AP32"/>
  <c r="AP62"/>
  <c r="AP61"/>
  <c r="AP51"/>
  <c r="AP70"/>
  <c r="AP40"/>
  <c r="AP55"/>
  <c r="AP65"/>
  <c r="AP39"/>
  <c r="AP26"/>
  <c r="AP89"/>
  <c r="AP28"/>
  <c r="AP66"/>
  <c r="AP12"/>
  <c r="AP29"/>
  <c r="AP58"/>
  <c r="AP76"/>
  <c r="AP34"/>
  <c r="AP84"/>
  <c r="AP15"/>
  <c r="AP10"/>
  <c r="AP20"/>
  <c r="AP27"/>
  <c r="AP69"/>
  <c r="AP73"/>
  <c r="AP17"/>
  <c r="N39" i="12" l="1"/>
  <c r="M21"/>
  <c r="M23" s="1"/>
  <c r="AK29" i="7"/>
  <c r="AL57"/>
  <c r="AM47"/>
  <c r="AK59"/>
  <c r="AL33"/>
  <c r="AK42"/>
  <c r="AL66"/>
  <c r="AK26"/>
  <c r="AK60"/>
  <c r="AL79"/>
  <c r="AK15"/>
  <c r="AL69"/>
  <c r="AK67"/>
  <c r="AK90"/>
  <c r="AK87"/>
  <c r="AL61"/>
  <c r="AL77"/>
  <c r="AK63"/>
  <c r="AK32"/>
  <c r="AM65"/>
  <c r="AL92"/>
  <c r="AL35"/>
  <c r="AL43"/>
  <c r="AL85"/>
  <c r="AL75"/>
  <c r="AK72"/>
  <c r="AL34"/>
  <c r="AM13"/>
  <c r="AK19"/>
  <c r="AL48"/>
  <c r="S9" i="8"/>
  <c r="S8"/>
  <c r="S5"/>
  <c r="S7"/>
  <c r="S65"/>
  <c r="S88"/>
  <c r="S25"/>
  <c r="S47"/>
  <c r="S13"/>
  <c r="S55"/>
  <c r="S48"/>
  <c r="S66"/>
  <c r="S89"/>
  <c r="S77"/>
  <c r="S92"/>
  <c r="S33"/>
  <c r="S43"/>
  <c r="S6"/>
  <c r="S61"/>
  <c r="S79"/>
  <c r="S44"/>
  <c r="S56"/>
  <c r="S52"/>
  <c r="S34"/>
  <c r="S27"/>
  <c r="S51"/>
  <c r="S57"/>
  <c r="S85"/>
  <c r="S83"/>
  <c r="S75"/>
  <c r="S31"/>
  <c r="S71"/>
  <c r="S10"/>
  <c r="S35"/>
  <c r="S69"/>
  <c r="S41"/>
  <c r="S68"/>
  <c r="S30"/>
  <c r="S19"/>
  <c r="S14"/>
  <c r="S81"/>
  <c r="S74"/>
  <c r="S12"/>
  <c r="S28"/>
  <c r="S76"/>
  <c r="S72"/>
  <c r="S40"/>
  <c r="S11"/>
  <c r="S20"/>
  <c r="S54"/>
  <c r="S87"/>
  <c r="S22"/>
  <c r="S32"/>
  <c r="S80"/>
  <c r="S36"/>
  <c r="S91"/>
  <c r="S38"/>
  <c r="S49"/>
  <c r="S73"/>
  <c r="S15"/>
  <c r="S78"/>
  <c r="S82"/>
  <c r="S16"/>
  <c r="S64"/>
  <c r="S58"/>
  <c r="S46"/>
  <c r="S86"/>
  <c r="S67"/>
  <c r="S17"/>
  <c r="S60"/>
  <c r="S45"/>
  <c r="S37"/>
  <c r="S42"/>
  <c r="S63"/>
  <c r="S21"/>
  <c r="S84"/>
  <c r="S70"/>
  <c r="S39"/>
  <c r="S29"/>
  <c r="S62"/>
  <c r="S50"/>
  <c r="S24"/>
  <c r="S18"/>
  <c r="S90"/>
  <c r="S23"/>
  <c r="S59"/>
  <c r="S53"/>
  <c r="S26"/>
  <c r="S4"/>
  <c r="T4" i="7"/>
  <c r="AK17"/>
  <c r="AK81"/>
  <c r="AL55"/>
  <c r="AK80"/>
  <c r="AM25"/>
  <c r="AL27"/>
  <c r="AK45"/>
  <c r="AK82"/>
  <c r="AL6"/>
  <c r="AK20"/>
  <c r="AK74"/>
  <c r="AK84"/>
  <c r="AK14"/>
  <c r="AK46"/>
  <c r="AK91"/>
  <c r="AL10"/>
  <c r="AK54"/>
  <c r="AL52"/>
  <c r="AK38"/>
  <c r="AK76"/>
  <c r="AK68"/>
  <c r="AK39"/>
  <c r="AK53"/>
  <c r="AK73"/>
  <c r="AK23"/>
  <c r="AK12"/>
  <c r="AK21"/>
  <c r="AK30"/>
  <c r="AK86"/>
  <c r="AK62"/>
  <c r="AK37"/>
  <c r="AK16"/>
  <c r="AK64"/>
  <c r="AL89"/>
  <c r="AK78"/>
  <c r="AK28"/>
  <c r="AL56"/>
  <c r="AM88"/>
  <c r="AL71"/>
  <c r="AL51"/>
  <c r="AK11"/>
  <c r="AL44"/>
  <c r="AK50"/>
  <c r="AK49"/>
  <c r="AK40"/>
  <c r="AK70"/>
  <c r="AL83"/>
  <c r="AK24"/>
  <c r="AK58"/>
  <c r="AL41"/>
  <c r="AK36"/>
  <c r="AL31"/>
  <c r="AK22"/>
  <c r="AK18"/>
  <c r="AZ88" i="11"/>
  <c r="AZ31"/>
  <c r="AZ36"/>
  <c r="AZ5"/>
  <c r="AZ71"/>
  <c r="AZ74"/>
  <c r="AZ50"/>
  <c r="AZ19"/>
  <c r="AZ7"/>
  <c r="AZ33"/>
  <c r="AZ86"/>
  <c r="AZ79"/>
  <c r="AZ49"/>
  <c r="AZ35"/>
  <c r="AZ67"/>
  <c r="AZ78"/>
  <c r="AZ25"/>
  <c r="AZ30"/>
  <c r="AZ63"/>
  <c r="AZ44"/>
  <c r="AZ83"/>
  <c r="AZ38"/>
  <c r="AZ92"/>
  <c r="AZ13"/>
  <c r="AZ29"/>
  <c r="AZ48"/>
  <c r="AZ55"/>
  <c r="AZ4"/>
  <c r="AZ87"/>
  <c r="AZ21"/>
  <c r="AZ72"/>
  <c r="AZ23"/>
  <c r="AZ85"/>
  <c r="AZ80"/>
  <c r="AZ6"/>
  <c r="AZ16"/>
  <c r="AZ90"/>
  <c r="AZ77"/>
  <c r="AZ68"/>
  <c r="AZ56"/>
  <c r="N61" i="12"/>
  <c r="AZ43" i="11"/>
  <c r="AZ41"/>
  <c r="AZ81"/>
  <c r="AZ91"/>
  <c r="AZ59"/>
  <c r="AZ53"/>
  <c r="AZ57"/>
  <c r="AZ45"/>
  <c r="AZ64"/>
  <c r="AZ60"/>
  <c r="AZ84"/>
  <c r="AZ89"/>
  <c r="AZ27"/>
  <c r="AZ76"/>
  <c r="AZ39"/>
  <c r="AZ17"/>
  <c r="AZ10"/>
  <c r="AZ66"/>
  <c r="AZ73"/>
  <c r="AZ69"/>
  <c r="AZ20"/>
  <c r="AZ15"/>
  <c r="AZ34"/>
  <c r="AZ58"/>
  <c r="AZ12"/>
  <c r="AZ28"/>
  <c r="AZ26"/>
  <c r="AZ65"/>
  <c r="AZ40"/>
  <c r="AZ51"/>
  <c r="AZ32"/>
  <c r="AZ8"/>
  <c r="AZ75"/>
  <c r="AZ52"/>
  <c r="AZ82"/>
  <c r="AZ42"/>
  <c r="AZ18"/>
  <c r="AZ70"/>
  <c r="AZ61"/>
  <c r="AZ62"/>
  <c r="AZ37"/>
  <c r="AZ46"/>
  <c r="AZ9"/>
  <c r="AZ11"/>
  <c r="AZ14"/>
  <c r="AZ54"/>
  <c r="AZ22"/>
  <c r="AZ47"/>
  <c r="AZ24"/>
  <c r="AP4"/>
  <c r="N14" i="12"/>
  <c r="O38"/>
  <c r="O40" s="1"/>
  <c r="O15"/>
  <c r="O14" s="1"/>
  <c r="N17"/>
  <c r="O39" l="1"/>
  <c r="N20"/>
  <c r="N21"/>
  <c r="N23" s="1"/>
  <c r="N22"/>
  <c r="N60"/>
  <c r="BA17" i="11"/>
  <c r="AL22" i="7"/>
  <c r="AM31"/>
  <c r="AM41"/>
  <c r="AL70"/>
  <c r="AL49"/>
  <c r="AM44"/>
  <c r="AM51"/>
  <c r="AM71"/>
  <c r="AL28"/>
  <c r="AM89"/>
  <c r="AL37"/>
  <c r="AL86"/>
  <c r="AL30"/>
  <c r="AL12"/>
  <c r="AL73"/>
  <c r="AL53"/>
  <c r="AL68"/>
  <c r="AL38"/>
  <c r="AL54"/>
  <c r="AL46"/>
  <c r="AL84"/>
  <c r="AL20"/>
  <c r="AL82"/>
  <c r="AL45"/>
  <c r="AN25"/>
  <c r="AM55"/>
  <c r="AL81"/>
  <c r="AL19"/>
  <c r="AL72"/>
  <c r="AM75"/>
  <c r="AM85"/>
  <c r="AM35"/>
  <c r="AM92"/>
  <c r="AL63"/>
  <c r="AM77"/>
  <c r="AL87"/>
  <c r="AL67"/>
  <c r="AM79"/>
  <c r="AL26"/>
  <c r="AM66"/>
  <c r="AM33"/>
  <c r="AM57"/>
  <c r="T7" i="8"/>
  <c r="T5"/>
  <c r="T9"/>
  <c r="T8"/>
  <c r="T47"/>
  <c r="T88"/>
  <c r="T13"/>
  <c r="T25"/>
  <c r="T65"/>
  <c r="T92"/>
  <c r="T66"/>
  <c r="T34"/>
  <c r="T69"/>
  <c r="T35"/>
  <c r="T83"/>
  <c r="T51"/>
  <c r="T52"/>
  <c r="T56"/>
  <c r="T61"/>
  <c r="T43"/>
  <c r="T33"/>
  <c r="T89"/>
  <c r="T41"/>
  <c r="T10"/>
  <c r="T71"/>
  <c r="T31"/>
  <c r="T75"/>
  <c r="T85"/>
  <c r="T57"/>
  <c r="T27"/>
  <c r="T48"/>
  <c r="T55"/>
  <c r="T44"/>
  <c r="T79"/>
  <c r="T6"/>
  <c r="T77"/>
  <c r="T29"/>
  <c r="T40"/>
  <c r="T74"/>
  <c r="T58"/>
  <c r="T64"/>
  <c r="T23"/>
  <c r="T90"/>
  <c r="T18"/>
  <c r="T24"/>
  <c r="T50"/>
  <c r="T84"/>
  <c r="T63"/>
  <c r="T45"/>
  <c r="T60"/>
  <c r="T17"/>
  <c r="T67"/>
  <c r="T46"/>
  <c r="T68"/>
  <c r="T16"/>
  <c r="T82"/>
  <c r="T78"/>
  <c r="T15"/>
  <c r="T73"/>
  <c r="T49"/>
  <c r="T38"/>
  <c r="T32"/>
  <c r="T22"/>
  <c r="T20"/>
  <c r="T11"/>
  <c r="T76"/>
  <c r="T28"/>
  <c r="T26"/>
  <c r="T53"/>
  <c r="T59"/>
  <c r="T62"/>
  <c r="T39"/>
  <c r="T70"/>
  <c r="T21"/>
  <c r="T42"/>
  <c r="T37"/>
  <c r="T86"/>
  <c r="T30"/>
  <c r="T14"/>
  <c r="T19"/>
  <c r="T91"/>
  <c r="T36"/>
  <c r="T80"/>
  <c r="T87"/>
  <c r="T54"/>
  <c r="T72"/>
  <c r="T12"/>
  <c r="T81"/>
  <c r="U4" i="7"/>
  <c r="T4" i="8"/>
  <c r="AL18" i="7"/>
  <c r="AL36"/>
  <c r="AL58"/>
  <c r="AL24"/>
  <c r="AM83"/>
  <c r="AL40"/>
  <c r="AL50"/>
  <c r="AL11"/>
  <c r="AN88"/>
  <c r="AM56"/>
  <c r="AL78"/>
  <c r="AL64"/>
  <c r="AL16"/>
  <c r="AL62"/>
  <c r="AL21"/>
  <c r="AL23"/>
  <c r="AL39"/>
  <c r="AL76"/>
  <c r="AM52"/>
  <c r="AM10"/>
  <c r="AL91"/>
  <c r="AL14"/>
  <c r="AL74"/>
  <c r="AM6"/>
  <c r="AM27"/>
  <c r="AL80"/>
  <c r="AL17"/>
  <c r="AM48"/>
  <c r="AN13"/>
  <c r="AM34"/>
  <c r="AM43"/>
  <c r="AN65"/>
  <c r="AL32"/>
  <c r="AM61"/>
  <c r="AL90"/>
  <c r="AM69"/>
  <c r="AL15"/>
  <c r="AL60"/>
  <c r="AL42"/>
  <c r="AL59"/>
  <c r="AN47"/>
  <c r="AL29"/>
  <c r="N59" i="12"/>
  <c r="BA70" i="11"/>
  <c r="BA45"/>
  <c r="BA5"/>
  <c r="BA44"/>
  <c r="BA87"/>
  <c r="BA10"/>
  <c r="BA63"/>
  <c r="BA8"/>
  <c r="BA41"/>
  <c r="BA54"/>
  <c r="BA25"/>
  <c r="BA40"/>
  <c r="BA90"/>
  <c r="BA92"/>
  <c r="BA13"/>
  <c r="BA39"/>
  <c r="BA83"/>
  <c r="BA82"/>
  <c r="BA34"/>
  <c r="BA91"/>
  <c r="BA6"/>
  <c r="BA46"/>
  <c r="BA27"/>
  <c r="BA38"/>
  <c r="BA67"/>
  <c r="BA12"/>
  <c r="BA60"/>
  <c r="BA43"/>
  <c r="BA72"/>
  <c r="BA11"/>
  <c r="BA66"/>
  <c r="BA48"/>
  <c r="BA24"/>
  <c r="BA30"/>
  <c r="BA78"/>
  <c r="BA35"/>
  <c r="BA26"/>
  <c r="BA69"/>
  <c r="BA53"/>
  <c r="BA56"/>
  <c r="BA85"/>
  <c r="BA47"/>
  <c r="BA62"/>
  <c r="BA76"/>
  <c r="BA50"/>
  <c r="BA36"/>
  <c r="BA71"/>
  <c r="BA88"/>
  <c r="BA74"/>
  <c r="BA31"/>
  <c r="BA4"/>
  <c r="O59" i="12" s="1"/>
  <c r="BA52" i="11"/>
  <c r="BA75"/>
  <c r="BA51"/>
  <c r="BA28"/>
  <c r="BA15"/>
  <c r="BA73"/>
  <c r="BA64"/>
  <c r="O20" i="12" s="1"/>
  <c r="BA59" i="11"/>
  <c r="BA68"/>
  <c r="BA16"/>
  <c r="BA23"/>
  <c r="BA14"/>
  <c r="BA37"/>
  <c r="BA55"/>
  <c r="BA29"/>
  <c r="BA33"/>
  <c r="BA49"/>
  <c r="BA7"/>
  <c r="BA79"/>
  <c r="BA19"/>
  <c r="BA86"/>
  <c r="BA42"/>
  <c r="BA32"/>
  <c r="BA65"/>
  <c r="BA58"/>
  <c r="BA20"/>
  <c r="BA18"/>
  <c r="BA57"/>
  <c r="BA81"/>
  <c r="O60" i="12" s="1"/>
  <c r="O61"/>
  <c r="BA77" i="11"/>
  <c r="BA80"/>
  <c r="BA21"/>
  <c r="BA22"/>
  <c r="BA9"/>
  <c r="BA61"/>
  <c r="BA89"/>
  <c r="BA84"/>
  <c r="K29" i="12"/>
  <c r="F29"/>
  <c r="G29"/>
  <c r="O29"/>
  <c r="N29"/>
  <c r="J29"/>
  <c r="M29"/>
  <c r="E29"/>
  <c r="L29"/>
  <c r="H29"/>
  <c r="I29"/>
  <c r="O17"/>
  <c r="O16"/>
  <c r="O22" l="1"/>
  <c r="AO47" i="7"/>
  <c r="AM42"/>
  <c r="AM15"/>
  <c r="AM90"/>
  <c r="AM32"/>
  <c r="AN34"/>
  <c r="AN48"/>
  <c r="AN27"/>
  <c r="AN6"/>
  <c r="AM14"/>
  <c r="AN10"/>
  <c r="AM76"/>
  <c r="AM21"/>
  <c r="AM62"/>
  <c r="AM64"/>
  <c r="AN56"/>
  <c r="AM50"/>
  <c r="AN83"/>
  <c r="AM58"/>
  <c r="AM36"/>
  <c r="U8" i="8"/>
  <c r="U5"/>
  <c r="U7"/>
  <c r="U9"/>
  <c r="U65"/>
  <c r="U13"/>
  <c r="U47"/>
  <c r="U25"/>
  <c r="U88"/>
  <c r="U69"/>
  <c r="U89"/>
  <c r="U55"/>
  <c r="U27"/>
  <c r="U57"/>
  <c r="U31"/>
  <c r="U71"/>
  <c r="U41"/>
  <c r="U52"/>
  <c r="U83"/>
  <c r="U35"/>
  <c r="U34"/>
  <c r="U77"/>
  <c r="U33"/>
  <c r="U6"/>
  <c r="U79"/>
  <c r="U44"/>
  <c r="U48"/>
  <c r="U85"/>
  <c r="U75"/>
  <c r="U10"/>
  <c r="U66"/>
  <c r="U92"/>
  <c r="U43"/>
  <c r="U61"/>
  <c r="U56"/>
  <c r="U51"/>
  <c r="U45"/>
  <c r="U46"/>
  <c r="U60"/>
  <c r="U63"/>
  <c r="U18"/>
  <c r="U81"/>
  <c r="U12"/>
  <c r="U72"/>
  <c r="U87"/>
  <c r="U80"/>
  <c r="U91"/>
  <c r="U86"/>
  <c r="U42"/>
  <c r="U59"/>
  <c r="U26"/>
  <c r="U40"/>
  <c r="U22"/>
  <c r="U38"/>
  <c r="U73"/>
  <c r="U78"/>
  <c r="U16"/>
  <c r="U68"/>
  <c r="U67"/>
  <c r="U84"/>
  <c r="U50"/>
  <c r="U23"/>
  <c r="U90"/>
  <c r="U58"/>
  <c r="U28"/>
  <c r="U76"/>
  <c r="U11"/>
  <c r="U54"/>
  <c r="U36"/>
  <c r="U19"/>
  <c r="U14"/>
  <c r="U30"/>
  <c r="U37"/>
  <c r="U21"/>
  <c r="U70"/>
  <c r="U39"/>
  <c r="U62"/>
  <c r="U53"/>
  <c r="U29"/>
  <c r="U74"/>
  <c r="U20"/>
  <c r="U32"/>
  <c r="U49"/>
  <c r="U15"/>
  <c r="U82"/>
  <c r="U17"/>
  <c r="U24"/>
  <c r="U64"/>
  <c r="U4"/>
  <c r="V4" i="7"/>
  <c r="AN57"/>
  <c r="AN33"/>
  <c r="AN66"/>
  <c r="AN79"/>
  <c r="AM67"/>
  <c r="AM63"/>
  <c r="AN92"/>
  <c r="AN85"/>
  <c r="AM72"/>
  <c r="AM19"/>
  <c r="AM81"/>
  <c r="AO25"/>
  <c r="AM82"/>
  <c r="AM84"/>
  <c r="AM38"/>
  <c r="AM53"/>
  <c r="AM12"/>
  <c r="AM86"/>
  <c r="AM28"/>
  <c r="AN71"/>
  <c r="AN44"/>
  <c r="AM70"/>
  <c r="AN41"/>
  <c r="AN31"/>
  <c r="AM29"/>
  <c r="AM59"/>
  <c r="AM60"/>
  <c r="AN69"/>
  <c r="AN61"/>
  <c r="AO65"/>
  <c r="AN43"/>
  <c r="AO13"/>
  <c r="AM17"/>
  <c r="AM80"/>
  <c r="AM74"/>
  <c r="AM91"/>
  <c r="AN52"/>
  <c r="AM39"/>
  <c r="AM23"/>
  <c r="AM16"/>
  <c r="AM78"/>
  <c r="AO88"/>
  <c r="AM11"/>
  <c r="AM40"/>
  <c r="AM24"/>
  <c r="AM18"/>
  <c r="AM26"/>
  <c r="AM87"/>
  <c r="AN77"/>
  <c r="AN35"/>
  <c r="AN75"/>
  <c r="AN55"/>
  <c r="AM45"/>
  <c r="AM20"/>
  <c r="AM46"/>
  <c r="AM54"/>
  <c r="AM68"/>
  <c r="AM73"/>
  <c r="AM30"/>
  <c r="AM37"/>
  <c r="AN89"/>
  <c r="AN51"/>
  <c r="AM49"/>
  <c r="AM22"/>
  <c r="O21" i="12"/>
  <c r="O23" s="1"/>
  <c r="AO51" i="7" l="1"/>
  <c r="AO89"/>
  <c r="AN30"/>
  <c r="AN68"/>
  <c r="AN20"/>
  <c r="AO55"/>
  <c r="AO35"/>
  <c r="AO77"/>
  <c r="AN18"/>
  <c r="AN40"/>
  <c r="AP88"/>
  <c r="AN16"/>
  <c r="AN23"/>
  <c r="AO52"/>
  <c r="AN91"/>
  <c r="AN17"/>
  <c r="AP65"/>
  <c r="AO61"/>
  <c r="AN60"/>
  <c r="AN59"/>
  <c r="AO31"/>
  <c r="AO44"/>
  <c r="AN28"/>
  <c r="AN86"/>
  <c r="AN53"/>
  <c r="AN84"/>
  <c r="AP25"/>
  <c r="AN19"/>
  <c r="AO85"/>
  <c r="AN63"/>
  <c r="AN67"/>
  <c r="AO66"/>
  <c r="AO57"/>
  <c r="AN36"/>
  <c r="AO83"/>
  <c r="AN64"/>
  <c r="AN21"/>
  <c r="AN76"/>
  <c r="AO10"/>
  <c r="AO6"/>
  <c r="AO34"/>
  <c r="AN15"/>
  <c r="AN42"/>
  <c r="V9" i="8"/>
  <c r="V8"/>
  <c r="V5"/>
  <c r="V7"/>
  <c r="V47"/>
  <c r="V88"/>
  <c r="V13"/>
  <c r="V25"/>
  <c r="V65"/>
  <c r="V57"/>
  <c r="V89"/>
  <c r="V43"/>
  <c r="V92"/>
  <c r="V66"/>
  <c r="V10"/>
  <c r="V75"/>
  <c r="V85"/>
  <c r="V44"/>
  <c r="V6"/>
  <c r="V83"/>
  <c r="V52"/>
  <c r="V27"/>
  <c r="V31"/>
  <c r="V34"/>
  <c r="V35"/>
  <c r="V51"/>
  <c r="V56"/>
  <c r="V61"/>
  <c r="V48"/>
  <c r="V79"/>
  <c r="V33"/>
  <c r="V77"/>
  <c r="V69"/>
  <c r="V41"/>
  <c r="V71"/>
  <c r="V55"/>
  <c r="V59"/>
  <c r="V42"/>
  <c r="V80"/>
  <c r="V58"/>
  <c r="V90"/>
  <c r="V17"/>
  <c r="V82"/>
  <c r="V49"/>
  <c r="V32"/>
  <c r="V20"/>
  <c r="V74"/>
  <c r="V53"/>
  <c r="V62"/>
  <c r="V70"/>
  <c r="V37"/>
  <c r="V30"/>
  <c r="V14"/>
  <c r="V36"/>
  <c r="V11"/>
  <c r="V23"/>
  <c r="V50"/>
  <c r="V84"/>
  <c r="V60"/>
  <c r="V46"/>
  <c r="V16"/>
  <c r="V73"/>
  <c r="V26"/>
  <c r="V91"/>
  <c r="V12"/>
  <c r="V86"/>
  <c r="V72"/>
  <c r="V64"/>
  <c r="V24"/>
  <c r="V15"/>
  <c r="V29"/>
  <c r="V39"/>
  <c r="V21"/>
  <c r="V19"/>
  <c r="V54"/>
  <c r="V76"/>
  <c r="V28"/>
  <c r="V45"/>
  <c r="V18"/>
  <c r="V63"/>
  <c r="V67"/>
  <c r="V68"/>
  <c r="V78"/>
  <c r="V38"/>
  <c r="V22"/>
  <c r="V40"/>
  <c r="V87"/>
  <c r="V81"/>
  <c r="V4"/>
  <c r="W4" i="7"/>
  <c r="AN22"/>
  <c r="AN49"/>
  <c r="AN37"/>
  <c r="AN73"/>
  <c r="AN54"/>
  <c r="AN46"/>
  <c r="AN45"/>
  <c r="AO75"/>
  <c r="AN87"/>
  <c r="AN26"/>
  <c r="AN24"/>
  <c r="AN11"/>
  <c r="AN78"/>
  <c r="AN39"/>
  <c r="AN74"/>
  <c r="AN80"/>
  <c r="AP13"/>
  <c r="AO43"/>
  <c r="AO69"/>
  <c r="AN29"/>
  <c r="AO41"/>
  <c r="AN70"/>
  <c r="AO71"/>
  <c r="AN12"/>
  <c r="AN38"/>
  <c r="AN82"/>
  <c r="AN81"/>
  <c r="AN72"/>
  <c r="AO92"/>
  <c r="AO79"/>
  <c r="AO33"/>
  <c r="AN58"/>
  <c r="AN50"/>
  <c r="AO56"/>
  <c r="AN62"/>
  <c r="AN14"/>
  <c r="AO27"/>
  <c r="AO48"/>
  <c r="AN32"/>
  <c r="AN90"/>
  <c r="AP47"/>
  <c r="W9" i="8" l="1"/>
  <c r="W8"/>
  <c r="W5"/>
  <c r="W7"/>
  <c r="W65"/>
  <c r="W25"/>
  <c r="W47"/>
  <c r="W88"/>
  <c r="W13"/>
  <c r="W44"/>
  <c r="W43"/>
  <c r="W71"/>
  <c r="W41"/>
  <c r="W33"/>
  <c r="W48"/>
  <c r="W61"/>
  <c r="W51"/>
  <c r="W35"/>
  <c r="W34"/>
  <c r="W52"/>
  <c r="W83"/>
  <c r="W85"/>
  <c r="W75"/>
  <c r="W92"/>
  <c r="W27"/>
  <c r="W55"/>
  <c r="W31"/>
  <c r="W69"/>
  <c r="W77"/>
  <c r="W79"/>
  <c r="W56"/>
  <c r="W89"/>
  <c r="W57"/>
  <c r="W6"/>
  <c r="W10"/>
  <c r="W66"/>
  <c r="W62"/>
  <c r="W49"/>
  <c r="W58"/>
  <c r="W81"/>
  <c r="W72"/>
  <c r="W86"/>
  <c r="W22"/>
  <c r="W38"/>
  <c r="W68"/>
  <c r="W63"/>
  <c r="W28"/>
  <c r="W54"/>
  <c r="W39"/>
  <c r="W29"/>
  <c r="W15"/>
  <c r="W24"/>
  <c r="W80"/>
  <c r="W42"/>
  <c r="W59"/>
  <c r="W16"/>
  <c r="W60"/>
  <c r="W23"/>
  <c r="W11"/>
  <c r="W36"/>
  <c r="W14"/>
  <c r="W70"/>
  <c r="W53"/>
  <c r="W32"/>
  <c r="W30"/>
  <c r="W20"/>
  <c r="W82"/>
  <c r="W87"/>
  <c r="W40"/>
  <c r="W78"/>
  <c r="W67"/>
  <c r="W18"/>
  <c r="W45"/>
  <c r="W76"/>
  <c r="W19"/>
  <c r="W21"/>
  <c r="W64"/>
  <c r="W12"/>
  <c r="W91"/>
  <c r="W26"/>
  <c r="W73"/>
  <c r="W46"/>
  <c r="W84"/>
  <c r="W50"/>
  <c r="W37"/>
  <c r="W74"/>
  <c r="W17"/>
  <c r="W90"/>
  <c r="W4"/>
  <c r="X4" i="7"/>
  <c r="AO32"/>
  <c r="AP48"/>
  <c r="AO14"/>
  <c r="AP56"/>
  <c r="AO58"/>
  <c r="AP33"/>
  <c r="AO72"/>
  <c r="AO82"/>
  <c r="AO38"/>
  <c r="AO70"/>
  <c r="AO29"/>
  <c r="AP69"/>
  <c r="AP43"/>
  <c r="AO80"/>
  <c r="AO11"/>
  <c r="AO26"/>
  <c r="AO46"/>
  <c r="AO73"/>
  <c r="AO42"/>
  <c r="AP34"/>
  <c r="AP6"/>
  <c r="AO76"/>
  <c r="AO64"/>
  <c r="AP83"/>
  <c r="AP57"/>
  <c r="AO67"/>
  <c r="AP85"/>
  <c r="AQ25"/>
  <c r="AO86"/>
  <c r="AP44"/>
  <c r="AP31"/>
  <c r="AO60"/>
  <c r="AQ65"/>
  <c r="AO17"/>
  <c r="AO91"/>
  <c r="AO23"/>
  <c r="AQ88"/>
  <c r="AP77"/>
  <c r="AO20"/>
  <c r="AO68"/>
  <c r="AP89"/>
  <c r="AQ47"/>
  <c r="AO90"/>
  <c r="AP27"/>
  <c r="AO62"/>
  <c r="AO50"/>
  <c r="AP79"/>
  <c r="AP92"/>
  <c r="AO81"/>
  <c r="AO12"/>
  <c r="AP71"/>
  <c r="AP41"/>
  <c r="AQ13"/>
  <c r="AO74"/>
  <c r="AO39"/>
  <c r="AO78"/>
  <c r="AO24"/>
  <c r="AO87"/>
  <c r="AP75"/>
  <c r="AO45"/>
  <c r="AO54"/>
  <c r="AO37"/>
  <c r="AO49"/>
  <c r="AO22"/>
  <c r="AO15"/>
  <c r="AP10"/>
  <c r="AO21"/>
  <c r="AO36"/>
  <c r="AP66"/>
  <c r="AO63"/>
  <c r="AO19"/>
  <c r="AO84"/>
  <c r="AO53"/>
  <c r="AO28"/>
  <c r="AO59"/>
  <c r="AP61"/>
  <c r="AP52"/>
  <c r="AO16"/>
  <c r="AO40"/>
  <c r="AO18"/>
  <c r="AP35"/>
  <c r="AP55"/>
  <c r="AO30"/>
  <c r="AP51"/>
  <c r="AP30" l="1"/>
  <c r="AP40"/>
  <c r="AP59"/>
  <c r="X8" i="8"/>
  <c r="X7"/>
  <c r="X5"/>
  <c r="X9"/>
  <c r="X65"/>
  <c r="X47"/>
  <c r="X88"/>
  <c r="X25"/>
  <c r="X13"/>
  <c r="X71"/>
  <c r="X92"/>
  <c r="X75"/>
  <c r="X89"/>
  <c r="X31"/>
  <c r="X27"/>
  <c r="X43"/>
  <c r="X44"/>
  <c r="X83"/>
  <c r="X34"/>
  <c r="X41"/>
  <c r="X69"/>
  <c r="X33"/>
  <c r="X66"/>
  <c r="X10"/>
  <c r="X6"/>
  <c r="X57"/>
  <c r="X56"/>
  <c r="X79"/>
  <c r="X77"/>
  <c r="X55"/>
  <c r="X85"/>
  <c r="X52"/>
  <c r="X35"/>
  <c r="X51"/>
  <c r="X61"/>
  <c r="X48"/>
  <c r="X22"/>
  <c r="X72"/>
  <c r="X30"/>
  <c r="X82"/>
  <c r="X20"/>
  <c r="X37"/>
  <c r="X84"/>
  <c r="X73"/>
  <c r="X91"/>
  <c r="X12"/>
  <c r="X45"/>
  <c r="X78"/>
  <c r="X40"/>
  <c r="X32"/>
  <c r="X53"/>
  <c r="X70"/>
  <c r="X14"/>
  <c r="X11"/>
  <c r="X23"/>
  <c r="X60"/>
  <c r="X80"/>
  <c r="X15"/>
  <c r="X28"/>
  <c r="X68"/>
  <c r="X29"/>
  <c r="X38"/>
  <c r="X90"/>
  <c r="X17"/>
  <c r="X74"/>
  <c r="X50"/>
  <c r="X46"/>
  <c r="X26"/>
  <c r="X64"/>
  <c r="X21"/>
  <c r="X19"/>
  <c r="X76"/>
  <c r="X18"/>
  <c r="X67"/>
  <c r="X87"/>
  <c r="X58"/>
  <c r="X49"/>
  <c r="X62"/>
  <c r="X36"/>
  <c r="X16"/>
  <c r="X59"/>
  <c r="X42"/>
  <c r="X24"/>
  <c r="X39"/>
  <c r="X54"/>
  <c r="X63"/>
  <c r="X86"/>
  <c r="X81"/>
  <c r="Y4" i="7"/>
  <c r="X4" i="8"/>
  <c r="AP84" i="7"/>
  <c r="AQ51"/>
  <c r="AQ35"/>
  <c r="AP18"/>
  <c r="AP16"/>
  <c r="AQ61"/>
  <c r="AP53"/>
  <c r="AP19"/>
  <c r="AQ66"/>
  <c r="AQ10"/>
  <c r="AP22"/>
  <c r="AP37"/>
  <c r="AP45"/>
  <c r="AP87"/>
  <c r="AP24"/>
  <c r="AP39"/>
  <c r="AR13"/>
  <c r="AQ71"/>
  <c r="AQ92"/>
  <c r="AP62"/>
  <c r="AQ27"/>
  <c r="AP90"/>
  <c r="AP68"/>
  <c r="AR88"/>
  <c r="AP91"/>
  <c r="AR65"/>
  <c r="AQ31"/>
  <c r="AP86"/>
  <c r="AR25"/>
  <c r="AP67"/>
  <c r="AQ83"/>
  <c r="AP76"/>
  <c r="AQ34"/>
  <c r="AP42"/>
  <c r="AP46"/>
  <c r="AP80"/>
  <c r="AQ69"/>
  <c r="AP70"/>
  <c r="AP38"/>
  <c r="AP72"/>
  <c r="AQ33"/>
  <c r="AQ56"/>
  <c r="AP14"/>
  <c r="AP32"/>
  <c r="AQ55"/>
  <c r="AQ52"/>
  <c r="AP28"/>
  <c r="AP63"/>
  <c r="AP36"/>
  <c r="AP21"/>
  <c r="AP15"/>
  <c r="AP49"/>
  <c r="AP54"/>
  <c r="AQ75"/>
  <c r="AP78"/>
  <c r="AP74"/>
  <c r="AQ41"/>
  <c r="AP12"/>
  <c r="AP81"/>
  <c r="AQ79"/>
  <c r="AP50"/>
  <c r="AR47"/>
  <c r="AQ89"/>
  <c r="AP20"/>
  <c r="AQ77"/>
  <c r="AP23"/>
  <c r="AP17"/>
  <c r="AP60"/>
  <c r="AQ44"/>
  <c r="AQ85"/>
  <c r="AQ57"/>
  <c r="AP64"/>
  <c r="AQ6"/>
  <c r="AP73"/>
  <c r="AP26"/>
  <c r="AP11"/>
  <c r="AQ43"/>
  <c r="AP29"/>
  <c r="AP82"/>
  <c r="AP58"/>
  <c r="AQ48"/>
  <c r="AQ82" l="1"/>
  <c r="AQ29"/>
  <c r="AQ26"/>
  <c r="AQ73"/>
  <c r="AQ64"/>
  <c r="AR85"/>
  <c r="AR44"/>
  <c r="AQ17"/>
  <c r="AQ20"/>
  <c r="AS47"/>
  <c r="AR79"/>
  <c r="AQ12"/>
  <c r="AQ78"/>
  <c r="AR75"/>
  <c r="AQ49"/>
  <c r="AQ36"/>
  <c r="AQ28"/>
  <c r="AR55"/>
  <c r="AQ14"/>
  <c r="AR33"/>
  <c r="AQ38"/>
  <c r="AR69"/>
  <c r="AR34"/>
  <c r="AR83"/>
  <c r="AS25"/>
  <c r="AR31"/>
  <c r="AQ91"/>
  <c r="AQ68"/>
  <c r="AQ90"/>
  <c r="AQ62"/>
  <c r="AR92"/>
  <c r="AR71"/>
  <c r="AS13"/>
  <c r="AQ24"/>
  <c r="AQ45"/>
  <c r="AQ22"/>
  <c r="AR10"/>
  <c r="AR66"/>
  <c r="AQ53"/>
  <c r="AR61"/>
  <c r="AQ16"/>
  <c r="AR35"/>
  <c r="AR51"/>
  <c r="AQ40"/>
  <c r="AR48"/>
  <c r="AQ58"/>
  <c r="AR43"/>
  <c r="AQ11"/>
  <c r="AR6"/>
  <c r="AR57"/>
  <c r="AQ60"/>
  <c r="AQ23"/>
  <c r="AR77"/>
  <c r="AR89"/>
  <c r="AQ50"/>
  <c r="AQ81"/>
  <c r="AR41"/>
  <c r="AQ74"/>
  <c r="AQ54"/>
  <c r="AQ15"/>
  <c r="AQ21"/>
  <c r="AQ63"/>
  <c r="AR52"/>
  <c r="AQ32"/>
  <c r="AR56"/>
  <c r="AQ72"/>
  <c r="AQ70"/>
  <c r="AQ80"/>
  <c r="AQ46"/>
  <c r="AQ42"/>
  <c r="AQ76"/>
  <c r="AQ67"/>
  <c r="AQ86"/>
  <c r="AS65"/>
  <c r="AS88"/>
  <c r="AR27"/>
  <c r="AQ39"/>
  <c r="AQ87"/>
  <c r="AQ37"/>
  <c r="AQ19"/>
  <c r="AQ18"/>
  <c r="AQ84"/>
  <c r="Y8" i="8"/>
  <c r="Y5"/>
  <c r="Y7"/>
  <c r="Y9"/>
  <c r="Y88"/>
  <c r="Y47"/>
  <c r="Y65"/>
  <c r="Y13"/>
  <c r="Y25"/>
  <c r="Y75"/>
  <c r="Y33"/>
  <c r="Y51"/>
  <c r="Y55"/>
  <c r="Y79"/>
  <c r="Y56"/>
  <c r="Y57"/>
  <c r="Y6"/>
  <c r="Y10"/>
  <c r="Y41"/>
  <c r="Y44"/>
  <c r="Y27"/>
  <c r="Y31"/>
  <c r="Y92"/>
  <c r="Y89"/>
  <c r="Y69"/>
  <c r="Y48"/>
  <c r="Y61"/>
  <c r="Y35"/>
  <c r="Y52"/>
  <c r="Y85"/>
  <c r="Y77"/>
  <c r="Y66"/>
  <c r="Y71"/>
  <c r="Y34"/>
  <c r="Y83"/>
  <c r="Y43"/>
  <c r="Y29"/>
  <c r="Y38"/>
  <c r="Y24"/>
  <c r="Y59"/>
  <c r="Y16"/>
  <c r="Y87"/>
  <c r="Y18"/>
  <c r="Y19"/>
  <c r="Y50"/>
  <c r="Y74"/>
  <c r="Y17"/>
  <c r="Y68"/>
  <c r="Y28"/>
  <c r="Y80"/>
  <c r="Y23"/>
  <c r="Y14"/>
  <c r="Y53"/>
  <c r="Y40"/>
  <c r="Y12"/>
  <c r="Y84"/>
  <c r="Y82"/>
  <c r="Y81"/>
  <c r="Y86"/>
  <c r="Y63"/>
  <c r="Y54"/>
  <c r="Y39"/>
  <c r="Y42"/>
  <c r="Y36"/>
  <c r="Y62"/>
  <c r="Y49"/>
  <c r="Y58"/>
  <c r="Y67"/>
  <c r="Y76"/>
  <c r="Y21"/>
  <c r="Y64"/>
  <c r="Y26"/>
  <c r="Y46"/>
  <c r="Y90"/>
  <c r="Y72"/>
  <c r="Y22"/>
  <c r="Y15"/>
  <c r="Y60"/>
  <c r="Y11"/>
  <c r="Y70"/>
  <c r="Y32"/>
  <c r="Y78"/>
  <c r="Y45"/>
  <c r="Y91"/>
  <c r="Y73"/>
  <c r="Y37"/>
  <c r="Y20"/>
  <c r="Y30"/>
  <c r="Y4"/>
  <c r="Z4" i="7"/>
  <c r="AQ59"/>
  <c r="AQ30"/>
  <c r="Z5" i="8" l="1"/>
  <c r="Z7"/>
  <c r="Z9"/>
  <c r="Z8"/>
  <c r="Z47"/>
  <c r="Z25"/>
  <c r="Z13"/>
  <c r="Z65"/>
  <c r="Z88"/>
  <c r="Z89"/>
  <c r="Z43"/>
  <c r="Z34"/>
  <c r="Z71"/>
  <c r="Z77"/>
  <c r="Z85"/>
  <c r="Z52"/>
  <c r="Z61"/>
  <c r="Z69"/>
  <c r="Z92"/>
  <c r="Z31"/>
  <c r="Z44"/>
  <c r="Z41"/>
  <c r="Z10"/>
  <c r="Z57"/>
  <c r="Z56"/>
  <c r="Z79"/>
  <c r="Z51"/>
  <c r="Z33"/>
  <c r="Z83"/>
  <c r="Z66"/>
  <c r="Z35"/>
  <c r="Z48"/>
  <c r="Z75"/>
  <c r="Z27"/>
  <c r="Z6"/>
  <c r="Z55"/>
  <c r="Z30"/>
  <c r="Z20"/>
  <c r="Z78"/>
  <c r="Z32"/>
  <c r="Z11"/>
  <c r="Z90"/>
  <c r="Z46"/>
  <c r="Z76"/>
  <c r="Z58"/>
  <c r="Z62"/>
  <c r="Z42"/>
  <c r="Z54"/>
  <c r="Z81"/>
  <c r="Z82"/>
  <c r="Z12"/>
  <c r="Z14"/>
  <c r="Z80"/>
  <c r="Z28"/>
  <c r="Z74"/>
  <c r="Z50"/>
  <c r="Z19"/>
  <c r="Z87"/>
  <c r="Z59"/>
  <c r="Z24"/>
  <c r="Z38"/>
  <c r="Z37"/>
  <c r="Z73"/>
  <c r="Z91"/>
  <c r="Z45"/>
  <c r="Z70"/>
  <c r="Z60"/>
  <c r="Z15"/>
  <c r="Z22"/>
  <c r="Z72"/>
  <c r="Z26"/>
  <c r="Z64"/>
  <c r="Z21"/>
  <c r="Z67"/>
  <c r="Z49"/>
  <c r="Z36"/>
  <c r="Z39"/>
  <c r="Z63"/>
  <c r="Z86"/>
  <c r="Z84"/>
  <c r="Z40"/>
  <c r="Z53"/>
  <c r="Z23"/>
  <c r="Z68"/>
  <c r="Z17"/>
  <c r="Z18"/>
  <c r="Z16"/>
  <c r="Z29"/>
  <c r="Z4"/>
  <c r="AA4" i="7"/>
  <c r="AR30"/>
  <c r="AR19"/>
  <c r="AR87"/>
  <c r="AT88"/>
  <c r="AR86"/>
  <c r="AR76"/>
  <c r="AR46"/>
  <c r="AR80"/>
  <c r="AR72"/>
  <c r="AR32"/>
  <c r="AR63"/>
  <c r="AR15"/>
  <c r="AS41"/>
  <c r="AR50"/>
  <c r="AS89"/>
  <c r="AR23"/>
  <c r="AS6"/>
  <c r="AS43"/>
  <c r="AR58"/>
  <c r="AR40"/>
  <c r="AS35"/>
  <c r="AS61"/>
  <c r="AS66"/>
  <c r="AR22"/>
  <c r="AR24"/>
  <c r="AS71"/>
  <c r="AR62"/>
  <c r="AR68"/>
  <c r="AR91"/>
  <c r="AT25"/>
  <c r="AS34"/>
  <c r="AS69"/>
  <c r="AS33"/>
  <c r="AS55"/>
  <c r="AR36"/>
  <c r="AR49"/>
  <c r="AR78"/>
  <c r="AR12"/>
  <c r="AR20"/>
  <c r="AR17"/>
  <c r="AS85"/>
  <c r="AR26"/>
  <c r="AR29"/>
  <c r="AR59"/>
  <c r="AR84"/>
  <c r="AR18"/>
  <c r="AR37"/>
  <c r="AR39"/>
  <c r="AS27"/>
  <c r="AT65"/>
  <c r="AR67"/>
  <c r="AR42"/>
  <c r="AR70"/>
  <c r="AS56"/>
  <c r="AS52"/>
  <c r="AR21"/>
  <c r="AR54"/>
  <c r="AR74"/>
  <c r="AR81"/>
  <c r="AS77"/>
  <c r="AR60"/>
  <c r="AS57"/>
  <c r="AR11"/>
  <c r="AS48"/>
  <c r="AS51"/>
  <c r="AR16"/>
  <c r="AR53"/>
  <c r="AS10"/>
  <c r="AR45"/>
  <c r="AT13"/>
  <c r="AS92"/>
  <c r="AR90"/>
  <c r="AS31"/>
  <c r="AS83"/>
  <c r="AR38"/>
  <c r="AR14"/>
  <c r="AR28"/>
  <c r="AS75"/>
  <c r="AS79"/>
  <c r="AT47"/>
  <c r="AS44"/>
  <c r="AR64"/>
  <c r="AR73"/>
  <c r="AR82"/>
  <c r="AS82" l="1"/>
  <c r="AA8" i="8"/>
  <c r="AA5"/>
  <c r="AA7"/>
  <c r="AA9"/>
  <c r="AA65"/>
  <c r="AA25"/>
  <c r="AA47"/>
  <c r="AA88"/>
  <c r="AA13"/>
  <c r="AA55"/>
  <c r="AA27"/>
  <c r="AA75"/>
  <c r="AA48"/>
  <c r="AA51"/>
  <c r="AA79"/>
  <c r="AA57"/>
  <c r="AA10"/>
  <c r="AA41"/>
  <c r="AA69"/>
  <c r="AA85"/>
  <c r="AA34"/>
  <c r="AA6"/>
  <c r="AA35"/>
  <c r="AA66"/>
  <c r="AA83"/>
  <c r="AA33"/>
  <c r="AA56"/>
  <c r="AA44"/>
  <c r="AA31"/>
  <c r="AA92"/>
  <c r="AA61"/>
  <c r="AA52"/>
  <c r="AA77"/>
  <c r="AA71"/>
  <c r="AA43"/>
  <c r="AA89"/>
  <c r="AA68"/>
  <c r="AA30"/>
  <c r="AA20"/>
  <c r="AA29"/>
  <c r="AA17"/>
  <c r="AA23"/>
  <c r="AA86"/>
  <c r="AA39"/>
  <c r="AA49"/>
  <c r="AA67"/>
  <c r="AA64"/>
  <c r="AA72"/>
  <c r="AA70"/>
  <c r="AA73"/>
  <c r="AA59"/>
  <c r="AA50"/>
  <c r="AA28"/>
  <c r="AA80"/>
  <c r="AA14"/>
  <c r="AA82"/>
  <c r="AA58"/>
  <c r="AA76"/>
  <c r="AA32"/>
  <c r="AA78"/>
  <c r="AA16"/>
  <c r="AA18"/>
  <c r="AA53"/>
  <c r="AA40"/>
  <c r="AA84"/>
  <c r="AA63"/>
  <c r="AA36"/>
  <c r="AA21"/>
  <c r="AA26"/>
  <c r="AA22"/>
  <c r="AA15"/>
  <c r="AA60"/>
  <c r="AA45"/>
  <c r="AA91"/>
  <c r="AA37"/>
  <c r="AA38"/>
  <c r="AA24"/>
  <c r="AA87"/>
  <c r="AA19"/>
  <c r="AA74"/>
  <c r="AA12"/>
  <c r="AA81"/>
  <c r="AA54"/>
  <c r="AA42"/>
  <c r="AA62"/>
  <c r="AA46"/>
  <c r="AA90"/>
  <c r="AA11"/>
  <c r="AB4" i="7"/>
  <c r="AA4" i="8"/>
  <c r="AS64" i="7"/>
  <c r="AT79"/>
  <c r="AT75"/>
  <c r="AS28"/>
  <c r="AS38"/>
  <c r="AT31"/>
  <c r="AS90"/>
  <c r="AU13"/>
  <c r="AT10"/>
  <c r="AS16"/>
  <c r="AS60"/>
  <c r="AS74"/>
  <c r="AS21"/>
  <c r="AT56"/>
  <c r="AS67"/>
  <c r="AS37"/>
  <c r="AS84"/>
  <c r="AS26"/>
  <c r="AT85"/>
  <c r="AS20"/>
  <c r="AS12"/>
  <c r="AS49"/>
  <c r="AT55"/>
  <c r="AT69"/>
  <c r="AT34"/>
  <c r="AS91"/>
  <c r="AS62"/>
  <c r="AS24"/>
  <c r="AT66"/>
  <c r="AT35"/>
  <c r="AS40"/>
  <c r="AT43"/>
  <c r="AT6"/>
  <c r="AS23"/>
  <c r="AS50"/>
  <c r="AS63"/>
  <c r="AS72"/>
  <c r="AS46"/>
  <c r="AS86"/>
  <c r="AS73"/>
  <c r="AT44"/>
  <c r="AU47"/>
  <c r="AS14"/>
  <c r="AT83"/>
  <c r="AT92"/>
  <c r="AS45"/>
  <c r="AS53"/>
  <c r="AT51"/>
  <c r="AT48"/>
  <c r="AS11"/>
  <c r="AT57"/>
  <c r="AT77"/>
  <c r="AS81"/>
  <c r="AS54"/>
  <c r="AT52"/>
  <c r="AS70"/>
  <c r="AS42"/>
  <c r="AU65"/>
  <c r="AT27"/>
  <c r="AS39"/>
  <c r="AS18"/>
  <c r="AS59"/>
  <c r="AS29"/>
  <c r="AS17"/>
  <c r="AS78"/>
  <c r="AS36"/>
  <c r="AT33"/>
  <c r="AU25"/>
  <c r="AS68"/>
  <c r="AT71"/>
  <c r="AS22"/>
  <c r="AT61"/>
  <c r="AS58"/>
  <c r="AT89"/>
  <c r="AT41"/>
  <c r="AS15"/>
  <c r="AS32"/>
  <c r="AS80"/>
  <c r="AS76"/>
  <c r="AU88"/>
  <c r="AS87"/>
  <c r="AS19"/>
  <c r="AS30"/>
  <c r="AT30" l="1"/>
  <c r="AT19"/>
  <c r="AT76"/>
  <c r="AT32"/>
  <c r="AU41"/>
  <c r="AT58"/>
  <c r="AU61"/>
  <c r="AU71"/>
  <c r="AV25"/>
  <c r="AU33"/>
  <c r="AT78"/>
  <c r="AT17"/>
  <c r="AT29"/>
  <c r="AT18"/>
  <c r="AT39"/>
  <c r="AV65"/>
  <c r="AT70"/>
  <c r="AT54"/>
  <c r="AU77"/>
  <c r="AT11"/>
  <c r="AU51"/>
  <c r="AT45"/>
  <c r="AV47"/>
  <c r="AT73"/>
  <c r="AT86"/>
  <c r="AT72"/>
  <c r="AT23"/>
  <c r="AU43"/>
  <c r="AU35"/>
  <c r="AT24"/>
  <c r="AT91"/>
  <c r="AU69"/>
  <c r="AT49"/>
  <c r="AT20"/>
  <c r="AT26"/>
  <c r="AT84"/>
  <c r="AT37"/>
  <c r="AT21"/>
  <c r="AU10"/>
  <c r="AT90"/>
  <c r="AT28"/>
  <c r="AU79"/>
  <c r="AT64"/>
  <c r="AT87"/>
  <c r="AV88"/>
  <c r="AT80"/>
  <c r="AT15"/>
  <c r="AU89"/>
  <c r="AT22"/>
  <c r="AT68"/>
  <c r="AT36"/>
  <c r="AT59"/>
  <c r="AU27"/>
  <c r="AT42"/>
  <c r="AU52"/>
  <c r="AT81"/>
  <c r="AU57"/>
  <c r="AU48"/>
  <c r="AT53"/>
  <c r="AU92"/>
  <c r="AU83"/>
  <c r="AT14"/>
  <c r="AU44"/>
  <c r="AT46"/>
  <c r="AT63"/>
  <c r="AT50"/>
  <c r="AU6"/>
  <c r="AT40"/>
  <c r="AU66"/>
  <c r="AT62"/>
  <c r="AU34"/>
  <c r="AU55"/>
  <c r="AT12"/>
  <c r="AU85"/>
  <c r="AT67"/>
  <c r="AU56"/>
  <c r="AT74"/>
  <c r="AT60"/>
  <c r="AT16"/>
  <c r="AV13"/>
  <c r="AU31"/>
  <c r="AT38"/>
  <c r="AU75"/>
  <c r="AB9" i="8"/>
  <c r="AB8"/>
  <c r="AB7"/>
  <c r="AB5"/>
  <c r="AB13"/>
  <c r="AB88"/>
  <c r="AB47"/>
  <c r="AB25"/>
  <c r="AB65"/>
  <c r="AB89"/>
  <c r="AB43"/>
  <c r="AB77"/>
  <c r="AB52"/>
  <c r="AB31"/>
  <c r="AB56"/>
  <c r="AB33"/>
  <c r="AB83"/>
  <c r="AB35"/>
  <c r="AB6"/>
  <c r="AB69"/>
  <c r="AB10"/>
  <c r="AB79"/>
  <c r="AB48"/>
  <c r="AB75"/>
  <c r="AB55"/>
  <c r="AB71"/>
  <c r="AB61"/>
  <c r="AB92"/>
  <c r="AB44"/>
  <c r="AB66"/>
  <c r="AB34"/>
  <c r="AB85"/>
  <c r="AB41"/>
  <c r="AB57"/>
  <c r="AB51"/>
  <c r="AB27"/>
  <c r="AB68"/>
  <c r="AB78"/>
  <c r="AB58"/>
  <c r="AB82"/>
  <c r="AB14"/>
  <c r="AB28"/>
  <c r="AB50"/>
  <c r="AB59"/>
  <c r="AB73"/>
  <c r="AB72"/>
  <c r="AB64"/>
  <c r="AB49"/>
  <c r="AB39"/>
  <c r="AB23"/>
  <c r="AB17"/>
  <c r="AB20"/>
  <c r="AB11"/>
  <c r="AB46"/>
  <c r="AB42"/>
  <c r="AB81"/>
  <c r="AB12"/>
  <c r="AB74"/>
  <c r="AB19"/>
  <c r="AB38"/>
  <c r="AB91"/>
  <c r="AB15"/>
  <c r="AB21"/>
  <c r="AB36"/>
  <c r="AB63"/>
  <c r="AB84"/>
  <c r="AB40"/>
  <c r="AB30"/>
  <c r="AB32"/>
  <c r="AB76"/>
  <c r="AB80"/>
  <c r="AB70"/>
  <c r="AB67"/>
  <c r="AB86"/>
  <c r="AB29"/>
  <c r="AB90"/>
  <c r="AB62"/>
  <c r="AB54"/>
  <c r="AB87"/>
  <c r="AB24"/>
  <c r="AB37"/>
  <c r="AB45"/>
  <c r="AB60"/>
  <c r="AB22"/>
  <c r="AB26"/>
  <c r="AB53"/>
  <c r="AB18"/>
  <c r="AB16"/>
  <c r="AC4" i="7"/>
  <c r="AB4" i="8"/>
  <c r="AT82" i="7"/>
  <c r="AU82" l="1"/>
  <c r="AU38"/>
  <c r="AW13"/>
  <c r="AU74"/>
  <c r="AU67"/>
  <c r="AV85"/>
  <c r="AV55"/>
  <c r="AU62"/>
  <c r="AU40"/>
  <c r="AU50"/>
  <c r="AU46"/>
  <c r="AV44"/>
  <c r="AU14"/>
  <c r="AV92"/>
  <c r="AV48"/>
  <c r="AU81"/>
  <c r="AU42"/>
  <c r="AU36"/>
  <c r="AU68"/>
  <c r="AV89"/>
  <c r="AU80"/>
  <c r="AU87"/>
  <c r="AV79"/>
  <c r="AV10"/>
  <c r="AU21"/>
  <c r="AU84"/>
  <c r="AU20"/>
  <c r="AV69"/>
  <c r="AU24"/>
  <c r="AV43"/>
  <c r="AU86"/>
  <c r="AW47"/>
  <c r="AU45"/>
  <c r="AU11"/>
  <c r="AU54"/>
  <c r="AW65"/>
  <c r="AU18"/>
  <c r="AU17"/>
  <c r="AV33"/>
  <c r="AV71"/>
  <c r="AU58"/>
  <c r="AV41"/>
  <c r="AU76"/>
  <c r="AU19"/>
  <c r="AC9" i="8"/>
  <c r="AC8"/>
  <c r="AC5"/>
  <c r="AC7"/>
  <c r="AC65"/>
  <c r="AC25"/>
  <c r="AC13"/>
  <c r="AC47"/>
  <c r="AC88"/>
  <c r="AC75"/>
  <c r="AC79"/>
  <c r="AC6"/>
  <c r="AC33"/>
  <c r="AC56"/>
  <c r="AC77"/>
  <c r="AC41"/>
  <c r="AC34"/>
  <c r="AC44"/>
  <c r="AC92"/>
  <c r="AC71"/>
  <c r="AC55"/>
  <c r="AC48"/>
  <c r="AC10"/>
  <c r="AC69"/>
  <c r="AC35"/>
  <c r="AC83"/>
  <c r="AC31"/>
  <c r="AC52"/>
  <c r="AC43"/>
  <c r="AC27"/>
  <c r="AC51"/>
  <c r="AC57"/>
  <c r="AC85"/>
  <c r="AC66"/>
  <c r="AC61"/>
  <c r="AC89"/>
  <c r="AC40"/>
  <c r="AC63"/>
  <c r="AC21"/>
  <c r="AC15"/>
  <c r="AC91"/>
  <c r="AC74"/>
  <c r="AC81"/>
  <c r="AC23"/>
  <c r="AC49"/>
  <c r="AC72"/>
  <c r="AC28"/>
  <c r="AC18"/>
  <c r="AC26"/>
  <c r="AC60"/>
  <c r="AC37"/>
  <c r="AC87"/>
  <c r="AC54"/>
  <c r="AC86"/>
  <c r="AC67"/>
  <c r="AC80"/>
  <c r="AC32"/>
  <c r="AC30"/>
  <c r="AC84"/>
  <c r="AC36"/>
  <c r="AC38"/>
  <c r="AC19"/>
  <c r="AC12"/>
  <c r="AC42"/>
  <c r="AC46"/>
  <c r="AC11"/>
  <c r="AC20"/>
  <c r="AC17"/>
  <c r="AC39"/>
  <c r="AC64"/>
  <c r="AC73"/>
  <c r="AC59"/>
  <c r="AC50"/>
  <c r="AC14"/>
  <c r="AC82"/>
  <c r="AC58"/>
  <c r="AC78"/>
  <c r="AC68"/>
  <c r="AC16"/>
  <c r="AC53"/>
  <c r="AC22"/>
  <c r="AC45"/>
  <c r="AC24"/>
  <c r="AC62"/>
  <c r="AC90"/>
  <c r="AC29"/>
  <c r="AC70"/>
  <c r="AC76"/>
  <c r="AC4"/>
  <c r="AD4" i="7"/>
  <c r="AV75"/>
  <c r="AV31"/>
  <c r="AU16"/>
  <c r="AU60"/>
  <c r="AV56"/>
  <c r="AU12"/>
  <c r="AV34"/>
  <c r="AV66"/>
  <c r="AV6"/>
  <c r="AU63"/>
  <c r="AV83"/>
  <c r="AU53"/>
  <c r="AV57"/>
  <c r="AV52"/>
  <c r="AV27"/>
  <c r="AU59"/>
  <c r="AU22"/>
  <c r="AU15"/>
  <c r="AW88"/>
  <c r="AU64"/>
  <c r="AU28"/>
  <c r="AU90"/>
  <c r="AU37"/>
  <c r="AU26"/>
  <c r="AU49"/>
  <c r="AU91"/>
  <c r="AV35"/>
  <c r="AU23"/>
  <c r="AU72"/>
  <c r="AU73"/>
  <c r="AV51"/>
  <c r="AV77"/>
  <c r="AU70"/>
  <c r="AU39"/>
  <c r="AU29"/>
  <c r="AU78"/>
  <c r="AW25"/>
  <c r="AV61"/>
  <c r="AU32"/>
  <c r="AU30"/>
  <c r="AD5" i="8" l="1"/>
  <c r="AD7"/>
  <c r="AD9"/>
  <c r="AD8"/>
  <c r="AD88"/>
  <c r="AD13"/>
  <c r="AD25"/>
  <c r="AD65"/>
  <c r="AD47"/>
  <c r="AD71"/>
  <c r="AD92"/>
  <c r="AD34"/>
  <c r="AD41"/>
  <c r="AD89"/>
  <c r="AD77"/>
  <c r="AD33"/>
  <c r="AD6"/>
  <c r="AD79"/>
  <c r="AD57"/>
  <c r="AD27"/>
  <c r="AD43"/>
  <c r="AD52"/>
  <c r="AD48"/>
  <c r="AD44"/>
  <c r="AD56"/>
  <c r="AD75"/>
  <c r="AD61"/>
  <c r="AD66"/>
  <c r="AD85"/>
  <c r="AD51"/>
  <c r="AD31"/>
  <c r="AD83"/>
  <c r="AD35"/>
  <c r="AD69"/>
  <c r="AD10"/>
  <c r="AD55"/>
  <c r="AD87"/>
  <c r="AD28"/>
  <c r="AD72"/>
  <c r="AD15"/>
  <c r="AD63"/>
  <c r="AD76"/>
  <c r="AD70"/>
  <c r="AD29"/>
  <c r="AD90"/>
  <c r="AD45"/>
  <c r="AD53"/>
  <c r="AD16"/>
  <c r="AD78"/>
  <c r="AD58"/>
  <c r="AD14"/>
  <c r="AD59"/>
  <c r="AD39"/>
  <c r="AD17"/>
  <c r="AD20"/>
  <c r="AD46"/>
  <c r="AD12"/>
  <c r="AD19"/>
  <c r="AD36"/>
  <c r="AD32"/>
  <c r="AD80"/>
  <c r="AD86"/>
  <c r="AD60"/>
  <c r="AD26"/>
  <c r="AD18"/>
  <c r="AD49"/>
  <c r="AD23"/>
  <c r="AD81"/>
  <c r="AD74"/>
  <c r="AD91"/>
  <c r="AD21"/>
  <c r="AD40"/>
  <c r="AD62"/>
  <c r="AD24"/>
  <c r="AD22"/>
  <c r="AD68"/>
  <c r="AD82"/>
  <c r="AD50"/>
  <c r="AD73"/>
  <c r="AD64"/>
  <c r="AD11"/>
  <c r="AD42"/>
  <c r="AD38"/>
  <c r="AD84"/>
  <c r="AD30"/>
  <c r="AD67"/>
  <c r="AD54"/>
  <c r="AD37"/>
  <c r="AD4"/>
  <c r="AE4" i="7"/>
  <c r="AV30"/>
  <c r="AV32"/>
  <c r="AW61"/>
  <c r="AV78"/>
  <c r="AV39"/>
  <c r="AW77"/>
  <c r="AV73"/>
  <c r="AV72"/>
  <c r="AW35"/>
  <c r="AV49"/>
  <c r="AV37"/>
  <c r="AV90"/>
  <c r="AV64"/>
  <c r="AX88"/>
  <c r="AV59"/>
  <c r="AW52"/>
  <c r="AV53"/>
  <c r="AW6"/>
  <c r="AW34"/>
  <c r="AW56"/>
  <c r="AV16"/>
  <c r="AW75"/>
  <c r="AV19"/>
  <c r="AW41"/>
  <c r="AW71"/>
  <c r="AV17"/>
  <c r="AX65"/>
  <c r="AV11"/>
  <c r="AV24"/>
  <c r="AV20"/>
  <c r="AV80"/>
  <c r="AV36"/>
  <c r="AV81"/>
  <c r="AW92"/>
  <c r="AW44"/>
  <c r="AV46"/>
  <c r="AV40"/>
  <c r="AW55"/>
  <c r="AV74"/>
  <c r="AX13"/>
  <c r="AX25"/>
  <c r="AV29"/>
  <c r="AV70"/>
  <c r="AW51"/>
  <c r="AV23"/>
  <c r="AV91"/>
  <c r="AV26"/>
  <c r="AV28"/>
  <c r="AV15"/>
  <c r="AV22"/>
  <c r="AW27"/>
  <c r="AW57"/>
  <c r="AW83"/>
  <c r="AV63"/>
  <c r="AW66"/>
  <c r="AV12"/>
  <c r="AV60"/>
  <c r="AW31"/>
  <c r="AV76"/>
  <c r="AV58"/>
  <c r="AW33"/>
  <c r="AV18"/>
  <c r="AV54"/>
  <c r="AV45"/>
  <c r="AX47"/>
  <c r="AV86"/>
  <c r="AW43"/>
  <c r="AW69"/>
  <c r="AV84"/>
  <c r="AV21"/>
  <c r="AW10"/>
  <c r="AW79"/>
  <c r="AV87"/>
  <c r="AW89"/>
  <c r="AV68"/>
  <c r="AV42"/>
  <c r="AW48"/>
  <c r="AV14"/>
  <c r="AV50"/>
  <c r="AV62"/>
  <c r="AW85"/>
  <c r="AV67"/>
  <c r="AV38"/>
  <c r="AV82"/>
  <c r="AE9" i="8" l="1"/>
  <c r="AE8"/>
  <c r="AE5"/>
  <c r="AE7"/>
  <c r="AE65"/>
  <c r="AE13"/>
  <c r="AE88"/>
  <c r="AE47"/>
  <c r="AE25"/>
  <c r="AE77"/>
  <c r="AE41"/>
  <c r="AE34"/>
  <c r="AE92"/>
  <c r="AE55"/>
  <c r="AE10"/>
  <c r="AE83"/>
  <c r="AE31"/>
  <c r="AE51"/>
  <c r="AE85"/>
  <c r="AE66"/>
  <c r="AE44"/>
  <c r="AE52"/>
  <c r="AE57"/>
  <c r="AE33"/>
  <c r="AE43"/>
  <c r="AE71"/>
  <c r="AE69"/>
  <c r="AE35"/>
  <c r="AE61"/>
  <c r="AE75"/>
  <c r="AE56"/>
  <c r="AE48"/>
  <c r="AE27"/>
  <c r="AE79"/>
  <c r="AE6"/>
  <c r="AE89"/>
  <c r="AE49"/>
  <c r="AE18"/>
  <c r="AE26"/>
  <c r="AE30"/>
  <c r="AE84"/>
  <c r="AE38"/>
  <c r="AE42"/>
  <c r="AE64"/>
  <c r="AE50"/>
  <c r="AE22"/>
  <c r="AE21"/>
  <c r="AE74"/>
  <c r="AE87"/>
  <c r="AE80"/>
  <c r="AE32"/>
  <c r="AE12"/>
  <c r="AE20"/>
  <c r="AE39"/>
  <c r="AE59"/>
  <c r="AE58"/>
  <c r="AE16"/>
  <c r="AE90"/>
  <c r="AE70"/>
  <c r="AE23"/>
  <c r="AE37"/>
  <c r="AE54"/>
  <c r="AE67"/>
  <c r="AE11"/>
  <c r="AE73"/>
  <c r="AE82"/>
  <c r="AE68"/>
  <c r="AE24"/>
  <c r="AE62"/>
  <c r="AE40"/>
  <c r="AE91"/>
  <c r="AE81"/>
  <c r="AE72"/>
  <c r="AE28"/>
  <c r="AE60"/>
  <c r="AE86"/>
  <c r="AE36"/>
  <c r="AE19"/>
  <c r="AE46"/>
  <c r="AE17"/>
  <c r="AE14"/>
  <c r="AE78"/>
  <c r="AE53"/>
  <c r="AE45"/>
  <c r="AE29"/>
  <c r="AE76"/>
  <c r="AE15"/>
  <c r="AE63"/>
  <c r="AF4" i="7"/>
  <c r="AE4" i="8"/>
  <c r="AW82" i="7"/>
  <c r="AX85"/>
  <c r="AW50"/>
  <c r="AW14"/>
  <c r="AW42"/>
  <c r="AW68"/>
  <c r="AW87"/>
  <c r="AX10"/>
  <c r="AW84"/>
  <c r="AX43"/>
  <c r="AY47"/>
  <c r="AW54"/>
  <c r="AX33"/>
  <c r="AW76"/>
  <c r="AX31"/>
  <c r="AX66"/>
  <c r="AX57"/>
  <c r="AW15"/>
  <c r="AW28"/>
  <c r="AW91"/>
  <c r="AX51"/>
  <c r="AW29"/>
  <c r="AW74"/>
  <c r="AX55"/>
  <c r="AW46"/>
  <c r="AX92"/>
  <c r="AW20"/>
  <c r="AY65"/>
  <c r="AX71"/>
  <c r="AW19"/>
  <c r="AW16"/>
  <c r="AX6"/>
  <c r="AX52"/>
  <c r="AY88"/>
  <c r="AW90"/>
  <c r="AW37"/>
  <c r="AX35"/>
  <c r="AW73"/>
  <c r="AX77"/>
  <c r="AW78"/>
  <c r="AW32"/>
  <c r="AW38"/>
  <c r="AW67"/>
  <c r="AW62"/>
  <c r="AX48"/>
  <c r="AX89"/>
  <c r="AX79"/>
  <c r="AW21"/>
  <c r="AX69"/>
  <c r="AW86"/>
  <c r="AW45"/>
  <c r="AW18"/>
  <c r="AW58"/>
  <c r="AW60"/>
  <c r="AW12"/>
  <c r="AW63"/>
  <c r="AX83"/>
  <c r="AX27"/>
  <c r="AW22"/>
  <c r="AW26"/>
  <c r="AW23"/>
  <c r="AW70"/>
  <c r="AY25"/>
  <c r="AY13"/>
  <c r="AW40"/>
  <c r="AX44"/>
  <c r="AW81"/>
  <c r="AW36"/>
  <c r="AW80"/>
  <c r="AW24"/>
  <c r="AW11"/>
  <c r="AW17"/>
  <c r="AX41"/>
  <c r="AX75"/>
  <c r="AX56"/>
  <c r="AX34"/>
  <c r="AW53"/>
  <c r="AW59"/>
  <c r="AW64"/>
  <c r="AW49"/>
  <c r="AW72"/>
  <c r="AW39"/>
  <c r="AX61"/>
  <c r="AW30"/>
  <c r="AX30" l="1"/>
  <c r="AX39"/>
  <c r="AX72"/>
  <c r="AX53"/>
  <c r="AY34"/>
  <c r="AY75"/>
  <c r="AX17"/>
  <c r="AX80"/>
  <c r="AX81"/>
  <c r="AX40"/>
  <c r="AZ13"/>
  <c r="AZ25"/>
  <c r="AX26"/>
  <c r="AY27"/>
  <c r="AX63"/>
  <c r="AX60"/>
  <c r="AX58"/>
  <c r="AX45"/>
  <c r="AY69"/>
  <c r="AY79"/>
  <c r="AX67"/>
  <c r="AX32"/>
  <c r="AY77"/>
  <c r="AY35"/>
  <c r="AX90"/>
  <c r="AX19"/>
  <c r="AZ65"/>
  <c r="AY92"/>
  <c r="AY55"/>
  <c r="AX29"/>
  <c r="AX15"/>
  <c r="AY57"/>
  <c r="AY66"/>
  <c r="AY31"/>
  <c r="AY33"/>
  <c r="AZ47"/>
  <c r="AX84"/>
  <c r="AX87"/>
  <c r="AX42"/>
  <c r="AX50"/>
  <c r="AF9" i="8"/>
  <c r="AF8"/>
  <c r="AF7"/>
  <c r="AF5"/>
  <c r="AF88"/>
  <c r="AF25"/>
  <c r="AF47"/>
  <c r="AF13"/>
  <c r="AF65"/>
  <c r="AF89"/>
  <c r="AF27"/>
  <c r="AF75"/>
  <c r="AF61"/>
  <c r="AF71"/>
  <c r="AF33"/>
  <c r="AF52"/>
  <c r="AF44"/>
  <c r="AF66"/>
  <c r="AF85"/>
  <c r="AF31"/>
  <c r="AF10"/>
  <c r="AF55"/>
  <c r="AF41"/>
  <c r="AF34"/>
  <c r="AF6"/>
  <c r="AF79"/>
  <c r="AF43"/>
  <c r="AF48"/>
  <c r="AF56"/>
  <c r="AF35"/>
  <c r="AF69"/>
  <c r="AF77"/>
  <c r="AF57"/>
  <c r="AF51"/>
  <c r="AF83"/>
  <c r="AF92"/>
  <c r="AF30"/>
  <c r="AF26"/>
  <c r="AF49"/>
  <c r="AF15"/>
  <c r="AF76"/>
  <c r="AF53"/>
  <c r="AF14"/>
  <c r="AF17"/>
  <c r="AF19"/>
  <c r="AF60"/>
  <c r="AF72"/>
  <c r="AF81"/>
  <c r="AF40"/>
  <c r="AF24"/>
  <c r="AF68"/>
  <c r="AF73"/>
  <c r="AF11"/>
  <c r="AF67"/>
  <c r="AF54"/>
  <c r="AF23"/>
  <c r="AF70"/>
  <c r="AF90"/>
  <c r="AF58"/>
  <c r="AF39"/>
  <c r="AF12"/>
  <c r="AF80"/>
  <c r="AF87"/>
  <c r="AF21"/>
  <c r="AF50"/>
  <c r="AF38"/>
  <c r="AF74"/>
  <c r="AF22"/>
  <c r="AF64"/>
  <c r="AF84"/>
  <c r="AF29"/>
  <c r="AF45"/>
  <c r="AF78"/>
  <c r="AF46"/>
  <c r="AF36"/>
  <c r="AF86"/>
  <c r="AF28"/>
  <c r="AF91"/>
  <c r="AF62"/>
  <c r="AF82"/>
  <c r="AF37"/>
  <c r="AF63"/>
  <c r="AF16"/>
  <c r="AF59"/>
  <c r="AF20"/>
  <c r="AF32"/>
  <c r="AF42"/>
  <c r="AF18"/>
  <c r="AG4" i="7"/>
  <c r="AF4" i="8"/>
  <c r="AY61" i="7"/>
  <c r="AX49"/>
  <c r="AX64"/>
  <c r="AX59"/>
  <c r="AY56"/>
  <c r="AY41"/>
  <c r="AX11"/>
  <c r="AX24"/>
  <c r="AX36"/>
  <c r="AY44"/>
  <c r="AX70"/>
  <c r="AX23"/>
  <c r="AX22"/>
  <c r="AY83"/>
  <c r="AX12"/>
  <c r="AX18"/>
  <c r="AX86"/>
  <c r="AX21"/>
  <c r="AY89"/>
  <c r="AY48"/>
  <c r="AX62"/>
  <c r="AX38"/>
  <c r="AX78"/>
  <c r="AX73"/>
  <c r="AX37"/>
  <c r="AZ88"/>
  <c r="AY52"/>
  <c r="AY6"/>
  <c r="AX16"/>
  <c r="AY71"/>
  <c r="AX20"/>
  <c r="AX46"/>
  <c r="AX74"/>
  <c r="AY51"/>
  <c r="AX91"/>
  <c r="AX28"/>
  <c r="AX76"/>
  <c r="AX54"/>
  <c r="AY43"/>
  <c r="AY10"/>
  <c r="AX68"/>
  <c r="AX14"/>
  <c r="AY85"/>
  <c r="AX82"/>
  <c r="AY82" l="1"/>
  <c r="AY14"/>
  <c r="AZ10"/>
  <c r="AY54"/>
  <c r="AY91"/>
  <c r="AY46"/>
  <c r="AY16"/>
  <c r="AZ52"/>
  <c r="AY37"/>
  <c r="AY78"/>
  <c r="AY62"/>
  <c r="AZ89"/>
  <c r="AY86"/>
  <c r="AZ83"/>
  <c r="AY70"/>
  <c r="AY36"/>
  <c r="AY24"/>
  <c r="AZ41"/>
  <c r="AY64"/>
  <c r="AG7" i="8"/>
  <c r="AG9"/>
  <c r="AG8"/>
  <c r="AG5"/>
  <c r="AG65"/>
  <c r="AG13"/>
  <c r="AG25"/>
  <c r="AG88"/>
  <c r="AG47"/>
  <c r="AG61"/>
  <c r="AG27"/>
  <c r="AG83"/>
  <c r="AG51"/>
  <c r="AG69"/>
  <c r="AG48"/>
  <c r="AG79"/>
  <c r="AG34"/>
  <c r="AG55"/>
  <c r="AG66"/>
  <c r="AG44"/>
  <c r="AG52"/>
  <c r="AG41"/>
  <c r="AG92"/>
  <c r="AG57"/>
  <c r="AG77"/>
  <c r="AG35"/>
  <c r="AG56"/>
  <c r="AG43"/>
  <c r="AG6"/>
  <c r="AG10"/>
  <c r="AG31"/>
  <c r="AG85"/>
  <c r="AG33"/>
  <c r="AG71"/>
  <c r="AG75"/>
  <c r="AG89"/>
  <c r="AG42"/>
  <c r="AG91"/>
  <c r="AG29"/>
  <c r="AG70"/>
  <c r="AG18"/>
  <c r="AG84"/>
  <c r="AG64"/>
  <c r="AG22"/>
  <c r="AG74"/>
  <c r="AG32"/>
  <c r="AG20"/>
  <c r="AG16"/>
  <c r="AG63"/>
  <c r="AG37"/>
  <c r="AG82"/>
  <c r="AG62"/>
  <c r="AG86"/>
  <c r="AG36"/>
  <c r="AG45"/>
  <c r="AG30"/>
  <c r="AG21"/>
  <c r="AG87"/>
  <c r="AG80"/>
  <c r="AG12"/>
  <c r="AG58"/>
  <c r="AG90"/>
  <c r="AG23"/>
  <c r="AG67"/>
  <c r="AG73"/>
  <c r="AG24"/>
  <c r="AG81"/>
  <c r="AG17"/>
  <c r="AG53"/>
  <c r="AG15"/>
  <c r="AG59"/>
  <c r="AG28"/>
  <c r="AG46"/>
  <c r="AG78"/>
  <c r="AG38"/>
  <c r="AG54"/>
  <c r="AG68"/>
  <c r="AG60"/>
  <c r="AG76"/>
  <c r="AG49"/>
  <c r="AG26"/>
  <c r="AG50"/>
  <c r="AG39"/>
  <c r="AG40"/>
  <c r="AG19"/>
  <c r="AG11"/>
  <c r="AG72"/>
  <c r="AG14"/>
  <c r="AG4"/>
  <c r="AH4" i="7"/>
  <c r="AY42"/>
  <c r="AY84"/>
  <c r="AZ33"/>
  <c r="AZ66"/>
  <c r="AY15"/>
  <c r="AZ92"/>
  <c r="BA65"/>
  <c r="AZ35"/>
  <c r="AY32"/>
  <c r="AZ79"/>
  <c r="AY45"/>
  <c r="AY60"/>
  <c r="AZ27"/>
  <c r="AY26"/>
  <c r="BA25"/>
  <c r="AY40"/>
  <c r="AY80"/>
  <c r="AZ75"/>
  <c r="AY53"/>
  <c r="AY39"/>
  <c r="AZ85"/>
  <c r="AY68"/>
  <c r="AZ43"/>
  <c r="AY76"/>
  <c r="AY28"/>
  <c r="AZ51"/>
  <c r="AY74"/>
  <c r="AY20"/>
  <c r="AZ71"/>
  <c r="AZ6"/>
  <c r="BA88"/>
  <c r="AY73"/>
  <c r="AY38"/>
  <c r="AZ48"/>
  <c r="AY21"/>
  <c r="AY18"/>
  <c r="AY12"/>
  <c r="AY22"/>
  <c r="AY23"/>
  <c r="AZ44"/>
  <c r="AY11"/>
  <c r="AZ56"/>
  <c r="AY59"/>
  <c r="AY49"/>
  <c r="AZ61"/>
  <c r="AY50"/>
  <c r="AY87"/>
  <c r="BA47"/>
  <c r="AZ31"/>
  <c r="AZ57"/>
  <c r="AY29"/>
  <c r="AZ55"/>
  <c r="AY19"/>
  <c r="AY90"/>
  <c r="AZ77"/>
  <c r="AY67"/>
  <c r="AZ69"/>
  <c r="AY58"/>
  <c r="AY63"/>
  <c r="BA13"/>
  <c r="AY81"/>
  <c r="AY17"/>
  <c r="AZ34"/>
  <c r="AY72"/>
  <c r="AY30"/>
  <c r="AZ30" l="1"/>
  <c r="AZ17"/>
  <c r="AZ81"/>
  <c r="AZ63"/>
  <c r="BA69"/>
  <c r="AZ67"/>
  <c r="AZ90"/>
  <c r="AZ19"/>
  <c r="AZ29"/>
  <c r="BA57"/>
  <c r="BB47"/>
  <c r="AZ50"/>
  <c r="AZ49"/>
  <c r="BA56"/>
  <c r="AZ22"/>
  <c r="AZ18"/>
  <c r="BA48"/>
  <c r="AZ73"/>
  <c r="BA6"/>
  <c r="AZ20"/>
  <c r="AZ74"/>
  <c r="AZ28"/>
  <c r="AZ76"/>
  <c r="AZ68"/>
  <c r="AZ39"/>
  <c r="AZ53"/>
  <c r="AZ40"/>
  <c r="AZ26"/>
  <c r="AZ60"/>
  <c r="BA79"/>
  <c r="AZ32"/>
  <c r="BB65"/>
  <c r="BA92"/>
  <c r="BA66"/>
  <c r="AZ84"/>
  <c r="AZ64"/>
  <c r="BA41"/>
  <c r="AZ36"/>
  <c r="AZ70"/>
  <c r="BA83"/>
  <c r="AZ86"/>
  <c r="AZ62"/>
  <c r="AZ37"/>
  <c r="AZ16"/>
  <c r="AZ54"/>
  <c r="AZ14"/>
  <c r="AH9" i="8"/>
  <c r="AH8"/>
  <c r="AH5"/>
  <c r="AH7"/>
  <c r="AH25"/>
  <c r="AH13"/>
  <c r="AH65"/>
  <c r="AH47"/>
  <c r="AH88"/>
  <c r="AH71"/>
  <c r="AH33"/>
  <c r="AH85"/>
  <c r="AH43"/>
  <c r="AH56"/>
  <c r="AH44"/>
  <c r="AH48"/>
  <c r="AH51"/>
  <c r="AH89"/>
  <c r="AH31"/>
  <c r="AH6"/>
  <c r="AH77"/>
  <c r="AH41"/>
  <c r="AH27"/>
  <c r="AH61"/>
  <c r="AH55"/>
  <c r="AH69"/>
  <c r="AH83"/>
  <c r="AH75"/>
  <c r="AH10"/>
  <c r="AH35"/>
  <c r="AH57"/>
  <c r="AH92"/>
  <c r="AH66"/>
  <c r="AH79"/>
  <c r="AH52"/>
  <c r="AH34"/>
  <c r="AH17"/>
  <c r="AH81"/>
  <c r="AH24"/>
  <c r="AH58"/>
  <c r="AH80"/>
  <c r="AH45"/>
  <c r="AH36"/>
  <c r="AH82"/>
  <c r="AH74"/>
  <c r="AH18"/>
  <c r="AH14"/>
  <c r="AH29"/>
  <c r="AH46"/>
  <c r="AH91"/>
  <c r="AH59"/>
  <c r="AH42"/>
  <c r="AH54"/>
  <c r="AH38"/>
  <c r="AH26"/>
  <c r="AH76"/>
  <c r="AH60"/>
  <c r="AH68"/>
  <c r="AH39"/>
  <c r="AH15"/>
  <c r="AH53"/>
  <c r="AH73"/>
  <c r="AH67"/>
  <c r="AH23"/>
  <c r="AH90"/>
  <c r="AH12"/>
  <c r="AH87"/>
  <c r="AH21"/>
  <c r="AH30"/>
  <c r="AH86"/>
  <c r="AH62"/>
  <c r="AH37"/>
  <c r="AH63"/>
  <c r="AH16"/>
  <c r="AH32"/>
  <c r="AH64"/>
  <c r="AH22"/>
  <c r="AH78"/>
  <c r="AH28"/>
  <c r="AH72"/>
  <c r="AH11"/>
  <c r="AH50"/>
  <c r="AH49"/>
  <c r="AH19"/>
  <c r="AH40"/>
  <c r="AH70"/>
  <c r="AH20"/>
  <c r="AH84"/>
  <c r="AH4"/>
  <c r="AI4" i="7"/>
  <c r="AZ72"/>
  <c r="BA34"/>
  <c r="BB13"/>
  <c r="AZ58"/>
  <c r="BA77"/>
  <c r="BA55"/>
  <c r="BA31"/>
  <c r="AZ87"/>
  <c r="BA61"/>
  <c r="AZ59"/>
  <c r="AZ11"/>
  <c r="BA44"/>
  <c r="AZ23"/>
  <c r="AZ12"/>
  <c r="AZ21"/>
  <c r="AZ38"/>
  <c r="BB88"/>
  <c r="BA71"/>
  <c r="BA51"/>
  <c r="BA43"/>
  <c r="BA85"/>
  <c r="BA75"/>
  <c r="AZ80"/>
  <c r="BB25"/>
  <c r="BA27"/>
  <c r="AZ45"/>
  <c r="BA35"/>
  <c r="AZ15"/>
  <c r="BA33"/>
  <c r="AZ42"/>
  <c r="AZ24"/>
  <c r="BA89"/>
  <c r="AZ78"/>
  <c r="BA52"/>
  <c r="AZ46"/>
  <c r="AZ91"/>
  <c r="BA10"/>
  <c r="AZ82"/>
  <c r="BA82" l="1"/>
  <c r="BA46"/>
  <c r="BB52"/>
  <c r="BB89"/>
  <c r="BA24"/>
  <c r="BB33"/>
  <c r="BB27"/>
  <c r="BA80"/>
  <c r="BB43"/>
  <c r="BB51"/>
  <c r="BB71"/>
  <c r="BA38"/>
  <c r="BA12"/>
  <c r="BB44"/>
  <c r="BA59"/>
  <c r="BA87"/>
  <c r="BB77"/>
  <c r="BA58"/>
  <c r="BC13"/>
  <c r="BB34"/>
  <c r="BA14"/>
  <c r="BA37"/>
  <c r="BA86"/>
  <c r="BA70"/>
  <c r="BB41"/>
  <c r="BB66"/>
  <c r="BB92"/>
  <c r="BB79"/>
  <c r="BA26"/>
  <c r="BA39"/>
  <c r="BA76"/>
  <c r="BA74"/>
  <c r="BB6"/>
  <c r="BB48"/>
  <c r="BA22"/>
  <c r="BA49"/>
  <c r="BC47"/>
  <c r="BA29"/>
  <c r="BA19"/>
  <c r="BA67"/>
  <c r="BA63"/>
  <c r="BA81"/>
  <c r="AI9" i="8"/>
  <c r="AI8"/>
  <c r="AI5"/>
  <c r="AI7"/>
  <c r="AI88"/>
  <c r="AI13"/>
  <c r="AI65"/>
  <c r="AI25"/>
  <c r="AI47"/>
  <c r="AI83"/>
  <c r="AI55"/>
  <c r="AI27"/>
  <c r="AI41"/>
  <c r="AI6"/>
  <c r="AI57"/>
  <c r="AI10"/>
  <c r="AI33"/>
  <c r="AI66"/>
  <c r="AI52"/>
  <c r="AI79"/>
  <c r="AI69"/>
  <c r="AI61"/>
  <c r="AI77"/>
  <c r="AI89"/>
  <c r="AI31"/>
  <c r="AI92"/>
  <c r="AI35"/>
  <c r="AI56"/>
  <c r="AI43"/>
  <c r="AI85"/>
  <c r="AI71"/>
  <c r="AI75"/>
  <c r="AI51"/>
  <c r="AI34"/>
  <c r="AI44"/>
  <c r="AI48"/>
  <c r="AI38"/>
  <c r="AI91"/>
  <c r="AI14"/>
  <c r="AI18"/>
  <c r="AI22"/>
  <c r="AI36"/>
  <c r="AI58"/>
  <c r="AI24"/>
  <c r="AI70"/>
  <c r="AI40"/>
  <c r="AI49"/>
  <c r="AI50"/>
  <c r="AI11"/>
  <c r="AI28"/>
  <c r="AI78"/>
  <c r="AI64"/>
  <c r="AI16"/>
  <c r="AI37"/>
  <c r="AI62"/>
  <c r="AI86"/>
  <c r="AI30"/>
  <c r="AI21"/>
  <c r="AI12"/>
  <c r="AI23"/>
  <c r="AI73"/>
  <c r="AI53"/>
  <c r="AI39"/>
  <c r="AI68"/>
  <c r="AI76"/>
  <c r="AI54"/>
  <c r="AI46"/>
  <c r="AI42"/>
  <c r="AI59"/>
  <c r="AI84"/>
  <c r="AI74"/>
  <c r="AI20"/>
  <c r="AI82"/>
  <c r="AI45"/>
  <c r="AI80"/>
  <c r="AI81"/>
  <c r="AI17"/>
  <c r="AI19"/>
  <c r="AI72"/>
  <c r="AI32"/>
  <c r="AI63"/>
  <c r="AI87"/>
  <c r="AI90"/>
  <c r="AI67"/>
  <c r="AI15"/>
  <c r="AI60"/>
  <c r="AI26"/>
  <c r="AI29"/>
  <c r="AJ4" i="7"/>
  <c r="AI4" i="8"/>
  <c r="BB10" i="7"/>
  <c r="BA91"/>
  <c r="BA78"/>
  <c r="BA42"/>
  <c r="BA15"/>
  <c r="BB35"/>
  <c r="BA45"/>
  <c r="BC25"/>
  <c r="BB75"/>
  <c r="BB85"/>
  <c r="BC88"/>
  <c r="BA21"/>
  <c r="BA23"/>
  <c r="BA11"/>
  <c r="BB61"/>
  <c r="BB31"/>
  <c r="BB55"/>
  <c r="BA72"/>
  <c r="BA54"/>
  <c r="BA16"/>
  <c r="BA62"/>
  <c r="BB83"/>
  <c r="BA36"/>
  <c r="BA64"/>
  <c r="BA84"/>
  <c r="BC65"/>
  <c r="BA32"/>
  <c r="BA60"/>
  <c r="BA40"/>
  <c r="BA53"/>
  <c r="BA68"/>
  <c r="BA28"/>
  <c r="BA20"/>
  <c r="BA73"/>
  <c r="BA18"/>
  <c r="BB56"/>
  <c r="BA50"/>
  <c r="BB57"/>
  <c r="BA90"/>
  <c r="BB69"/>
  <c r="BA17"/>
  <c r="BA30"/>
  <c r="BB30" l="1"/>
  <c r="BB90"/>
  <c r="BC57"/>
  <c r="BC56"/>
  <c r="BB18"/>
  <c r="BB20"/>
  <c r="BB68"/>
  <c r="BB40"/>
  <c r="BB32"/>
  <c r="BB64"/>
  <c r="BC83"/>
  <c r="BB16"/>
  <c r="BB54"/>
  <c r="BC55"/>
  <c r="BC61"/>
  <c r="BB23"/>
  <c r="BD88"/>
  <c r="BC75"/>
  <c r="BB45"/>
  <c r="BB42"/>
  <c r="BB78"/>
  <c r="BB91"/>
  <c r="AJ7" i="8"/>
  <c r="AJ5"/>
  <c r="AJ9"/>
  <c r="AJ8"/>
  <c r="AJ25"/>
  <c r="AJ47"/>
  <c r="AJ65"/>
  <c r="AJ88"/>
  <c r="AJ13"/>
  <c r="AJ10"/>
  <c r="AJ31"/>
  <c r="AJ41"/>
  <c r="AJ83"/>
  <c r="AJ44"/>
  <c r="AJ51"/>
  <c r="AJ71"/>
  <c r="AJ56"/>
  <c r="AJ89"/>
  <c r="AJ52"/>
  <c r="AJ79"/>
  <c r="AJ57"/>
  <c r="AJ6"/>
  <c r="AJ27"/>
  <c r="AJ55"/>
  <c r="AJ48"/>
  <c r="AJ34"/>
  <c r="AJ75"/>
  <c r="AJ85"/>
  <c r="AJ43"/>
  <c r="AJ35"/>
  <c r="AJ92"/>
  <c r="AJ77"/>
  <c r="AJ61"/>
  <c r="AJ69"/>
  <c r="AJ66"/>
  <c r="AJ33"/>
  <c r="AJ11"/>
  <c r="AJ58"/>
  <c r="AJ36"/>
  <c r="AJ29"/>
  <c r="AJ59"/>
  <c r="AJ42"/>
  <c r="AJ60"/>
  <c r="AJ15"/>
  <c r="AJ90"/>
  <c r="AJ32"/>
  <c r="AJ17"/>
  <c r="AJ80"/>
  <c r="AJ74"/>
  <c r="AJ14"/>
  <c r="AJ91"/>
  <c r="AJ76"/>
  <c r="AJ39"/>
  <c r="AJ23"/>
  <c r="AJ21"/>
  <c r="AJ62"/>
  <c r="AJ16"/>
  <c r="AJ64"/>
  <c r="AJ78"/>
  <c r="AJ50"/>
  <c r="AJ40"/>
  <c r="AJ24"/>
  <c r="AJ18"/>
  <c r="AJ70"/>
  <c r="AJ26"/>
  <c r="AJ67"/>
  <c r="AJ87"/>
  <c r="AJ63"/>
  <c r="AJ72"/>
  <c r="AJ19"/>
  <c r="AJ81"/>
  <c r="AJ45"/>
  <c r="AJ82"/>
  <c r="AJ20"/>
  <c r="AJ84"/>
  <c r="AJ46"/>
  <c r="AJ54"/>
  <c r="AJ38"/>
  <c r="AJ68"/>
  <c r="AJ53"/>
  <c r="AJ73"/>
  <c r="AJ12"/>
  <c r="AJ30"/>
  <c r="AJ86"/>
  <c r="AJ37"/>
  <c r="AJ28"/>
  <c r="AJ49"/>
  <c r="AJ22"/>
  <c r="AK4" i="7"/>
  <c r="AJ4" i="8"/>
  <c r="BB63" i="7"/>
  <c r="BB19"/>
  <c r="BD47"/>
  <c r="BC48"/>
  <c r="BB74"/>
  <c r="BB39"/>
  <c r="BB26"/>
  <c r="BC66"/>
  <c r="BC41"/>
  <c r="BB86"/>
  <c r="BB14"/>
  <c r="BD13"/>
  <c r="BC77"/>
  <c r="BB59"/>
  <c r="BB12"/>
  <c r="BC71"/>
  <c r="BC43"/>
  <c r="BB80"/>
  <c r="BC52"/>
  <c r="BB17"/>
  <c r="BC69"/>
  <c r="BB50"/>
  <c r="BB73"/>
  <c r="BB28"/>
  <c r="BB53"/>
  <c r="BB60"/>
  <c r="BD65"/>
  <c r="BB84"/>
  <c r="BB36"/>
  <c r="BB62"/>
  <c r="BB72"/>
  <c r="BC31"/>
  <c r="BB11"/>
  <c r="BB21"/>
  <c r="BC85"/>
  <c r="BD25"/>
  <c r="BC35"/>
  <c r="BB15"/>
  <c r="BC10"/>
  <c r="BB81"/>
  <c r="BB67"/>
  <c r="BB29"/>
  <c r="BB49"/>
  <c r="BB22"/>
  <c r="BC6"/>
  <c r="BB76"/>
  <c r="BC79"/>
  <c r="BC92"/>
  <c r="BB70"/>
  <c r="BB37"/>
  <c r="BC34"/>
  <c r="BB58"/>
  <c r="BB87"/>
  <c r="BC44"/>
  <c r="BB38"/>
  <c r="BC51"/>
  <c r="BC27"/>
  <c r="BC33"/>
  <c r="BB24"/>
  <c r="BC89"/>
  <c r="BB46"/>
  <c r="BB82"/>
  <c r="BC82" l="1"/>
  <c r="BD89"/>
  <c r="BD33"/>
  <c r="BD27"/>
  <c r="BD51"/>
  <c r="BD44"/>
  <c r="BD34"/>
  <c r="BC37"/>
  <c r="BD79"/>
  <c r="BC76"/>
  <c r="BC22"/>
  <c r="BC29"/>
  <c r="BC81"/>
  <c r="BD35"/>
  <c r="BD85"/>
  <c r="BC21"/>
  <c r="BD31"/>
  <c r="BC36"/>
  <c r="BE65"/>
  <c r="BC53"/>
  <c r="BC73"/>
  <c r="BC50"/>
  <c r="BD69"/>
  <c r="BC80"/>
  <c r="BD71"/>
  <c r="BC59"/>
  <c r="BD77"/>
  <c r="BC14"/>
  <c r="BC86"/>
  <c r="BD66"/>
  <c r="BC26"/>
  <c r="BC74"/>
  <c r="BC19"/>
  <c r="BC78"/>
  <c r="BC42"/>
  <c r="BC45"/>
  <c r="BC23"/>
  <c r="BD55"/>
  <c r="BC16"/>
  <c r="BC64"/>
  <c r="BC32"/>
  <c r="BC68"/>
  <c r="BC18"/>
  <c r="BD57"/>
  <c r="BC46"/>
  <c r="BC24"/>
  <c r="BC38"/>
  <c r="BC87"/>
  <c r="BC58"/>
  <c r="BC70"/>
  <c r="BD92"/>
  <c r="BD6"/>
  <c r="BC49"/>
  <c r="BC67"/>
  <c r="BD10"/>
  <c r="BC15"/>
  <c r="BE25"/>
  <c r="BC11"/>
  <c r="BC72"/>
  <c r="BC62"/>
  <c r="BC84"/>
  <c r="BC60"/>
  <c r="BC28"/>
  <c r="BC17"/>
  <c r="BD52"/>
  <c r="BD43"/>
  <c r="BC12"/>
  <c r="BE13"/>
  <c r="BD41"/>
  <c r="BC39"/>
  <c r="BD48"/>
  <c r="BE47"/>
  <c r="BC63"/>
  <c r="AK8" i="8"/>
  <c r="AK5"/>
  <c r="AK7"/>
  <c r="AK9"/>
  <c r="AK88"/>
  <c r="AK25"/>
  <c r="AK13"/>
  <c r="AK65"/>
  <c r="AK47"/>
  <c r="AK83"/>
  <c r="AK69"/>
  <c r="AK61"/>
  <c r="AK43"/>
  <c r="AK34"/>
  <c r="AK48"/>
  <c r="AK27"/>
  <c r="AK6"/>
  <c r="AK10"/>
  <c r="AK52"/>
  <c r="AK56"/>
  <c r="AK71"/>
  <c r="AK44"/>
  <c r="AK31"/>
  <c r="AK57"/>
  <c r="AK33"/>
  <c r="AK66"/>
  <c r="AK79"/>
  <c r="AK77"/>
  <c r="AK92"/>
  <c r="AK35"/>
  <c r="AK85"/>
  <c r="AK75"/>
  <c r="AK55"/>
  <c r="AK89"/>
  <c r="AK51"/>
  <c r="AK41"/>
  <c r="AK17"/>
  <c r="AK60"/>
  <c r="AK59"/>
  <c r="AK22"/>
  <c r="AK49"/>
  <c r="AK37"/>
  <c r="AK30"/>
  <c r="AK73"/>
  <c r="AK68"/>
  <c r="AK54"/>
  <c r="AK46"/>
  <c r="AK20"/>
  <c r="AK45"/>
  <c r="AK87"/>
  <c r="AK26"/>
  <c r="AK18"/>
  <c r="AK24"/>
  <c r="AK40"/>
  <c r="AK11"/>
  <c r="AK78"/>
  <c r="AK16"/>
  <c r="AK23"/>
  <c r="AK39"/>
  <c r="AK91"/>
  <c r="AK74"/>
  <c r="AK80"/>
  <c r="AK29"/>
  <c r="AK32"/>
  <c r="AK90"/>
  <c r="AK70"/>
  <c r="AK28"/>
  <c r="AK86"/>
  <c r="AK12"/>
  <c r="AK53"/>
  <c r="AK38"/>
  <c r="AK84"/>
  <c r="AK82"/>
  <c r="AK81"/>
  <c r="AK19"/>
  <c r="AK72"/>
  <c r="AK63"/>
  <c r="AK67"/>
  <c r="AK36"/>
  <c r="AK58"/>
  <c r="AK50"/>
  <c r="AK64"/>
  <c r="AK62"/>
  <c r="AK21"/>
  <c r="AK76"/>
  <c r="AK14"/>
  <c r="AK15"/>
  <c r="AK42"/>
  <c r="AK4"/>
  <c r="AL4" i="7"/>
  <c r="BC91"/>
  <c r="BD75"/>
  <c r="BE88"/>
  <c r="BD61"/>
  <c r="BC54"/>
  <c r="BD83"/>
  <c r="BC40"/>
  <c r="BC20"/>
  <c r="BD56"/>
  <c r="BC90"/>
  <c r="BC30"/>
  <c r="BD30" l="1"/>
  <c r="BE56"/>
  <c r="BD40"/>
  <c r="BE83"/>
  <c r="BF88"/>
  <c r="BD91"/>
  <c r="BF47"/>
  <c r="BD39"/>
  <c r="BE41"/>
  <c r="BF13"/>
  <c r="BD12"/>
  <c r="BE52"/>
  <c r="BD28"/>
  <c r="BD84"/>
  <c r="BD72"/>
  <c r="BD11"/>
  <c r="BF25"/>
  <c r="BD67"/>
  <c r="BE6"/>
  <c r="BE92"/>
  <c r="BD87"/>
  <c r="BD24"/>
  <c r="BD18"/>
  <c r="BD32"/>
  <c r="BD16"/>
  <c r="BE55"/>
  <c r="BD42"/>
  <c r="BD26"/>
  <c r="BD86"/>
  <c r="BE77"/>
  <c r="BE71"/>
  <c r="BD50"/>
  <c r="BD53"/>
  <c r="BD36"/>
  <c r="BD21"/>
  <c r="BE35"/>
  <c r="BD29"/>
  <c r="BD76"/>
  <c r="BE34"/>
  <c r="BE44"/>
  <c r="BE27"/>
  <c r="BE89"/>
  <c r="AL9" i="8"/>
  <c r="AL8"/>
  <c r="AL5"/>
  <c r="AL7"/>
  <c r="AL47"/>
  <c r="AL65"/>
  <c r="AL13"/>
  <c r="AL88"/>
  <c r="AL25"/>
  <c r="AL61"/>
  <c r="AL51"/>
  <c r="AL89"/>
  <c r="AL55"/>
  <c r="AL75"/>
  <c r="AL35"/>
  <c r="AL77"/>
  <c r="AL52"/>
  <c r="AL43"/>
  <c r="AL69"/>
  <c r="AL27"/>
  <c r="AL48"/>
  <c r="AL31"/>
  <c r="AL41"/>
  <c r="AL44"/>
  <c r="AL71"/>
  <c r="AL85"/>
  <c r="AL92"/>
  <c r="AL79"/>
  <c r="AL66"/>
  <c r="AL33"/>
  <c r="AL57"/>
  <c r="AL83"/>
  <c r="AL56"/>
  <c r="AL10"/>
  <c r="AL6"/>
  <c r="AL34"/>
  <c r="AL26"/>
  <c r="AL45"/>
  <c r="AL54"/>
  <c r="AL73"/>
  <c r="AL90"/>
  <c r="AL32"/>
  <c r="AL14"/>
  <c r="AL62"/>
  <c r="AL50"/>
  <c r="AL58"/>
  <c r="AL72"/>
  <c r="AL81"/>
  <c r="AL82"/>
  <c r="AL38"/>
  <c r="AL12"/>
  <c r="AL70"/>
  <c r="AL29"/>
  <c r="AL80"/>
  <c r="AL74"/>
  <c r="AL39"/>
  <c r="AL78"/>
  <c r="AL11"/>
  <c r="AL24"/>
  <c r="AL87"/>
  <c r="AL46"/>
  <c r="AL37"/>
  <c r="AL49"/>
  <c r="AL22"/>
  <c r="AL18"/>
  <c r="AL20"/>
  <c r="AL30"/>
  <c r="AL42"/>
  <c r="AL15"/>
  <c r="AL76"/>
  <c r="AL21"/>
  <c r="AL64"/>
  <c r="AL36"/>
  <c r="AL67"/>
  <c r="AL63"/>
  <c r="AL19"/>
  <c r="AL84"/>
  <c r="AL53"/>
  <c r="AL86"/>
  <c r="AL28"/>
  <c r="AL59"/>
  <c r="AL60"/>
  <c r="AL17"/>
  <c r="AL91"/>
  <c r="AL23"/>
  <c r="AL16"/>
  <c r="AL40"/>
  <c r="AL68"/>
  <c r="AL4"/>
  <c r="AM4" i="7"/>
  <c r="BD90"/>
  <c r="BD20"/>
  <c r="BD54"/>
  <c r="BE61"/>
  <c r="BE75"/>
  <c r="BD63"/>
  <c r="BE48"/>
  <c r="BE43"/>
  <c r="BD17"/>
  <c r="BD60"/>
  <c r="BD62"/>
  <c r="BD15"/>
  <c r="BE10"/>
  <c r="BD49"/>
  <c r="BD70"/>
  <c r="BD58"/>
  <c r="BD38"/>
  <c r="BD46"/>
  <c r="BE57"/>
  <c r="BD68"/>
  <c r="BD64"/>
  <c r="BD23"/>
  <c r="BD45"/>
  <c r="BD78"/>
  <c r="BD19"/>
  <c r="BD74"/>
  <c r="BE66"/>
  <c r="BD14"/>
  <c r="BD59"/>
  <c r="BD80"/>
  <c r="BE69"/>
  <c r="BD73"/>
  <c r="BF65"/>
  <c r="BE31"/>
  <c r="BE85"/>
  <c r="BD81"/>
  <c r="BD22"/>
  <c r="BE79"/>
  <c r="BD37"/>
  <c r="BE51"/>
  <c r="BE33"/>
  <c r="BD82"/>
  <c r="AM9" i="8" l="1"/>
  <c r="AM8"/>
  <c r="AM5"/>
  <c r="AM7"/>
  <c r="AM65"/>
  <c r="AM88"/>
  <c r="AM13"/>
  <c r="AM47"/>
  <c r="AM25"/>
  <c r="AM75"/>
  <c r="AM48"/>
  <c r="AM27"/>
  <c r="AM56"/>
  <c r="AM33"/>
  <c r="AM79"/>
  <c r="AM92"/>
  <c r="AM71"/>
  <c r="AM41"/>
  <c r="AM69"/>
  <c r="AM43"/>
  <c r="AM77"/>
  <c r="AM51"/>
  <c r="AM34"/>
  <c r="AM6"/>
  <c r="AM10"/>
  <c r="AM83"/>
  <c r="AM57"/>
  <c r="AM66"/>
  <c r="AM85"/>
  <c r="AM44"/>
  <c r="AM31"/>
  <c r="AM61"/>
  <c r="AM52"/>
  <c r="AM35"/>
  <c r="AM55"/>
  <c r="AM89"/>
  <c r="AM62"/>
  <c r="AM90"/>
  <c r="AM30"/>
  <c r="AM18"/>
  <c r="AM40"/>
  <c r="AM16"/>
  <c r="AM59"/>
  <c r="AM28"/>
  <c r="AM53"/>
  <c r="AM84"/>
  <c r="AM19"/>
  <c r="AM63"/>
  <c r="AM36"/>
  <c r="AM21"/>
  <c r="AM15"/>
  <c r="AM22"/>
  <c r="AM49"/>
  <c r="AM37"/>
  <c r="AM54"/>
  <c r="AM45"/>
  <c r="AM87"/>
  <c r="AM24"/>
  <c r="AM78"/>
  <c r="AM39"/>
  <c r="AM74"/>
  <c r="AM12"/>
  <c r="AM81"/>
  <c r="AM50"/>
  <c r="AM70"/>
  <c r="AM38"/>
  <c r="AM72"/>
  <c r="AM14"/>
  <c r="AM32"/>
  <c r="AM68"/>
  <c r="AM20"/>
  <c r="AM23"/>
  <c r="AM91"/>
  <c r="AM17"/>
  <c r="AM60"/>
  <c r="AM86"/>
  <c r="AM67"/>
  <c r="AM64"/>
  <c r="AM76"/>
  <c r="AM42"/>
  <c r="AM73"/>
  <c r="AM46"/>
  <c r="AM26"/>
  <c r="AM11"/>
  <c r="AM80"/>
  <c r="AM29"/>
  <c r="AM82"/>
  <c r="AM58"/>
  <c r="AN4" i="7"/>
  <c r="AM4" i="8"/>
  <c r="BE82" i="7"/>
  <c r="BF51"/>
  <c r="BE37"/>
  <c r="BE22"/>
  <c r="BF31"/>
  <c r="BG65"/>
  <c r="BF69"/>
  <c r="BE80"/>
  <c r="BE14"/>
  <c r="BE74"/>
  <c r="BE78"/>
  <c r="BE23"/>
  <c r="BE64"/>
  <c r="BF57"/>
  <c r="BE58"/>
  <c r="BF10"/>
  <c r="BE62"/>
  <c r="BE63"/>
  <c r="BF75"/>
  <c r="BE54"/>
  <c r="BE20"/>
  <c r="BF89"/>
  <c r="BF44"/>
  <c r="BE29"/>
  <c r="BF35"/>
  <c r="BE53"/>
  <c r="BF71"/>
  <c r="BE86"/>
  <c r="BE42"/>
  <c r="BF55"/>
  <c r="BE32"/>
  <c r="BF6"/>
  <c r="BE11"/>
  <c r="BE84"/>
  <c r="BG13"/>
  <c r="BE39"/>
  <c r="BE91"/>
  <c r="BG88"/>
  <c r="BF83"/>
  <c r="BF56"/>
  <c r="BF33"/>
  <c r="BF79"/>
  <c r="BE81"/>
  <c r="BF85"/>
  <c r="BE73"/>
  <c r="BE59"/>
  <c r="BF66"/>
  <c r="BE19"/>
  <c r="BE45"/>
  <c r="BE68"/>
  <c r="BE46"/>
  <c r="BE38"/>
  <c r="BE70"/>
  <c r="BE49"/>
  <c r="BE15"/>
  <c r="BE60"/>
  <c r="BE17"/>
  <c r="BF43"/>
  <c r="BF48"/>
  <c r="BF61"/>
  <c r="BE90"/>
  <c r="BF27"/>
  <c r="BF34"/>
  <c r="BE76"/>
  <c r="BE21"/>
  <c r="BE36"/>
  <c r="BE50"/>
  <c r="BF77"/>
  <c r="BE26"/>
  <c r="BE16"/>
  <c r="BE18"/>
  <c r="BE24"/>
  <c r="BE87"/>
  <c r="BF92"/>
  <c r="BE67"/>
  <c r="BG25"/>
  <c r="BE72"/>
  <c r="BE28"/>
  <c r="BF52"/>
  <c r="BE12"/>
  <c r="BF41"/>
  <c r="BG47"/>
  <c r="BE40"/>
  <c r="BE30"/>
  <c r="BF30" l="1"/>
  <c r="BH47"/>
  <c r="BF12"/>
  <c r="BF28"/>
  <c r="BH25"/>
  <c r="BG92"/>
  <c r="BF24"/>
  <c r="BF16"/>
  <c r="BG77"/>
  <c r="BF50"/>
  <c r="BF21"/>
  <c r="BF76"/>
  <c r="BG27"/>
  <c r="BF17"/>
  <c r="BF49"/>
  <c r="BF38"/>
  <c r="BF68"/>
  <c r="BF45"/>
  <c r="BG66"/>
  <c r="BF81"/>
  <c r="BG56"/>
  <c r="BH88"/>
  <c r="BF39"/>
  <c r="BF84"/>
  <c r="BG55"/>
  <c r="BG71"/>
  <c r="BF53"/>
  <c r="BG35"/>
  <c r="BG89"/>
  <c r="BF54"/>
  <c r="BF63"/>
  <c r="BF64"/>
  <c r="BF78"/>
  <c r="BF14"/>
  <c r="BG69"/>
  <c r="BG31"/>
  <c r="BF22"/>
  <c r="BG51"/>
  <c r="AN8" i="8"/>
  <c r="AN7"/>
  <c r="AN5"/>
  <c r="AN9"/>
  <c r="AN47"/>
  <c r="AN13"/>
  <c r="AN25"/>
  <c r="AN65"/>
  <c r="AN88"/>
  <c r="AN71"/>
  <c r="AN92"/>
  <c r="AN27"/>
  <c r="AN51"/>
  <c r="AN55"/>
  <c r="AN35"/>
  <c r="AN52"/>
  <c r="AN61"/>
  <c r="AN66"/>
  <c r="AN10"/>
  <c r="AN75"/>
  <c r="AN41"/>
  <c r="AN79"/>
  <c r="AN33"/>
  <c r="AN56"/>
  <c r="AN89"/>
  <c r="AN77"/>
  <c r="AN31"/>
  <c r="AN44"/>
  <c r="AN85"/>
  <c r="AN57"/>
  <c r="AN83"/>
  <c r="AN6"/>
  <c r="AN34"/>
  <c r="AN43"/>
  <c r="AN69"/>
  <c r="AN48"/>
  <c r="AN30"/>
  <c r="AN58"/>
  <c r="AN82"/>
  <c r="AN29"/>
  <c r="AN11"/>
  <c r="AN26"/>
  <c r="AN73"/>
  <c r="AN64"/>
  <c r="AN60"/>
  <c r="AN17"/>
  <c r="AN23"/>
  <c r="AN20"/>
  <c r="AN50"/>
  <c r="AN81"/>
  <c r="AN12"/>
  <c r="AN74"/>
  <c r="AN78"/>
  <c r="AN54"/>
  <c r="AN49"/>
  <c r="AN15"/>
  <c r="AN21"/>
  <c r="AN36"/>
  <c r="AN63"/>
  <c r="AN84"/>
  <c r="AN28"/>
  <c r="AN59"/>
  <c r="AN22"/>
  <c r="AN53"/>
  <c r="AN16"/>
  <c r="AN40"/>
  <c r="AN32"/>
  <c r="AN14"/>
  <c r="AN72"/>
  <c r="AN38"/>
  <c r="AN70"/>
  <c r="AN80"/>
  <c r="AN46"/>
  <c r="AN42"/>
  <c r="AN76"/>
  <c r="AN67"/>
  <c r="AN86"/>
  <c r="AN91"/>
  <c r="AN68"/>
  <c r="AN90"/>
  <c r="AN62"/>
  <c r="AN39"/>
  <c r="AN24"/>
  <c r="AN87"/>
  <c r="AN45"/>
  <c r="AN37"/>
  <c r="AN19"/>
  <c r="AN18"/>
  <c r="AO4" i="7"/>
  <c r="AN4" i="8"/>
  <c r="BF40" i="7"/>
  <c r="BG41"/>
  <c r="BG52"/>
  <c r="BF72"/>
  <c r="BF67"/>
  <c r="BF87"/>
  <c r="BF18"/>
  <c r="BF26"/>
  <c r="BF36"/>
  <c r="BG34"/>
  <c r="BF90"/>
  <c r="BG61"/>
  <c r="BG48"/>
  <c r="BG43"/>
  <c r="BF60"/>
  <c r="BF15"/>
  <c r="BF70"/>
  <c r="BF46"/>
  <c r="BF19"/>
  <c r="BF59"/>
  <c r="BF73"/>
  <c r="BG85"/>
  <c r="BG79"/>
  <c r="BG33"/>
  <c r="BG83"/>
  <c r="BF91"/>
  <c r="BH13"/>
  <c r="BF11"/>
  <c r="BG6"/>
  <c r="BF32"/>
  <c r="BF42"/>
  <c r="BF86"/>
  <c r="BF29"/>
  <c r="BG44"/>
  <c r="BF20"/>
  <c r="BG75"/>
  <c r="BF62"/>
  <c r="BG10"/>
  <c r="BF58"/>
  <c r="BG57"/>
  <c r="BF23"/>
  <c r="BF74"/>
  <c r="BF80"/>
  <c r="BH65"/>
  <c r="BF37"/>
  <c r="BF82"/>
  <c r="BG37" l="1"/>
  <c r="BI65"/>
  <c r="BG74"/>
  <c r="BH57"/>
  <c r="BH10"/>
  <c r="BH75"/>
  <c r="BH44"/>
  <c r="BG86"/>
  <c r="BG32"/>
  <c r="BH6"/>
  <c r="BG91"/>
  <c r="BH33"/>
  <c r="BH85"/>
  <c r="BG59"/>
  <c r="BG70"/>
  <c r="BG60"/>
  <c r="BH48"/>
  <c r="BG90"/>
  <c r="BG87"/>
  <c r="BG72"/>
  <c r="BH41"/>
  <c r="BG40"/>
  <c r="BG22"/>
  <c r="BH69"/>
  <c r="BG78"/>
  <c r="BG54"/>
  <c r="BG53"/>
  <c r="BI88"/>
  <c r="BH66"/>
  <c r="BG68"/>
  <c r="BG49"/>
  <c r="BG17"/>
  <c r="BG76"/>
  <c r="BG50"/>
  <c r="BG24"/>
  <c r="BI25"/>
  <c r="BG12"/>
  <c r="BG82"/>
  <c r="BG80"/>
  <c r="BG23"/>
  <c r="BG58"/>
  <c r="BG62"/>
  <c r="BG20"/>
  <c r="BG29"/>
  <c r="BG42"/>
  <c r="BG11"/>
  <c r="BI13"/>
  <c r="BH83"/>
  <c r="BH79"/>
  <c r="BG73"/>
  <c r="BG19"/>
  <c r="BG46"/>
  <c r="BG15"/>
  <c r="BH43"/>
  <c r="BH61"/>
  <c r="BH34"/>
  <c r="BG36"/>
  <c r="BG26"/>
  <c r="BG18"/>
  <c r="BG67"/>
  <c r="BH52"/>
  <c r="AO8" i="8"/>
  <c r="AO5"/>
  <c r="AO7"/>
  <c r="AO9"/>
  <c r="AO13"/>
  <c r="AO47"/>
  <c r="AO88"/>
  <c r="AO65"/>
  <c r="AO25"/>
  <c r="AO48"/>
  <c r="AO43"/>
  <c r="AO6"/>
  <c r="AO57"/>
  <c r="AO85"/>
  <c r="AO44"/>
  <c r="AO77"/>
  <c r="AO89"/>
  <c r="AO79"/>
  <c r="AO41"/>
  <c r="AO75"/>
  <c r="AO10"/>
  <c r="AO66"/>
  <c r="AO61"/>
  <c r="AO35"/>
  <c r="AO51"/>
  <c r="AO56"/>
  <c r="AO33"/>
  <c r="AO69"/>
  <c r="AO34"/>
  <c r="AO83"/>
  <c r="AO31"/>
  <c r="AO27"/>
  <c r="AO92"/>
  <c r="AO71"/>
  <c r="AO52"/>
  <c r="AO55"/>
  <c r="AO74"/>
  <c r="AO50"/>
  <c r="AO23"/>
  <c r="AO11"/>
  <c r="AO30"/>
  <c r="AO59"/>
  <c r="AO84"/>
  <c r="AO18"/>
  <c r="AO19"/>
  <c r="AO37"/>
  <c r="AO87"/>
  <c r="AO39"/>
  <c r="AO86"/>
  <c r="AO67"/>
  <c r="AO76"/>
  <c r="AO42"/>
  <c r="AO46"/>
  <c r="AO80"/>
  <c r="AO70"/>
  <c r="AO72"/>
  <c r="AO32"/>
  <c r="AO63"/>
  <c r="AO21"/>
  <c r="AO15"/>
  <c r="AO54"/>
  <c r="AO81"/>
  <c r="AO60"/>
  <c r="AO58"/>
  <c r="AO12"/>
  <c r="AO20"/>
  <c r="AO17"/>
  <c r="AO73"/>
  <c r="AO82"/>
  <c r="AO40"/>
  <c r="AO16"/>
  <c r="AO53"/>
  <c r="AO22"/>
  <c r="AO45"/>
  <c r="AO24"/>
  <c r="AO62"/>
  <c r="AO90"/>
  <c r="AO68"/>
  <c r="AO91"/>
  <c r="AO38"/>
  <c r="AO14"/>
  <c r="AO28"/>
  <c r="AO36"/>
  <c r="AO49"/>
  <c r="AO78"/>
  <c r="AO64"/>
  <c r="AO26"/>
  <c r="AO29"/>
  <c r="AO4"/>
  <c r="AP4" i="7"/>
  <c r="BH51"/>
  <c r="BH31"/>
  <c r="BG14"/>
  <c r="BG64"/>
  <c r="BG63"/>
  <c r="BH89"/>
  <c r="BH35"/>
  <c r="BH71"/>
  <c r="BH55"/>
  <c r="BG84"/>
  <c r="BG39"/>
  <c r="BH56"/>
  <c r="BG81"/>
  <c r="BG45"/>
  <c r="BG38"/>
  <c r="BH27"/>
  <c r="BG21"/>
  <c r="BH77"/>
  <c r="BG16"/>
  <c r="BH92"/>
  <c r="BG28"/>
  <c r="BI47"/>
  <c r="BG30"/>
  <c r="BH30" l="1"/>
  <c r="BH28"/>
  <c r="BH16"/>
  <c r="BH21"/>
  <c r="BH38"/>
  <c r="BI56"/>
  <c r="BH84"/>
  <c r="BI55"/>
  <c r="BI35"/>
  <c r="BH63"/>
  <c r="BH14"/>
  <c r="BI51"/>
  <c r="AP5" i="8"/>
  <c r="AP7"/>
  <c r="AP9"/>
  <c r="AP8"/>
  <c r="AP47"/>
  <c r="AP25"/>
  <c r="AP65"/>
  <c r="AP88"/>
  <c r="AP13"/>
  <c r="AP89"/>
  <c r="AP6"/>
  <c r="AP48"/>
  <c r="AP27"/>
  <c r="AP56"/>
  <c r="AP52"/>
  <c r="AP41"/>
  <c r="AP77"/>
  <c r="AP57"/>
  <c r="AP43"/>
  <c r="AP85"/>
  <c r="AP51"/>
  <c r="AP35"/>
  <c r="AP61"/>
  <c r="AP66"/>
  <c r="AP10"/>
  <c r="AP71"/>
  <c r="AP92"/>
  <c r="AP31"/>
  <c r="AP83"/>
  <c r="AP34"/>
  <c r="AP69"/>
  <c r="AP33"/>
  <c r="AP55"/>
  <c r="AP75"/>
  <c r="AP79"/>
  <c r="AP44"/>
  <c r="AP82"/>
  <c r="AP73"/>
  <c r="AP64"/>
  <c r="AP28"/>
  <c r="AP14"/>
  <c r="AP38"/>
  <c r="AP90"/>
  <c r="AP45"/>
  <c r="AP53"/>
  <c r="AP16"/>
  <c r="AP11"/>
  <c r="AP60"/>
  <c r="AP81"/>
  <c r="AP74"/>
  <c r="AP54"/>
  <c r="AP21"/>
  <c r="AP70"/>
  <c r="AP42"/>
  <c r="AP67"/>
  <c r="AP39"/>
  <c r="AP37"/>
  <c r="AP18"/>
  <c r="AP84"/>
  <c r="AP29"/>
  <c r="AP26"/>
  <c r="AP17"/>
  <c r="AP20"/>
  <c r="AP12"/>
  <c r="AP78"/>
  <c r="AP49"/>
  <c r="AP36"/>
  <c r="AP91"/>
  <c r="AP68"/>
  <c r="AP62"/>
  <c r="AP24"/>
  <c r="AP22"/>
  <c r="AP40"/>
  <c r="AP58"/>
  <c r="AP23"/>
  <c r="AP50"/>
  <c r="AP15"/>
  <c r="AP63"/>
  <c r="AP32"/>
  <c r="AP72"/>
  <c r="AP80"/>
  <c r="AP46"/>
  <c r="AP76"/>
  <c r="AP86"/>
  <c r="AP87"/>
  <c r="AP19"/>
  <c r="AP30"/>
  <c r="AP59"/>
  <c r="AQ4" i="7"/>
  <c r="AP4" i="8"/>
  <c r="BH67" i="7"/>
  <c r="BH26"/>
  <c r="BI34"/>
  <c r="BI43"/>
  <c r="BH46"/>
  <c r="BH73"/>
  <c r="BI83"/>
  <c r="BH11"/>
  <c r="BH42"/>
  <c r="BH29"/>
  <c r="BH58"/>
  <c r="BH80"/>
  <c r="BH82"/>
  <c r="BH12"/>
  <c r="BH24"/>
  <c r="BH50"/>
  <c r="BH49"/>
  <c r="BI66"/>
  <c r="BH53"/>
  <c r="BH54"/>
  <c r="BH78"/>
  <c r="BH22"/>
  <c r="BI41"/>
  <c r="BH87"/>
  <c r="BH90"/>
  <c r="BH60"/>
  <c r="BI85"/>
  <c r="BH91"/>
  <c r="BI6"/>
  <c r="BH86"/>
  <c r="BI44"/>
  <c r="BI57"/>
  <c r="BJ65"/>
  <c r="BJ47"/>
  <c r="BI92"/>
  <c r="BI77"/>
  <c r="BI27"/>
  <c r="BH45"/>
  <c r="BH81"/>
  <c r="BH39"/>
  <c r="BI71"/>
  <c r="BI89"/>
  <c r="BH64"/>
  <c r="BI31"/>
  <c r="BI52"/>
  <c r="BH18"/>
  <c r="BH36"/>
  <c r="BI61"/>
  <c r="BH15"/>
  <c r="BH19"/>
  <c r="BI79"/>
  <c r="BJ13"/>
  <c r="BH20"/>
  <c r="BH62"/>
  <c r="BH23"/>
  <c r="BJ25"/>
  <c r="BH76"/>
  <c r="BH17"/>
  <c r="BH68"/>
  <c r="BJ88"/>
  <c r="BI69"/>
  <c r="BH40"/>
  <c r="BH72"/>
  <c r="BI48"/>
  <c r="BH70"/>
  <c r="BH59"/>
  <c r="BI33"/>
  <c r="BH32"/>
  <c r="BI75"/>
  <c r="BI10"/>
  <c r="BH74"/>
  <c r="BH37"/>
  <c r="BI74" l="1"/>
  <c r="BJ75"/>
  <c r="BI32"/>
  <c r="BJ33"/>
  <c r="BI70"/>
  <c r="BI72"/>
  <c r="BJ69"/>
  <c r="BK88"/>
  <c r="BI68"/>
  <c r="BI76"/>
  <c r="BK25"/>
  <c r="BI23"/>
  <c r="BI20"/>
  <c r="BJ79"/>
  <c r="BI15"/>
  <c r="BI36"/>
  <c r="BJ52"/>
  <c r="BI64"/>
  <c r="BJ89"/>
  <c r="BI81"/>
  <c r="BJ77"/>
  <c r="BK47"/>
  <c r="BJ57"/>
  <c r="BJ44"/>
  <c r="BJ6"/>
  <c r="BJ85"/>
  <c r="BI60"/>
  <c r="BJ41"/>
  <c r="BI78"/>
  <c r="BI54"/>
  <c r="BI49"/>
  <c r="BI50"/>
  <c r="BI12"/>
  <c r="BI80"/>
  <c r="BI42"/>
  <c r="BJ83"/>
  <c r="BI46"/>
  <c r="BJ34"/>
  <c r="BI67"/>
  <c r="AQ8" i="8"/>
  <c r="AQ5"/>
  <c r="AQ7"/>
  <c r="AQ9"/>
  <c r="AQ88"/>
  <c r="AQ65"/>
  <c r="AQ13"/>
  <c r="AQ25"/>
  <c r="AQ47"/>
  <c r="AQ44"/>
  <c r="AQ79"/>
  <c r="AQ75"/>
  <c r="AQ83"/>
  <c r="AQ31"/>
  <c r="AQ92"/>
  <c r="AQ10"/>
  <c r="AQ51"/>
  <c r="AQ48"/>
  <c r="AQ57"/>
  <c r="AQ77"/>
  <c r="AQ52"/>
  <c r="AQ56"/>
  <c r="AQ27"/>
  <c r="AQ85"/>
  <c r="AQ55"/>
  <c r="AQ33"/>
  <c r="AQ69"/>
  <c r="AQ34"/>
  <c r="AQ71"/>
  <c r="AQ66"/>
  <c r="AQ61"/>
  <c r="AQ35"/>
  <c r="AQ43"/>
  <c r="AQ6"/>
  <c r="AQ89"/>
  <c r="AQ41"/>
  <c r="AQ30"/>
  <c r="AQ19"/>
  <c r="AQ87"/>
  <c r="AQ76"/>
  <c r="AQ80"/>
  <c r="AQ32"/>
  <c r="AQ15"/>
  <c r="AQ58"/>
  <c r="AQ22"/>
  <c r="AQ68"/>
  <c r="AQ36"/>
  <c r="AQ78"/>
  <c r="AQ17"/>
  <c r="AQ29"/>
  <c r="AQ59"/>
  <c r="AQ18"/>
  <c r="AQ39"/>
  <c r="AQ42"/>
  <c r="AQ70"/>
  <c r="AQ54"/>
  <c r="AQ81"/>
  <c r="AQ11"/>
  <c r="AQ53"/>
  <c r="AQ45"/>
  <c r="AQ14"/>
  <c r="AQ73"/>
  <c r="AQ86"/>
  <c r="AQ46"/>
  <c r="AQ72"/>
  <c r="AQ63"/>
  <c r="AQ50"/>
  <c r="AQ23"/>
  <c r="AQ40"/>
  <c r="AQ24"/>
  <c r="AQ62"/>
  <c r="AQ91"/>
  <c r="AQ49"/>
  <c r="AQ12"/>
  <c r="AQ20"/>
  <c r="AQ26"/>
  <c r="AQ84"/>
  <c r="AQ37"/>
  <c r="AQ67"/>
  <c r="AQ21"/>
  <c r="AQ74"/>
  <c r="AQ60"/>
  <c r="AQ16"/>
  <c r="AQ90"/>
  <c r="AQ38"/>
  <c r="AQ28"/>
  <c r="AQ64"/>
  <c r="AQ82"/>
  <c r="AR4" i="7"/>
  <c r="AQ4" i="8"/>
  <c r="BI14" i="7"/>
  <c r="BI63"/>
  <c r="BJ55"/>
  <c r="BJ56"/>
  <c r="BI38"/>
  <c r="BI21"/>
  <c r="BI28"/>
  <c r="BI37"/>
  <c r="BJ10"/>
  <c r="BI59"/>
  <c r="BJ48"/>
  <c r="BI40"/>
  <c r="BI17"/>
  <c r="BI62"/>
  <c r="BK13"/>
  <c r="BI19"/>
  <c r="BJ61"/>
  <c r="BI18"/>
  <c r="BJ31"/>
  <c r="BJ71"/>
  <c r="BI39"/>
  <c r="BI45"/>
  <c r="BJ27"/>
  <c r="BJ92"/>
  <c r="BK65"/>
  <c r="BI86"/>
  <c r="BI91"/>
  <c r="BI90"/>
  <c r="BI87"/>
  <c r="BI22"/>
  <c r="BI53"/>
  <c r="BJ66"/>
  <c r="BI24"/>
  <c r="BI82"/>
  <c r="BI58"/>
  <c r="BI29"/>
  <c r="BI11"/>
  <c r="BI73"/>
  <c r="BJ43"/>
  <c r="BI26"/>
  <c r="BJ51"/>
  <c r="BJ35"/>
  <c r="BI84"/>
  <c r="BI16"/>
  <c r="BI30"/>
  <c r="BJ16" l="1"/>
  <c r="BK35"/>
  <c r="BK51"/>
  <c r="BJ26"/>
  <c r="BJ73"/>
  <c r="BJ29"/>
  <c r="BJ82"/>
  <c r="BJ87"/>
  <c r="BJ86"/>
  <c r="BL65"/>
  <c r="BK27"/>
  <c r="BJ39"/>
  <c r="BJ18"/>
  <c r="BJ19"/>
  <c r="BJ17"/>
  <c r="BJ59"/>
  <c r="BJ37"/>
  <c r="BJ21"/>
  <c r="BK56"/>
  <c r="BJ63"/>
  <c r="AR9" i="8"/>
  <c r="AR8"/>
  <c r="AR7"/>
  <c r="AR5"/>
  <c r="AR47"/>
  <c r="AR13"/>
  <c r="AR65"/>
  <c r="AR25"/>
  <c r="AR88"/>
  <c r="AR41"/>
  <c r="AR89"/>
  <c r="AR61"/>
  <c r="AR71"/>
  <c r="AR33"/>
  <c r="AR27"/>
  <c r="AR52"/>
  <c r="AR77"/>
  <c r="AR57"/>
  <c r="AR48"/>
  <c r="AR51"/>
  <c r="AR92"/>
  <c r="AR83"/>
  <c r="AR44"/>
  <c r="AR6"/>
  <c r="AR43"/>
  <c r="AR35"/>
  <c r="AR66"/>
  <c r="AR34"/>
  <c r="AR69"/>
  <c r="AR55"/>
  <c r="AR85"/>
  <c r="AR56"/>
  <c r="AR10"/>
  <c r="AR31"/>
  <c r="AR75"/>
  <c r="AR79"/>
  <c r="AR81"/>
  <c r="AR42"/>
  <c r="AR36"/>
  <c r="AR68"/>
  <c r="AR80"/>
  <c r="AR82"/>
  <c r="AR38"/>
  <c r="AR16"/>
  <c r="AR60"/>
  <c r="AR74"/>
  <c r="AR67"/>
  <c r="AR12"/>
  <c r="AR62"/>
  <c r="AR40"/>
  <c r="AR50"/>
  <c r="AR63"/>
  <c r="AR46"/>
  <c r="AR14"/>
  <c r="AR53"/>
  <c r="AR59"/>
  <c r="AR22"/>
  <c r="AR15"/>
  <c r="AR87"/>
  <c r="AR70"/>
  <c r="AR39"/>
  <c r="AR29"/>
  <c r="AR78"/>
  <c r="AR32"/>
  <c r="AR30"/>
  <c r="AR64"/>
  <c r="AR28"/>
  <c r="AR90"/>
  <c r="AR21"/>
  <c r="AR37"/>
  <c r="AR84"/>
  <c r="AR26"/>
  <c r="AR20"/>
  <c r="AR49"/>
  <c r="AR91"/>
  <c r="AR24"/>
  <c r="AR23"/>
  <c r="AR72"/>
  <c r="AR86"/>
  <c r="AR73"/>
  <c r="AR45"/>
  <c r="AR11"/>
  <c r="AR54"/>
  <c r="AR18"/>
  <c r="AR17"/>
  <c r="AR58"/>
  <c r="AR76"/>
  <c r="AR19"/>
  <c r="AS4" i="7"/>
  <c r="AR4" i="8"/>
  <c r="BK34" i="7"/>
  <c r="BK83"/>
  <c r="BJ12"/>
  <c r="BJ49"/>
  <c r="BJ78"/>
  <c r="BK85"/>
  <c r="BK44"/>
  <c r="BL47"/>
  <c r="BJ64"/>
  <c r="BJ36"/>
  <c r="BK79"/>
  <c r="BJ20"/>
  <c r="BL25"/>
  <c r="BJ68"/>
  <c r="BK69"/>
  <c r="BK33"/>
  <c r="BK75"/>
  <c r="BJ30"/>
  <c r="BJ84"/>
  <c r="BK43"/>
  <c r="BJ11"/>
  <c r="BJ58"/>
  <c r="BJ24"/>
  <c r="BK66"/>
  <c r="BJ53"/>
  <c r="BJ22"/>
  <c r="BJ90"/>
  <c r="BJ91"/>
  <c r="BK92"/>
  <c r="BJ45"/>
  <c r="BK71"/>
  <c r="BK31"/>
  <c r="BK61"/>
  <c r="BL13"/>
  <c r="BJ62"/>
  <c r="BJ40"/>
  <c r="BK48"/>
  <c r="BK10"/>
  <c r="BJ28"/>
  <c r="BJ38"/>
  <c r="BK55"/>
  <c r="BJ14"/>
  <c r="BJ67"/>
  <c r="BJ46"/>
  <c r="BJ42"/>
  <c r="BJ80"/>
  <c r="BJ50"/>
  <c r="BJ54"/>
  <c r="BK41"/>
  <c r="BJ60"/>
  <c r="BK6"/>
  <c r="BK57"/>
  <c r="BK77"/>
  <c r="BJ81"/>
  <c r="BK89"/>
  <c r="BK52"/>
  <c r="BJ15"/>
  <c r="BJ23"/>
  <c r="BJ76"/>
  <c r="BL88"/>
  <c r="BJ72"/>
  <c r="BJ70"/>
  <c r="BJ32"/>
  <c r="BJ74"/>
  <c r="BK32" l="1"/>
  <c r="BK72"/>
  <c r="BM88"/>
  <c r="BK23"/>
  <c r="BK15"/>
  <c r="BL89"/>
  <c r="BL77"/>
  <c r="BL6"/>
  <c r="BL41"/>
  <c r="BK80"/>
  <c r="BK46"/>
  <c r="BK14"/>
  <c r="BK38"/>
  <c r="BL10"/>
  <c r="BL48"/>
  <c r="BM13"/>
  <c r="BL31"/>
  <c r="BK45"/>
  <c r="BK90"/>
  <c r="BK53"/>
  <c r="BK24"/>
  <c r="BK11"/>
  <c r="BK84"/>
  <c r="BK30"/>
  <c r="BL33"/>
  <c r="BL69"/>
  <c r="BK68"/>
  <c r="BK20"/>
  <c r="BK36"/>
  <c r="BM47"/>
  <c r="BL85"/>
  <c r="BK78"/>
  <c r="BK49"/>
  <c r="BL34"/>
  <c r="BK63"/>
  <c r="BK21"/>
  <c r="BK19"/>
  <c r="BL27"/>
  <c r="BK86"/>
  <c r="BK87"/>
  <c r="BK82"/>
  <c r="BK73"/>
  <c r="BL51"/>
  <c r="BK74"/>
  <c r="BK70"/>
  <c r="BK76"/>
  <c r="BL52"/>
  <c r="BK81"/>
  <c r="BL57"/>
  <c r="BK60"/>
  <c r="BK54"/>
  <c r="BK50"/>
  <c r="BK42"/>
  <c r="BK67"/>
  <c r="BL55"/>
  <c r="BK28"/>
  <c r="BK40"/>
  <c r="BK62"/>
  <c r="BL61"/>
  <c r="BL71"/>
  <c r="BL92"/>
  <c r="BK91"/>
  <c r="BK22"/>
  <c r="BL66"/>
  <c r="BK58"/>
  <c r="BL43"/>
  <c r="BL75"/>
  <c r="BM25"/>
  <c r="BL79"/>
  <c r="BK64"/>
  <c r="BL44"/>
  <c r="BK12"/>
  <c r="BL83"/>
  <c r="AS8" i="8"/>
  <c r="AS5"/>
  <c r="AS7"/>
  <c r="AS9"/>
  <c r="AS88"/>
  <c r="AS25"/>
  <c r="AS65"/>
  <c r="AS47"/>
  <c r="AS13"/>
  <c r="AS89"/>
  <c r="AS75"/>
  <c r="AS31"/>
  <c r="AS56"/>
  <c r="AS85"/>
  <c r="AS55"/>
  <c r="AS34"/>
  <c r="AS66"/>
  <c r="AS6"/>
  <c r="AS44"/>
  <c r="AS83"/>
  <c r="AS92"/>
  <c r="AS48"/>
  <c r="AS57"/>
  <c r="AS52"/>
  <c r="AS27"/>
  <c r="AS61"/>
  <c r="AS79"/>
  <c r="AS10"/>
  <c r="AS69"/>
  <c r="AS35"/>
  <c r="AS43"/>
  <c r="AS51"/>
  <c r="AS77"/>
  <c r="AS33"/>
  <c r="AS71"/>
  <c r="AS41"/>
  <c r="AS82"/>
  <c r="AS30"/>
  <c r="AS32"/>
  <c r="AS78"/>
  <c r="AS29"/>
  <c r="AS39"/>
  <c r="AS70"/>
  <c r="AS73"/>
  <c r="AS72"/>
  <c r="AS23"/>
  <c r="AS91"/>
  <c r="AS49"/>
  <c r="AS26"/>
  <c r="AS37"/>
  <c r="AS90"/>
  <c r="AS28"/>
  <c r="AS64"/>
  <c r="AS15"/>
  <c r="AS22"/>
  <c r="AS59"/>
  <c r="AS53"/>
  <c r="AS63"/>
  <c r="AS12"/>
  <c r="AS60"/>
  <c r="AS16"/>
  <c r="AS19"/>
  <c r="AS76"/>
  <c r="AS58"/>
  <c r="AS17"/>
  <c r="AS18"/>
  <c r="AS54"/>
  <c r="AS11"/>
  <c r="AS45"/>
  <c r="AS86"/>
  <c r="AS24"/>
  <c r="AS20"/>
  <c r="AS84"/>
  <c r="AS21"/>
  <c r="AS87"/>
  <c r="AS80"/>
  <c r="AS68"/>
  <c r="AS36"/>
  <c r="AS42"/>
  <c r="AS81"/>
  <c r="AS14"/>
  <c r="AS46"/>
  <c r="AS50"/>
  <c r="AS40"/>
  <c r="AS62"/>
  <c r="AS67"/>
  <c r="AS74"/>
  <c r="AS38"/>
  <c r="AS4"/>
  <c r="AT4" i="7"/>
  <c r="BL56"/>
  <c r="BK37"/>
  <c r="BK59"/>
  <c r="BK17"/>
  <c r="BK18"/>
  <c r="BK39"/>
  <c r="BM65"/>
  <c r="BK29"/>
  <c r="BK26"/>
  <c r="BL35"/>
  <c r="BK16"/>
  <c r="BM35" l="1"/>
  <c r="BL17"/>
  <c r="AT5" i="8"/>
  <c r="AT7"/>
  <c r="AT9"/>
  <c r="AT8"/>
  <c r="AT88"/>
  <c r="AT13"/>
  <c r="AT25"/>
  <c r="AT47"/>
  <c r="AT65"/>
  <c r="AT61"/>
  <c r="AT77"/>
  <c r="AT51"/>
  <c r="AT35"/>
  <c r="AT27"/>
  <c r="AT52"/>
  <c r="AT57"/>
  <c r="AT83"/>
  <c r="AT6"/>
  <c r="AT66"/>
  <c r="AT34"/>
  <c r="AT56"/>
  <c r="AT31"/>
  <c r="AT75"/>
  <c r="AT41"/>
  <c r="AT71"/>
  <c r="AT33"/>
  <c r="AT43"/>
  <c r="AT69"/>
  <c r="AT10"/>
  <c r="AT79"/>
  <c r="AT89"/>
  <c r="AT48"/>
  <c r="AT92"/>
  <c r="AT44"/>
  <c r="AT55"/>
  <c r="AT85"/>
  <c r="AT26"/>
  <c r="AT23"/>
  <c r="AT70"/>
  <c r="AT82"/>
  <c r="AT38"/>
  <c r="AT67"/>
  <c r="AT62"/>
  <c r="AT50"/>
  <c r="AT14"/>
  <c r="AT42"/>
  <c r="AT68"/>
  <c r="AT87"/>
  <c r="AT21"/>
  <c r="AT84"/>
  <c r="AT86"/>
  <c r="AT45"/>
  <c r="AT54"/>
  <c r="AT18"/>
  <c r="AT58"/>
  <c r="AT76"/>
  <c r="AT60"/>
  <c r="AT12"/>
  <c r="AT63"/>
  <c r="AT22"/>
  <c r="AT15"/>
  <c r="AT28"/>
  <c r="AT91"/>
  <c r="AT29"/>
  <c r="AT49"/>
  <c r="AT72"/>
  <c r="AT39"/>
  <c r="AT30"/>
  <c r="AT74"/>
  <c r="AT40"/>
  <c r="AT46"/>
  <c r="AT81"/>
  <c r="AT36"/>
  <c r="AT80"/>
  <c r="AT20"/>
  <c r="AT24"/>
  <c r="AT11"/>
  <c r="AT17"/>
  <c r="AT19"/>
  <c r="AT16"/>
  <c r="AT53"/>
  <c r="AT59"/>
  <c r="AT64"/>
  <c r="AT90"/>
  <c r="AT37"/>
  <c r="AT73"/>
  <c r="AT78"/>
  <c r="AT32"/>
  <c r="AU4" i="7"/>
  <c r="AT4" i="8"/>
  <c r="BM83" i="7"/>
  <c r="BM44"/>
  <c r="BL64"/>
  <c r="BN25"/>
  <c r="BM43"/>
  <c r="BM66"/>
  <c r="BL91"/>
  <c r="BM71"/>
  <c r="BL62"/>
  <c r="BL40"/>
  <c r="BL28"/>
  <c r="BL67"/>
  <c r="BL50"/>
  <c r="BL60"/>
  <c r="BL81"/>
  <c r="BL74"/>
  <c r="BM51"/>
  <c r="BL82"/>
  <c r="BL87"/>
  <c r="BM27"/>
  <c r="BL19"/>
  <c r="BL63"/>
  <c r="BL78"/>
  <c r="BN47"/>
  <c r="BL36"/>
  <c r="BL68"/>
  <c r="BM33"/>
  <c r="BL84"/>
  <c r="BL11"/>
  <c r="BL53"/>
  <c r="BM31"/>
  <c r="BM48"/>
  <c r="BL38"/>
  <c r="BL46"/>
  <c r="BM6"/>
  <c r="BM89"/>
  <c r="BL23"/>
  <c r="BL72"/>
  <c r="BL29"/>
  <c r="BN65"/>
  <c r="BL18"/>
  <c r="BL59"/>
  <c r="BM56"/>
  <c r="BL39"/>
  <c r="BL37"/>
  <c r="BL16"/>
  <c r="BL26"/>
  <c r="BL12"/>
  <c r="BM79"/>
  <c r="BM75"/>
  <c r="BL58"/>
  <c r="BL22"/>
  <c r="BM92"/>
  <c r="BM61"/>
  <c r="BM55"/>
  <c r="BL42"/>
  <c r="BL54"/>
  <c r="BM57"/>
  <c r="BM52"/>
  <c r="BL76"/>
  <c r="BL70"/>
  <c r="BL73"/>
  <c r="BL86"/>
  <c r="BL21"/>
  <c r="BM34"/>
  <c r="BL49"/>
  <c r="BM85"/>
  <c r="BL20"/>
  <c r="BM69"/>
  <c r="BL30"/>
  <c r="BL24"/>
  <c r="BL90"/>
  <c r="BL45"/>
  <c r="BN13"/>
  <c r="BM10"/>
  <c r="BL14"/>
  <c r="BL80"/>
  <c r="BM41"/>
  <c r="BM77"/>
  <c r="BL15"/>
  <c r="BN88"/>
  <c r="BL32"/>
  <c r="BO88" l="1"/>
  <c r="BN77"/>
  <c r="BM80"/>
  <c r="BN10"/>
  <c r="BO13"/>
  <c r="BM90"/>
  <c r="BN69"/>
  <c r="BM49"/>
  <c r="BM21"/>
  <c r="BM86"/>
  <c r="BM73"/>
  <c r="BM70"/>
  <c r="BN52"/>
  <c r="BM54"/>
  <c r="BN55"/>
  <c r="BN92"/>
  <c r="BM58"/>
  <c r="BN75"/>
  <c r="BN79"/>
  <c r="BM16"/>
  <c r="BM39"/>
  <c r="BN56"/>
  <c r="BM18"/>
  <c r="BM29"/>
  <c r="BM23"/>
  <c r="BN6"/>
  <c r="BM46"/>
  <c r="BN48"/>
  <c r="BN31"/>
  <c r="BM53"/>
  <c r="BM84"/>
  <c r="BM68"/>
  <c r="BO47"/>
  <c r="BM19"/>
  <c r="BM87"/>
  <c r="BN51"/>
  <c r="BM81"/>
  <c r="BM50"/>
  <c r="BM28"/>
  <c r="BM62"/>
  <c r="BM91"/>
  <c r="BN43"/>
  <c r="BM64"/>
  <c r="AU9" i="8"/>
  <c r="AU8"/>
  <c r="AU5"/>
  <c r="AU7"/>
  <c r="AU25"/>
  <c r="AU88"/>
  <c r="AU65"/>
  <c r="AU47"/>
  <c r="AU13"/>
  <c r="AU85"/>
  <c r="AU48"/>
  <c r="AU89"/>
  <c r="AU79"/>
  <c r="AU10"/>
  <c r="AU69"/>
  <c r="AU43"/>
  <c r="AU33"/>
  <c r="AU31"/>
  <c r="AU66"/>
  <c r="AU83"/>
  <c r="AU57"/>
  <c r="AU27"/>
  <c r="AU51"/>
  <c r="AU61"/>
  <c r="AU55"/>
  <c r="AU44"/>
  <c r="AU92"/>
  <c r="AU71"/>
  <c r="AU41"/>
  <c r="AU75"/>
  <c r="AU56"/>
  <c r="AU34"/>
  <c r="AU6"/>
  <c r="AU52"/>
  <c r="AU35"/>
  <c r="AU77"/>
  <c r="AU60"/>
  <c r="AU58"/>
  <c r="AU45"/>
  <c r="AU67"/>
  <c r="AU30"/>
  <c r="AU39"/>
  <c r="AU72"/>
  <c r="AU49"/>
  <c r="AU64"/>
  <c r="AU59"/>
  <c r="AU53"/>
  <c r="AU17"/>
  <c r="AU11"/>
  <c r="AU24"/>
  <c r="AU80"/>
  <c r="AU36"/>
  <c r="AU81"/>
  <c r="AU40"/>
  <c r="AU70"/>
  <c r="AU23"/>
  <c r="AU26"/>
  <c r="AU22"/>
  <c r="AU63"/>
  <c r="AU12"/>
  <c r="AU18"/>
  <c r="AU86"/>
  <c r="AU21"/>
  <c r="AU62"/>
  <c r="AU38"/>
  <c r="AU54"/>
  <c r="AU87"/>
  <c r="AU42"/>
  <c r="AU50"/>
  <c r="AU32"/>
  <c r="AU78"/>
  <c r="AU73"/>
  <c r="AU37"/>
  <c r="AU90"/>
  <c r="AU16"/>
  <c r="AU19"/>
  <c r="AU20"/>
  <c r="AU46"/>
  <c r="AU74"/>
  <c r="AU29"/>
  <c r="AU91"/>
  <c r="AU28"/>
  <c r="AU15"/>
  <c r="AU76"/>
  <c r="AU84"/>
  <c r="AU68"/>
  <c r="AU14"/>
  <c r="AU82"/>
  <c r="AV4" i="7"/>
  <c r="AU4" i="8"/>
  <c r="BM32" i="7"/>
  <c r="BM15"/>
  <c r="BN41"/>
  <c r="BM14"/>
  <c r="BM45"/>
  <c r="BM24"/>
  <c r="BM30"/>
  <c r="BM20"/>
  <c r="BN85"/>
  <c r="BN34"/>
  <c r="BM76"/>
  <c r="BN57"/>
  <c r="BM42"/>
  <c r="BN61"/>
  <c r="BM22"/>
  <c r="BM12"/>
  <c r="BM26"/>
  <c r="BM37"/>
  <c r="BM59"/>
  <c r="BO65"/>
  <c r="BM72"/>
  <c r="BN89"/>
  <c r="BM38"/>
  <c r="BM11"/>
  <c r="BN33"/>
  <c r="BM36"/>
  <c r="BM78"/>
  <c r="BM63"/>
  <c r="BN27"/>
  <c r="BM82"/>
  <c r="BM74"/>
  <c r="BM60"/>
  <c r="BM67"/>
  <c r="BM40"/>
  <c r="BN71"/>
  <c r="BN66"/>
  <c r="BO25"/>
  <c r="BN44"/>
  <c r="BN83"/>
  <c r="BM17"/>
  <c r="BN35"/>
  <c r="BN17" l="1"/>
  <c r="BO44"/>
  <c r="BO71"/>
  <c r="BN67"/>
  <c r="BN82"/>
  <c r="BN78"/>
  <c r="BO33"/>
  <c r="BN38"/>
  <c r="BO89"/>
  <c r="BP65"/>
  <c r="BN37"/>
  <c r="BN12"/>
  <c r="BN22"/>
  <c r="BO57"/>
  <c r="BO34"/>
  <c r="BN20"/>
  <c r="BN24"/>
  <c r="BO41"/>
  <c r="BN32"/>
  <c r="AV9" i="8"/>
  <c r="AV8"/>
  <c r="AV7"/>
  <c r="AV5"/>
  <c r="AV25"/>
  <c r="AV47"/>
  <c r="AV13"/>
  <c r="AV65"/>
  <c r="AV88"/>
  <c r="AV69"/>
  <c r="AV79"/>
  <c r="AV61"/>
  <c r="AV34"/>
  <c r="AV56"/>
  <c r="AV75"/>
  <c r="AV41"/>
  <c r="AV44"/>
  <c r="AV27"/>
  <c r="AV83"/>
  <c r="AV89"/>
  <c r="AV48"/>
  <c r="AV31"/>
  <c r="AV43"/>
  <c r="AV10"/>
  <c r="AV77"/>
  <c r="AV35"/>
  <c r="AV52"/>
  <c r="AV6"/>
  <c r="AV71"/>
  <c r="AV92"/>
  <c r="AV55"/>
  <c r="AV51"/>
  <c r="AV57"/>
  <c r="AV66"/>
  <c r="AV33"/>
  <c r="AV85"/>
  <c r="AV82"/>
  <c r="AV14"/>
  <c r="AV68"/>
  <c r="AV54"/>
  <c r="AV76"/>
  <c r="AV28"/>
  <c r="AV91"/>
  <c r="AV74"/>
  <c r="AV46"/>
  <c r="AV20"/>
  <c r="AV16"/>
  <c r="AV37"/>
  <c r="AV73"/>
  <c r="AV78"/>
  <c r="AV38"/>
  <c r="AV62"/>
  <c r="AV21"/>
  <c r="AV86"/>
  <c r="AV18"/>
  <c r="AV12"/>
  <c r="AV22"/>
  <c r="AV23"/>
  <c r="AV70"/>
  <c r="AV36"/>
  <c r="AV24"/>
  <c r="AV11"/>
  <c r="AV59"/>
  <c r="AV64"/>
  <c r="AV49"/>
  <c r="AV72"/>
  <c r="AV30"/>
  <c r="AV50"/>
  <c r="AV42"/>
  <c r="AV87"/>
  <c r="AV84"/>
  <c r="AV15"/>
  <c r="AV29"/>
  <c r="AV19"/>
  <c r="AV90"/>
  <c r="AV32"/>
  <c r="AV67"/>
  <c r="AV45"/>
  <c r="AV58"/>
  <c r="AV60"/>
  <c r="AV63"/>
  <c r="AV26"/>
  <c r="AV40"/>
  <c r="AV81"/>
  <c r="AV80"/>
  <c r="AV17"/>
  <c r="AV53"/>
  <c r="AV39"/>
  <c r="AW4" i="7"/>
  <c r="AV4" i="8"/>
  <c r="BN64" i="7"/>
  <c r="BO43"/>
  <c r="BN62"/>
  <c r="BN50"/>
  <c r="BN87"/>
  <c r="BP47"/>
  <c r="BN84"/>
  <c r="BO31"/>
  <c r="BN46"/>
  <c r="BN23"/>
  <c r="BN18"/>
  <c r="BN39"/>
  <c r="BN16"/>
  <c r="BO75"/>
  <c r="BO92"/>
  <c r="BO55"/>
  <c r="BO52"/>
  <c r="BN73"/>
  <c r="BN49"/>
  <c r="BO69"/>
  <c r="BN90"/>
  <c r="BO10"/>
  <c r="BO77"/>
  <c r="BO35"/>
  <c r="BO83"/>
  <c r="BP25"/>
  <c r="BO66"/>
  <c r="BN40"/>
  <c r="BN60"/>
  <c r="BN74"/>
  <c r="BO27"/>
  <c r="BN63"/>
  <c r="BN36"/>
  <c r="BN11"/>
  <c r="BN72"/>
  <c r="BN59"/>
  <c r="BN26"/>
  <c r="BO61"/>
  <c r="BN42"/>
  <c r="BN76"/>
  <c r="BO85"/>
  <c r="BN30"/>
  <c r="BN45"/>
  <c r="BN14"/>
  <c r="BN15"/>
  <c r="BN91"/>
  <c r="BN28"/>
  <c r="BN81"/>
  <c r="BO51"/>
  <c r="BN19"/>
  <c r="BN68"/>
  <c r="BN53"/>
  <c r="BO48"/>
  <c r="BO6"/>
  <c r="BN29"/>
  <c r="BO56"/>
  <c r="BO79"/>
  <c r="BN58"/>
  <c r="BN54"/>
  <c r="BN70"/>
  <c r="BN86"/>
  <c r="BN21"/>
  <c r="BP13"/>
  <c r="BN80"/>
  <c r="BP88"/>
  <c r="BO80" l="1"/>
  <c r="BO21"/>
  <c r="BO70"/>
  <c r="BP79"/>
  <c r="BO29"/>
  <c r="BP48"/>
  <c r="BO68"/>
  <c r="BO19"/>
  <c r="BO81"/>
  <c r="BO91"/>
  <c r="BO15"/>
  <c r="BO45"/>
  <c r="BP85"/>
  <c r="BO42"/>
  <c r="BO26"/>
  <c r="BO59"/>
  <c r="BO11"/>
  <c r="BO63"/>
  <c r="BO74"/>
  <c r="BO40"/>
  <c r="BQ25"/>
  <c r="BP35"/>
  <c r="BP10"/>
  <c r="BP69"/>
  <c r="BP52"/>
  <c r="BP92"/>
  <c r="BO39"/>
  <c r="BO23"/>
  <c r="BP31"/>
  <c r="BQ47"/>
  <c r="BO87"/>
  <c r="BO50"/>
  <c r="BP43"/>
  <c r="AW7" i="8"/>
  <c r="AW9"/>
  <c r="AW8"/>
  <c r="AW5"/>
  <c r="AW13"/>
  <c r="AW25"/>
  <c r="AW88"/>
  <c r="AW65"/>
  <c r="AW47"/>
  <c r="AW85"/>
  <c r="AW10"/>
  <c r="AW43"/>
  <c r="AW51"/>
  <c r="AW71"/>
  <c r="AW6"/>
  <c r="AW52"/>
  <c r="AW48"/>
  <c r="AW89"/>
  <c r="AW83"/>
  <c r="AW44"/>
  <c r="AW41"/>
  <c r="AW56"/>
  <c r="AW61"/>
  <c r="AW33"/>
  <c r="AW31"/>
  <c r="AW66"/>
  <c r="AW57"/>
  <c r="AW55"/>
  <c r="AW92"/>
  <c r="AW35"/>
  <c r="AW77"/>
  <c r="AW79"/>
  <c r="AW69"/>
  <c r="AW27"/>
  <c r="AW75"/>
  <c r="AW34"/>
  <c r="AW21"/>
  <c r="AW38"/>
  <c r="AW76"/>
  <c r="AW68"/>
  <c r="AW30"/>
  <c r="AW72"/>
  <c r="AW17"/>
  <c r="AW81"/>
  <c r="AW63"/>
  <c r="AW58"/>
  <c r="AW67"/>
  <c r="AW90"/>
  <c r="AW19"/>
  <c r="AW29"/>
  <c r="AW87"/>
  <c r="AW50"/>
  <c r="AW49"/>
  <c r="AW59"/>
  <c r="AW11"/>
  <c r="AW23"/>
  <c r="AW22"/>
  <c r="AW12"/>
  <c r="AW18"/>
  <c r="AW73"/>
  <c r="AW20"/>
  <c r="AW74"/>
  <c r="AW28"/>
  <c r="AW86"/>
  <c r="AW62"/>
  <c r="AW37"/>
  <c r="AW16"/>
  <c r="AW82"/>
  <c r="AW39"/>
  <c r="AW53"/>
  <c r="AW80"/>
  <c r="AW40"/>
  <c r="AW26"/>
  <c r="AW60"/>
  <c r="AW45"/>
  <c r="AW32"/>
  <c r="AW15"/>
  <c r="AW84"/>
  <c r="AW42"/>
  <c r="AW64"/>
  <c r="AW24"/>
  <c r="AW36"/>
  <c r="AW70"/>
  <c r="AW78"/>
  <c r="AW46"/>
  <c r="AW91"/>
  <c r="AW54"/>
  <c r="AW14"/>
  <c r="AW4"/>
  <c r="AX4" i="7"/>
  <c r="BP41"/>
  <c r="BO24"/>
  <c r="BP34"/>
  <c r="BO37"/>
  <c r="BQ65"/>
  <c r="BO38"/>
  <c r="BP33"/>
  <c r="BP71"/>
  <c r="BP44"/>
  <c r="BQ88"/>
  <c r="BQ13"/>
  <c r="BO86"/>
  <c r="BO54"/>
  <c r="BO58"/>
  <c r="BP56"/>
  <c r="BP6"/>
  <c r="BO53"/>
  <c r="BP51"/>
  <c r="BO28"/>
  <c r="BO14"/>
  <c r="BO30"/>
  <c r="BO76"/>
  <c r="BP61"/>
  <c r="BO72"/>
  <c r="BO36"/>
  <c r="BP27"/>
  <c r="BO60"/>
  <c r="BP66"/>
  <c r="BP83"/>
  <c r="BP77"/>
  <c r="BO90"/>
  <c r="BO49"/>
  <c r="BO73"/>
  <c r="BP55"/>
  <c r="BP75"/>
  <c r="BO16"/>
  <c r="BO18"/>
  <c r="BO46"/>
  <c r="BO84"/>
  <c r="BO62"/>
  <c r="BO64"/>
  <c r="BO32"/>
  <c r="BO20"/>
  <c r="BP57"/>
  <c r="BO22"/>
  <c r="BO12"/>
  <c r="BP89"/>
  <c r="BO78"/>
  <c r="BO82"/>
  <c r="BO67"/>
  <c r="BO17"/>
  <c r="BP82" l="1"/>
  <c r="BP22"/>
  <c r="BP64"/>
  <c r="BP84"/>
  <c r="BP18"/>
  <c r="BQ75"/>
  <c r="BP73"/>
  <c r="BP90"/>
  <c r="BQ83"/>
  <c r="BP60"/>
  <c r="BP36"/>
  <c r="BP72"/>
  <c r="BP76"/>
  <c r="BP30"/>
  <c r="BP28"/>
  <c r="BQ6"/>
  <c r="BP54"/>
  <c r="BR88"/>
  <c r="BQ71"/>
  <c r="BP38"/>
  <c r="BP37"/>
  <c r="BQ34"/>
  <c r="BQ41"/>
  <c r="AX9" i="8"/>
  <c r="AX8"/>
  <c r="AX5"/>
  <c r="AX7"/>
  <c r="AX88"/>
  <c r="AX47"/>
  <c r="AX65"/>
  <c r="AX25"/>
  <c r="AX13"/>
  <c r="AX71"/>
  <c r="AX51"/>
  <c r="AX34"/>
  <c r="AX69"/>
  <c r="AX77"/>
  <c r="AX55"/>
  <c r="AX57"/>
  <c r="AX31"/>
  <c r="AX61"/>
  <c r="AX56"/>
  <c r="AX44"/>
  <c r="AX48"/>
  <c r="AX6"/>
  <c r="AX43"/>
  <c r="AX83"/>
  <c r="AX10"/>
  <c r="AX75"/>
  <c r="AX27"/>
  <c r="AX79"/>
  <c r="AX35"/>
  <c r="AX92"/>
  <c r="AX66"/>
  <c r="AX33"/>
  <c r="AX41"/>
  <c r="AX89"/>
  <c r="AX52"/>
  <c r="AX85"/>
  <c r="AX82"/>
  <c r="AX91"/>
  <c r="AX46"/>
  <c r="AX78"/>
  <c r="AX24"/>
  <c r="AX42"/>
  <c r="AX15"/>
  <c r="AX45"/>
  <c r="AX80"/>
  <c r="AX38"/>
  <c r="AX21"/>
  <c r="AX12"/>
  <c r="AX23"/>
  <c r="AX11"/>
  <c r="AX59"/>
  <c r="AX87"/>
  <c r="AX58"/>
  <c r="AX72"/>
  <c r="AX81"/>
  <c r="AX30"/>
  <c r="AX14"/>
  <c r="AX54"/>
  <c r="AX16"/>
  <c r="AX37"/>
  <c r="AX62"/>
  <c r="AX86"/>
  <c r="AX70"/>
  <c r="AX36"/>
  <c r="AX64"/>
  <c r="AX84"/>
  <c r="AX32"/>
  <c r="AX60"/>
  <c r="AX26"/>
  <c r="AX40"/>
  <c r="AX53"/>
  <c r="AX39"/>
  <c r="AX68"/>
  <c r="AX76"/>
  <c r="AX28"/>
  <c r="AX74"/>
  <c r="AX20"/>
  <c r="AX73"/>
  <c r="AX18"/>
  <c r="AX22"/>
  <c r="AX49"/>
  <c r="AX50"/>
  <c r="AX29"/>
  <c r="AX19"/>
  <c r="AX90"/>
  <c r="AX67"/>
  <c r="AX63"/>
  <c r="AX17"/>
  <c r="AY4" i="7"/>
  <c r="AX4" i="8"/>
  <c r="BQ43" i="7"/>
  <c r="BP87"/>
  <c r="BQ31"/>
  <c r="BP39"/>
  <c r="BQ92"/>
  <c r="BQ10"/>
  <c r="BR25"/>
  <c r="BP74"/>
  <c r="BP11"/>
  <c r="BP59"/>
  <c r="BP45"/>
  <c r="BP81"/>
  <c r="BP68"/>
  <c r="BP29"/>
  <c r="BQ79"/>
  <c r="BP70"/>
  <c r="BP17"/>
  <c r="BP67"/>
  <c r="BP78"/>
  <c r="BQ89"/>
  <c r="BP12"/>
  <c r="BQ57"/>
  <c r="BP20"/>
  <c r="BP32"/>
  <c r="BP62"/>
  <c r="BP46"/>
  <c r="BP16"/>
  <c r="BQ55"/>
  <c r="BP49"/>
  <c r="BQ77"/>
  <c r="BQ66"/>
  <c r="BQ27"/>
  <c r="BQ61"/>
  <c r="BP14"/>
  <c r="BQ51"/>
  <c r="BP53"/>
  <c r="BQ56"/>
  <c r="BP58"/>
  <c r="BP86"/>
  <c r="BR13"/>
  <c r="BQ44"/>
  <c r="BQ33"/>
  <c r="BR65"/>
  <c r="BP24"/>
  <c r="BP50"/>
  <c r="BR47"/>
  <c r="BP23"/>
  <c r="BQ52"/>
  <c r="BQ69"/>
  <c r="BQ35"/>
  <c r="BP40"/>
  <c r="BP63"/>
  <c r="BP26"/>
  <c r="BP42"/>
  <c r="BQ85"/>
  <c r="BP15"/>
  <c r="BP91"/>
  <c r="BP19"/>
  <c r="BQ48"/>
  <c r="BP21"/>
  <c r="BP80"/>
  <c r="BQ21" l="1"/>
  <c r="BQ19"/>
  <c r="BQ15"/>
  <c r="BQ42"/>
  <c r="BQ40"/>
  <c r="BR69"/>
  <c r="BS47"/>
  <c r="BQ24"/>
  <c r="BR33"/>
  <c r="BR44"/>
  <c r="BQ86"/>
  <c r="BR56"/>
  <c r="BR51"/>
  <c r="BQ14"/>
  <c r="BR61"/>
  <c r="BR66"/>
  <c r="BQ49"/>
  <c r="BQ16"/>
  <c r="BQ32"/>
  <c r="BR57"/>
  <c r="BR89"/>
  <c r="BQ67"/>
  <c r="BR79"/>
  <c r="BQ68"/>
  <c r="BQ59"/>
  <c r="BQ74"/>
  <c r="BR10"/>
  <c r="BR92"/>
  <c r="BR31"/>
  <c r="BR43"/>
  <c r="BR41"/>
  <c r="BQ38"/>
  <c r="BR71"/>
  <c r="BQ76"/>
  <c r="BQ72"/>
  <c r="BQ60"/>
  <c r="BQ90"/>
  <c r="BR75"/>
  <c r="BQ84"/>
  <c r="BQ64"/>
  <c r="BQ82"/>
  <c r="BQ80"/>
  <c r="BR48"/>
  <c r="BQ91"/>
  <c r="BR85"/>
  <c r="BQ26"/>
  <c r="BQ63"/>
  <c r="BR35"/>
  <c r="BR52"/>
  <c r="BQ23"/>
  <c r="BQ50"/>
  <c r="BS65"/>
  <c r="BS13"/>
  <c r="BQ58"/>
  <c r="BQ53"/>
  <c r="BR27"/>
  <c r="BR77"/>
  <c r="BR55"/>
  <c r="BQ46"/>
  <c r="BQ62"/>
  <c r="BQ20"/>
  <c r="BQ12"/>
  <c r="BQ78"/>
  <c r="BQ17"/>
  <c r="BQ70"/>
  <c r="BQ29"/>
  <c r="BQ81"/>
  <c r="BQ45"/>
  <c r="BQ11"/>
  <c r="BS25"/>
  <c r="BQ39"/>
  <c r="BQ87"/>
  <c r="AY9" i="8"/>
  <c r="AY8"/>
  <c r="AY5"/>
  <c r="AY7"/>
  <c r="AY88"/>
  <c r="AY13"/>
  <c r="AY47"/>
  <c r="AY25"/>
  <c r="AY65"/>
  <c r="AY10"/>
  <c r="AY52"/>
  <c r="AY89"/>
  <c r="AY33"/>
  <c r="AY35"/>
  <c r="AY27"/>
  <c r="AY75"/>
  <c r="AY85"/>
  <c r="AY43"/>
  <c r="AY51"/>
  <c r="AY71"/>
  <c r="AY44"/>
  <c r="AY61"/>
  <c r="AY31"/>
  <c r="AY55"/>
  <c r="AY77"/>
  <c r="AY34"/>
  <c r="AY83"/>
  <c r="AY41"/>
  <c r="AY66"/>
  <c r="AY92"/>
  <c r="AY79"/>
  <c r="AY6"/>
  <c r="AY48"/>
  <c r="AY56"/>
  <c r="AY57"/>
  <c r="AY69"/>
  <c r="AY23"/>
  <c r="AY45"/>
  <c r="AY15"/>
  <c r="AY39"/>
  <c r="AY86"/>
  <c r="AY46"/>
  <c r="AY30"/>
  <c r="AY17"/>
  <c r="AY90"/>
  <c r="AY50"/>
  <c r="AY18"/>
  <c r="AY73"/>
  <c r="AY20"/>
  <c r="AY28"/>
  <c r="AY68"/>
  <c r="AY53"/>
  <c r="AY40"/>
  <c r="AY60"/>
  <c r="AY32"/>
  <c r="AY84"/>
  <c r="AY64"/>
  <c r="AY36"/>
  <c r="AY62"/>
  <c r="AY16"/>
  <c r="AY54"/>
  <c r="AY72"/>
  <c r="AY11"/>
  <c r="AY21"/>
  <c r="AY42"/>
  <c r="AY78"/>
  <c r="AY91"/>
  <c r="AY26"/>
  <c r="AY37"/>
  <c r="AY14"/>
  <c r="AY87"/>
  <c r="AY12"/>
  <c r="AY80"/>
  <c r="AY81"/>
  <c r="AY63"/>
  <c r="AY67"/>
  <c r="AY19"/>
  <c r="AY29"/>
  <c r="AY49"/>
  <c r="AY22"/>
  <c r="AY74"/>
  <c r="AY76"/>
  <c r="AY70"/>
  <c r="AY58"/>
  <c r="AY59"/>
  <c r="AY38"/>
  <c r="AY24"/>
  <c r="AY82"/>
  <c r="AY4"/>
  <c r="AZ4" i="7"/>
  <c r="BR34"/>
  <c r="BQ37"/>
  <c r="BS88"/>
  <c r="BQ54"/>
  <c r="BR6"/>
  <c r="BQ28"/>
  <c r="BQ30"/>
  <c r="BQ36"/>
  <c r="BR83"/>
  <c r="BQ73"/>
  <c r="BQ18"/>
  <c r="BQ22"/>
  <c r="BS6" l="1"/>
  <c r="BR18"/>
  <c r="BR28"/>
  <c r="BR54"/>
  <c r="BS34"/>
  <c r="BR22"/>
  <c r="BR36"/>
  <c r="BS83"/>
  <c r="AZ7" i="8"/>
  <c r="AZ5"/>
  <c r="AZ9"/>
  <c r="AZ8"/>
  <c r="AZ25"/>
  <c r="AZ88"/>
  <c r="AZ13"/>
  <c r="AZ65"/>
  <c r="AZ47"/>
  <c r="AZ61"/>
  <c r="AZ75"/>
  <c r="AZ35"/>
  <c r="AZ10"/>
  <c r="AZ92"/>
  <c r="AZ44"/>
  <c r="AZ71"/>
  <c r="AZ33"/>
  <c r="AZ69"/>
  <c r="AZ57"/>
  <c r="AZ56"/>
  <c r="AZ83"/>
  <c r="AZ55"/>
  <c r="AZ31"/>
  <c r="AZ85"/>
  <c r="AZ41"/>
  <c r="AZ34"/>
  <c r="AZ77"/>
  <c r="AZ51"/>
  <c r="AZ89"/>
  <c r="AZ48"/>
  <c r="AZ6"/>
  <c r="AZ79"/>
  <c r="AZ66"/>
  <c r="AZ43"/>
  <c r="AZ27"/>
  <c r="AZ52"/>
  <c r="AZ21"/>
  <c r="AZ72"/>
  <c r="AZ62"/>
  <c r="AZ84"/>
  <c r="AZ60"/>
  <c r="AZ53"/>
  <c r="AZ73"/>
  <c r="AZ50"/>
  <c r="AZ26"/>
  <c r="AZ74"/>
  <c r="AZ32"/>
  <c r="AZ18"/>
  <c r="AZ30"/>
  <c r="AZ82"/>
  <c r="AZ46"/>
  <c r="AZ24"/>
  <c r="AZ38"/>
  <c r="AZ87"/>
  <c r="AZ58"/>
  <c r="AZ37"/>
  <c r="AZ70"/>
  <c r="AZ76"/>
  <c r="AZ22"/>
  <c r="AZ49"/>
  <c r="AZ29"/>
  <c r="AZ67"/>
  <c r="AZ81"/>
  <c r="AZ15"/>
  <c r="AZ11"/>
  <c r="AZ36"/>
  <c r="AZ28"/>
  <c r="AZ17"/>
  <c r="AZ19"/>
  <c r="AZ91"/>
  <c r="AZ78"/>
  <c r="AZ42"/>
  <c r="AZ23"/>
  <c r="AZ16"/>
  <c r="AZ68"/>
  <c r="AZ80"/>
  <c r="AZ12"/>
  <c r="AZ59"/>
  <c r="AZ14"/>
  <c r="AZ86"/>
  <c r="AZ39"/>
  <c r="AZ63"/>
  <c r="AZ45"/>
  <c r="AZ54"/>
  <c r="AZ64"/>
  <c r="AZ40"/>
  <c r="AZ20"/>
  <c r="AZ90"/>
  <c r="BA4" i="7"/>
  <c r="AZ4" i="8"/>
  <c r="BR87" i="7"/>
  <c r="BR11"/>
  <c r="BR45"/>
  <c r="BR29"/>
  <c r="BR17"/>
  <c r="BR12"/>
  <c r="BR62"/>
  <c r="BS55"/>
  <c r="BS27"/>
  <c r="BR53"/>
  <c r="BT13"/>
  <c r="BT65"/>
  <c r="BR50"/>
  <c r="BS52"/>
  <c r="BR63"/>
  <c r="BS85"/>
  <c r="BS48"/>
  <c r="BR80"/>
  <c r="BR64"/>
  <c r="BS75"/>
  <c r="BR60"/>
  <c r="BR76"/>
  <c r="BR38"/>
  <c r="BS41"/>
  <c r="BS31"/>
  <c r="BS10"/>
  <c r="BR59"/>
  <c r="BS79"/>
  <c r="BR67"/>
  <c r="BS57"/>
  <c r="BR49"/>
  <c r="BR14"/>
  <c r="BS56"/>
  <c r="BS44"/>
  <c r="BT47"/>
  <c r="BS69"/>
  <c r="BR15"/>
  <c r="BR73"/>
  <c r="BR30"/>
  <c r="BT88"/>
  <c r="BR37"/>
  <c r="BR39"/>
  <c r="BT25"/>
  <c r="BR81"/>
  <c r="BR70"/>
  <c r="BR78"/>
  <c r="BR20"/>
  <c r="BR46"/>
  <c r="BS77"/>
  <c r="BR58"/>
  <c r="BR23"/>
  <c r="BS35"/>
  <c r="BR26"/>
  <c r="BR91"/>
  <c r="BR82"/>
  <c r="BR84"/>
  <c r="BR90"/>
  <c r="BR72"/>
  <c r="BS71"/>
  <c r="BS43"/>
  <c r="BS92"/>
  <c r="BR74"/>
  <c r="BR68"/>
  <c r="BS89"/>
  <c r="BR32"/>
  <c r="BR16"/>
  <c r="BS66"/>
  <c r="BS61"/>
  <c r="BS51"/>
  <c r="BR86"/>
  <c r="BS33"/>
  <c r="BR24"/>
  <c r="BR40"/>
  <c r="BR42"/>
  <c r="BR19"/>
  <c r="BR21"/>
  <c r="BS21" l="1"/>
  <c r="BS42"/>
  <c r="BT33"/>
  <c r="BT51"/>
  <c r="BT66"/>
  <c r="BS32"/>
  <c r="BS68"/>
  <c r="BS74"/>
  <c r="BT43"/>
  <c r="BT71"/>
  <c r="BS90"/>
  <c r="BS26"/>
  <c r="BS23"/>
  <c r="BT77"/>
  <c r="BS20"/>
  <c r="BS70"/>
  <c r="BS39"/>
  <c r="BU88"/>
  <c r="BS73"/>
  <c r="BU47"/>
  <c r="BT44"/>
  <c r="BS14"/>
  <c r="BS49"/>
  <c r="BT57"/>
  <c r="BT79"/>
  <c r="BS59"/>
  <c r="BT31"/>
  <c r="BS38"/>
  <c r="BS60"/>
  <c r="BS64"/>
  <c r="BS80"/>
  <c r="BT85"/>
  <c r="BT52"/>
  <c r="BU65"/>
  <c r="BS53"/>
  <c r="BT27"/>
  <c r="BS62"/>
  <c r="BS17"/>
  <c r="BS45"/>
  <c r="BA8" i="8"/>
  <c r="BA5"/>
  <c r="BA7"/>
  <c r="BA9"/>
  <c r="BA88"/>
  <c r="BA13"/>
  <c r="BA65"/>
  <c r="BA25"/>
  <c r="BA47"/>
  <c r="BA35"/>
  <c r="BA85"/>
  <c r="BA31"/>
  <c r="BA69"/>
  <c r="BA61"/>
  <c r="BA83"/>
  <c r="BA57"/>
  <c r="BA89"/>
  <c r="BA33"/>
  <c r="BA27"/>
  <c r="BA51"/>
  <c r="BA44"/>
  <c r="BA34"/>
  <c r="BA92"/>
  <c r="BA79"/>
  <c r="BA6"/>
  <c r="BA10"/>
  <c r="BA41"/>
  <c r="BA48"/>
  <c r="BA75"/>
  <c r="BA56"/>
  <c r="BA52"/>
  <c r="BA43"/>
  <c r="BA71"/>
  <c r="BA77"/>
  <c r="BA66"/>
  <c r="BA55"/>
  <c r="BA12"/>
  <c r="BA28"/>
  <c r="BA84"/>
  <c r="BA72"/>
  <c r="BA11"/>
  <c r="BA15"/>
  <c r="BA49"/>
  <c r="BA70"/>
  <c r="BA58"/>
  <c r="BA87"/>
  <c r="BA24"/>
  <c r="BA19"/>
  <c r="BA74"/>
  <c r="BA80"/>
  <c r="BA53"/>
  <c r="BA81"/>
  <c r="BA22"/>
  <c r="BA37"/>
  <c r="BA30"/>
  <c r="BA90"/>
  <c r="BA20"/>
  <c r="BA40"/>
  <c r="BA54"/>
  <c r="BA91"/>
  <c r="BA63"/>
  <c r="BA39"/>
  <c r="BA17"/>
  <c r="BA60"/>
  <c r="BA62"/>
  <c r="BA67"/>
  <c r="BA38"/>
  <c r="BA46"/>
  <c r="BA26"/>
  <c r="BA14"/>
  <c r="BA50"/>
  <c r="BA76"/>
  <c r="BA82"/>
  <c r="BA18"/>
  <c r="BA68"/>
  <c r="BA32"/>
  <c r="BA64"/>
  <c r="BA16"/>
  <c r="BA23"/>
  <c r="BA45"/>
  <c r="BA42"/>
  <c r="BA78"/>
  <c r="BA86"/>
  <c r="BA59"/>
  <c r="BA73"/>
  <c r="BA36"/>
  <c r="BA21"/>
  <c r="BA29"/>
  <c r="BA4"/>
  <c r="BB4" i="7"/>
  <c r="BS22"/>
  <c r="BS28"/>
  <c r="BS18"/>
  <c r="BT6"/>
  <c r="BS19"/>
  <c r="BS40"/>
  <c r="BS24"/>
  <c r="BS86"/>
  <c r="BT61"/>
  <c r="BS16"/>
  <c r="BT89"/>
  <c r="BT92"/>
  <c r="BS72"/>
  <c r="BS84"/>
  <c r="BS82"/>
  <c r="BS91"/>
  <c r="BT35"/>
  <c r="BS58"/>
  <c r="BS46"/>
  <c r="BS78"/>
  <c r="BS81"/>
  <c r="BU25"/>
  <c r="BS37"/>
  <c r="BS30"/>
  <c r="BS15"/>
  <c r="BT69"/>
  <c r="BT56"/>
  <c r="BS67"/>
  <c r="BT10"/>
  <c r="BT41"/>
  <c r="BS76"/>
  <c r="BT75"/>
  <c r="BT48"/>
  <c r="BS63"/>
  <c r="BS50"/>
  <c r="BU13"/>
  <c r="BT55"/>
  <c r="BS12"/>
  <c r="BS29"/>
  <c r="BS11"/>
  <c r="BS87"/>
  <c r="BT83"/>
  <c r="BS36"/>
  <c r="BT34"/>
  <c r="BS54"/>
  <c r="BU34" l="1"/>
  <c r="BU83"/>
  <c r="BT11"/>
  <c r="BT12"/>
  <c r="BT50"/>
  <c r="BU48"/>
  <c r="BU75"/>
  <c r="BU10"/>
  <c r="BT67"/>
  <c r="BT15"/>
  <c r="BT30"/>
  <c r="BV25"/>
  <c r="BT78"/>
  <c r="BT91"/>
  <c r="BT84"/>
  <c r="BU92"/>
  <c r="BU89"/>
  <c r="BU61"/>
  <c r="BT24"/>
  <c r="BT19"/>
  <c r="BT18"/>
  <c r="BB9" i="8"/>
  <c r="BB8"/>
  <c r="BB5"/>
  <c r="BB7"/>
  <c r="BB47"/>
  <c r="BB25"/>
  <c r="BB65"/>
  <c r="BB13"/>
  <c r="BB88"/>
  <c r="BB52"/>
  <c r="BB10"/>
  <c r="BB66"/>
  <c r="BB77"/>
  <c r="BB31"/>
  <c r="BB35"/>
  <c r="BB79"/>
  <c r="BB44"/>
  <c r="BB27"/>
  <c r="BB89"/>
  <c r="BB56"/>
  <c r="BB83"/>
  <c r="BB61"/>
  <c r="BB75"/>
  <c r="BB48"/>
  <c r="BB41"/>
  <c r="BB43"/>
  <c r="BB6"/>
  <c r="BB92"/>
  <c r="BB71"/>
  <c r="BB85"/>
  <c r="BB34"/>
  <c r="BB51"/>
  <c r="BB33"/>
  <c r="BB57"/>
  <c r="BB55"/>
  <c r="BB69"/>
  <c r="BB54"/>
  <c r="BB20"/>
  <c r="BB82"/>
  <c r="BB37"/>
  <c r="BB22"/>
  <c r="BB81"/>
  <c r="BB73"/>
  <c r="BB80"/>
  <c r="BB59"/>
  <c r="BB14"/>
  <c r="BB74"/>
  <c r="BB19"/>
  <c r="BB78"/>
  <c r="BB45"/>
  <c r="BB23"/>
  <c r="BB64"/>
  <c r="BB68"/>
  <c r="BB46"/>
  <c r="BB38"/>
  <c r="BB58"/>
  <c r="BB70"/>
  <c r="BB49"/>
  <c r="BB15"/>
  <c r="BB62"/>
  <c r="BB60"/>
  <c r="BB17"/>
  <c r="BB63"/>
  <c r="BB90"/>
  <c r="BB30"/>
  <c r="BB76"/>
  <c r="BB29"/>
  <c r="BB21"/>
  <c r="BB36"/>
  <c r="BB53"/>
  <c r="BB50"/>
  <c r="BB86"/>
  <c r="BB26"/>
  <c r="BB42"/>
  <c r="BB16"/>
  <c r="BB32"/>
  <c r="BB18"/>
  <c r="BB24"/>
  <c r="BB87"/>
  <c r="BB67"/>
  <c r="BB11"/>
  <c r="BB72"/>
  <c r="BB84"/>
  <c r="BB28"/>
  <c r="BB12"/>
  <c r="BB39"/>
  <c r="BB91"/>
  <c r="BB40"/>
  <c r="BC4" i="7"/>
  <c r="BB4" i="8"/>
  <c r="BT17" i="7"/>
  <c r="BU27"/>
  <c r="BV65"/>
  <c r="BU85"/>
  <c r="BT64"/>
  <c r="BU31"/>
  <c r="BU79"/>
  <c r="BT49"/>
  <c r="BU44"/>
  <c r="BT73"/>
  <c r="BT39"/>
  <c r="BT70"/>
  <c r="BU77"/>
  <c r="BT26"/>
  <c r="BU43"/>
  <c r="BT68"/>
  <c r="BU66"/>
  <c r="BU33"/>
  <c r="BT42"/>
  <c r="BT54"/>
  <c r="BT36"/>
  <c r="BT87"/>
  <c r="BT29"/>
  <c r="BU55"/>
  <c r="BV13"/>
  <c r="BT63"/>
  <c r="BT76"/>
  <c r="BU41"/>
  <c r="BU56"/>
  <c r="BU69"/>
  <c r="BT37"/>
  <c r="BT81"/>
  <c r="BT46"/>
  <c r="BT58"/>
  <c r="BU35"/>
  <c r="BT82"/>
  <c r="BT72"/>
  <c r="BT16"/>
  <c r="BT86"/>
  <c r="BT40"/>
  <c r="BU6"/>
  <c r="BT28"/>
  <c r="BT22"/>
  <c r="BT45"/>
  <c r="BT62"/>
  <c r="BT53"/>
  <c r="BU52"/>
  <c r="BT80"/>
  <c r="BT60"/>
  <c r="BT38"/>
  <c r="BT59"/>
  <c r="BU57"/>
  <c r="BT14"/>
  <c r="BV47"/>
  <c r="BV88"/>
  <c r="BT20"/>
  <c r="BT23"/>
  <c r="BT90"/>
  <c r="BU71"/>
  <c r="BT74"/>
  <c r="BT32"/>
  <c r="BU51"/>
  <c r="BT21"/>
  <c r="BU21" l="1"/>
  <c r="BV51"/>
  <c r="BU74"/>
  <c r="BU90"/>
  <c r="BU23"/>
  <c r="BU20"/>
  <c r="BW88"/>
  <c r="BW47"/>
  <c r="BV57"/>
  <c r="BU38"/>
  <c r="BU80"/>
  <c r="BU53"/>
  <c r="BU45"/>
  <c r="BU28"/>
  <c r="BU40"/>
  <c r="BU16"/>
  <c r="BU82"/>
  <c r="BU58"/>
  <c r="BU81"/>
  <c r="BV56"/>
  <c r="BU76"/>
  <c r="BU63"/>
  <c r="BV55"/>
  <c r="BU87"/>
  <c r="BU54"/>
  <c r="BU42"/>
  <c r="BV66"/>
  <c r="BV43"/>
  <c r="BU70"/>
  <c r="BU73"/>
  <c r="BV44"/>
  <c r="BV79"/>
  <c r="BV85"/>
  <c r="BV27"/>
  <c r="BU18"/>
  <c r="BU24"/>
  <c r="BV89"/>
  <c r="BU91"/>
  <c r="BW25"/>
  <c r="BU15"/>
  <c r="BV10"/>
  <c r="BV75"/>
  <c r="BU50"/>
  <c r="BU12"/>
  <c r="BV83"/>
  <c r="BU32"/>
  <c r="BV71"/>
  <c r="BU14"/>
  <c r="BU59"/>
  <c r="BU60"/>
  <c r="BV52"/>
  <c r="BU62"/>
  <c r="BU22"/>
  <c r="BV6"/>
  <c r="BU86"/>
  <c r="BU72"/>
  <c r="BV35"/>
  <c r="BU46"/>
  <c r="BU37"/>
  <c r="BV69"/>
  <c r="BV41"/>
  <c r="BW13"/>
  <c r="BU29"/>
  <c r="BU36"/>
  <c r="BV33"/>
  <c r="BU68"/>
  <c r="BU26"/>
  <c r="BV77"/>
  <c r="BU39"/>
  <c r="BU49"/>
  <c r="BV31"/>
  <c r="BU64"/>
  <c r="BW65"/>
  <c r="BU17"/>
  <c r="BC9" i="8"/>
  <c r="BC8"/>
  <c r="BC5"/>
  <c r="BC7"/>
  <c r="BC88"/>
  <c r="BC47"/>
  <c r="BC13"/>
  <c r="BC25"/>
  <c r="BC65"/>
  <c r="BC75"/>
  <c r="BC56"/>
  <c r="BC33"/>
  <c r="BC51"/>
  <c r="BC79"/>
  <c r="BC85"/>
  <c r="BC31"/>
  <c r="BC69"/>
  <c r="BC66"/>
  <c r="BC57"/>
  <c r="BC10"/>
  <c r="BC43"/>
  <c r="BC48"/>
  <c r="BC61"/>
  <c r="BC83"/>
  <c r="BC89"/>
  <c r="BC27"/>
  <c r="BC44"/>
  <c r="BC34"/>
  <c r="BC35"/>
  <c r="BC71"/>
  <c r="BC77"/>
  <c r="BC55"/>
  <c r="BC92"/>
  <c r="BC6"/>
  <c r="BC52"/>
  <c r="BC41"/>
  <c r="BC38"/>
  <c r="BC68"/>
  <c r="BC45"/>
  <c r="BC81"/>
  <c r="BC30"/>
  <c r="BC40"/>
  <c r="BC12"/>
  <c r="BC28"/>
  <c r="BC72"/>
  <c r="BC67"/>
  <c r="BC87"/>
  <c r="BC24"/>
  <c r="BC18"/>
  <c r="BC16"/>
  <c r="BC26"/>
  <c r="BC50"/>
  <c r="BC36"/>
  <c r="BC21"/>
  <c r="BC76"/>
  <c r="BC90"/>
  <c r="BC17"/>
  <c r="BC60"/>
  <c r="BC15"/>
  <c r="BC49"/>
  <c r="BC70"/>
  <c r="BC46"/>
  <c r="BC19"/>
  <c r="BC59"/>
  <c r="BC73"/>
  <c r="BC64"/>
  <c r="BC78"/>
  <c r="BC14"/>
  <c r="BC22"/>
  <c r="BC91"/>
  <c r="BC39"/>
  <c r="BC84"/>
  <c r="BC11"/>
  <c r="BC32"/>
  <c r="BC42"/>
  <c r="BC86"/>
  <c r="BC53"/>
  <c r="BC29"/>
  <c r="BC20"/>
  <c r="BC54"/>
  <c r="BC63"/>
  <c r="BC62"/>
  <c r="BC58"/>
  <c r="BC23"/>
  <c r="BC74"/>
  <c r="BC80"/>
  <c r="BC37"/>
  <c r="BC82"/>
  <c r="BD4" i="7"/>
  <c r="BC4" i="8"/>
  <c r="BU19" i="7"/>
  <c r="BV61"/>
  <c r="BV92"/>
  <c r="BU84"/>
  <c r="BU78"/>
  <c r="BU30"/>
  <c r="BU67"/>
  <c r="BV48"/>
  <c r="BU11"/>
  <c r="BV34"/>
  <c r="BV67" l="1"/>
  <c r="BW92"/>
  <c r="BV11"/>
  <c r="BW48"/>
  <c r="BV30"/>
  <c r="BV19"/>
  <c r="BD8" i="8"/>
  <c r="BD7"/>
  <c r="BD5"/>
  <c r="BD9"/>
  <c r="BD65"/>
  <c r="BD25"/>
  <c r="BD13"/>
  <c r="BD47"/>
  <c r="BD88"/>
  <c r="BD66"/>
  <c r="BD33"/>
  <c r="BD41"/>
  <c r="BD52"/>
  <c r="BD92"/>
  <c r="BD77"/>
  <c r="BD34"/>
  <c r="BD27"/>
  <c r="BD61"/>
  <c r="BD48"/>
  <c r="BD43"/>
  <c r="BD85"/>
  <c r="BD79"/>
  <c r="BD69"/>
  <c r="BD31"/>
  <c r="BD51"/>
  <c r="BD56"/>
  <c r="BD83"/>
  <c r="BD6"/>
  <c r="BD55"/>
  <c r="BD71"/>
  <c r="BD35"/>
  <c r="BD44"/>
  <c r="BD89"/>
  <c r="BD75"/>
  <c r="BD10"/>
  <c r="BD57"/>
  <c r="BD40"/>
  <c r="BD68"/>
  <c r="BD17"/>
  <c r="BD82"/>
  <c r="BD37"/>
  <c r="BD80"/>
  <c r="BD74"/>
  <c r="BD23"/>
  <c r="BD58"/>
  <c r="BD62"/>
  <c r="BD20"/>
  <c r="BD29"/>
  <c r="BD86"/>
  <c r="BD42"/>
  <c r="BD32"/>
  <c r="BD11"/>
  <c r="BD91"/>
  <c r="BD73"/>
  <c r="BD59"/>
  <c r="BD19"/>
  <c r="BD46"/>
  <c r="BD70"/>
  <c r="BD15"/>
  <c r="BD60"/>
  <c r="BD90"/>
  <c r="BD36"/>
  <c r="BD26"/>
  <c r="BD18"/>
  <c r="BD87"/>
  <c r="BD67"/>
  <c r="BD72"/>
  <c r="BD49"/>
  <c r="BD50"/>
  <c r="BD24"/>
  <c r="BD12"/>
  <c r="BD45"/>
  <c r="BD21"/>
  <c r="BD16"/>
  <c r="BD28"/>
  <c r="BD30"/>
  <c r="BD22"/>
  <c r="BD14"/>
  <c r="BD78"/>
  <c r="BD64"/>
  <c r="BD63"/>
  <c r="BD54"/>
  <c r="BD53"/>
  <c r="BD84"/>
  <c r="BD39"/>
  <c r="BD81"/>
  <c r="BD38"/>
  <c r="BD76"/>
  <c r="BD4"/>
  <c r="BE4" i="7"/>
  <c r="BX65"/>
  <c r="BW31"/>
  <c r="BW77"/>
  <c r="BW33"/>
  <c r="BV36"/>
  <c r="BX13"/>
  <c r="BW41"/>
  <c r="BW69"/>
  <c r="BV46"/>
  <c r="BV72"/>
  <c r="BV86"/>
  <c r="BV22"/>
  <c r="BW52"/>
  <c r="BV59"/>
  <c r="BW71"/>
  <c r="BW83"/>
  <c r="BV50"/>
  <c r="BW10"/>
  <c r="BV15"/>
  <c r="BV24"/>
  <c r="BW27"/>
  <c r="BW44"/>
  <c r="BV70"/>
  <c r="BW66"/>
  <c r="BV54"/>
  <c r="BW55"/>
  <c r="BV76"/>
  <c r="BW56"/>
  <c r="BV81"/>
  <c r="BV82"/>
  <c r="BV16"/>
  <c r="BV28"/>
  <c r="BV53"/>
  <c r="BV38"/>
  <c r="BX47"/>
  <c r="BV20"/>
  <c r="BV90"/>
  <c r="BW51"/>
  <c r="BV78"/>
  <c r="BW34"/>
  <c r="BV84"/>
  <c r="BW61"/>
  <c r="BV17"/>
  <c r="BV64"/>
  <c r="BV49"/>
  <c r="BV39"/>
  <c r="BV26"/>
  <c r="BV68"/>
  <c r="BV29"/>
  <c r="BV37"/>
  <c r="BW35"/>
  <c r="BW6"/>
  <c r="BV62"/>
  <c r="BV60"/>
  <c r="BV14"/>
  <c r="BV32"/>
  <c r="BV12"/>
  <c r="BW75"/>
  <c r="BX25"/>
  <c r="BV91"/>
  <c r="BW89"/>
  <c r="BV18"/>
  <c r="BW85"/>
  <c r="BW79"/>
  <c r="BV73"/>
  <c r="BW43"/>
  <c r="BV42"/>
  <c r="BV87"/>
  <c r="BV63"/>
  <c r="BV58"/>
  <c r="BV40"/>
  <c r="BV45"/>
  <c r="BV80"/>
  <c r="BW57"/>
  <c r="BX88"/>
  <c r="BV23"/>
  <c r="BV74"/>
  <c r="BV21"/>
  <c r="BW21" l="1"/>
  <c r="BW23"/>
  <c r="BX57"/>
  <c r="BW45"/>
  <c r="BW63"/>
  <c r="BW42"/>
  <c r="BX79"/>
  <c r="BX89"/>
  <c r="BY25"/>
  <c r="BX75"/>
  <c r="BW14"/>
  <c r="BW62"/>
  <c r="BW37"/>
  <c r="BW26"/>
  <c r="BW49"/>
  <c r="BW17"/>
  <c r="BX61"/>
  <c r="BX34"/>
  <c r="BW90"/>
  <c r="BY47"/>
  <c r="BW53"/>
  <c r="BW16"/>
  <c r="BW81"/>
  <c r="BW76"/>
  <c r="BW54"/>
  <c r="BX44"/>
  <c r="BX27"/>
  <c r="BW24"/>
  <c r="BX10"/>
  <c r="BX83"/>
  <c r="BX71"/>
  <c r="BX52"/>
  <c r="BW86"/>
  <c r="BW46"/>
  <c r="BX41"/>
  <c r="BW36"/>
  <c r="BY65"/>
  <c r="BE8" i="8"/>
  <c r="BE5"/>
  <c r="BE7"/>
  <c r="BE9"/>
  <c r="BE47"/>
  <c r="BE25"/>
  <c r="BE88"/>
  <c r="BE13"/>
  <c r="BE65"/>
  <c r="BE41"/>
  <c r="BE27"/>
  <c r="BE77"/>
  <c r="BE92"/>
  <c r="BE57"/>
  <c r="BE10"/>
  <c r="BE75"/>
  <c r="BE44"/>
  <c r="BE6"/>
  <c r="BE83"/>
  <c r="BE33"/>
  <c r="BE79"/>
  <c r="BE85"/>
  <c r="BE43"/>
  <c r="BE48"/>
  <c r="BE61"/>
  <c r="BE34"/>
  <c r="BE52"/>
  <c r="BE51"/>
  <c r="BE31"/>
  <c r="BE69"/>
  <c r="BE89"/>
  <c r="BE35"/>
  <c r="BE71"/>
  <c r="BE55"/>
  <c r="BE56"/>
  <c r="BE66"/>
  <c r="BE20"/>
  <c r="BE62"/>
  <c r="BE23"/>
  <c r="BE30"/>
  <c r="BE28"/>
  <c r="BE16"/>
  <c r="BE21"/>
  <c r="BE38"/>
  <c r="BE45"/>
  <c r="BE81"/>
  <c r="BE39"/>
  <c r="BE84"/>
  <c r="BE63"/>
  <c r="BE64"/>
  <c r="BE14"/>
  <c r="BE67"/>
  <c r="BE18"/>
  <c r="BE26"/>
  <c r="BE36"/>
  <c r="BE15"/>
  <c r="BE46"/>
  <c r="BE19"/>
  <c r="BE73"/>
  <c r="BE11"/>
  <c r="BE42"/>
  <c r="BE29"/>
  <c r="BE58"/>
  <c r="BE80"/>
  <c r="BE82"/>
  <c r="BE37"/>
  <c r="BE12"/>
  <c r="BE24"/>
  <c r="BE50"/>
  <c r="BE76"/>
  <c r="BE17"/>
  <c r="BE49"/>
  <c r="BE68"/>
  <c r="BE53"/>
  <c r="BE54"/>
  <c r="BE78"/>
  <c r="BE22"/>
  <c r="BE40"/>
  <c r="BE72"/>
  <c r="BE87"/>
  <c r="BE90"/>
  <c r="BE60"/>
  <c r="BE70"/>
  <c r="BE59"/>
  <c r="BE91"/>
  <c r="BE32"/>
  <c r="BE86"/>
  <c r="BE74"/>
  <c r="BF4" i="7"/>
  <c r="BE4" i="8"/>
  <c r="BW19" i="7"/>
  <c r="BW30"/>
  <c r="BW11"/>
  <c r="BW67"/>
  <c r="BW74"/>
  <c r="BY88"/>
  <c r="BW80"/>
  <c r="BW40"/>
  <c r="BW58"/>
  <c r="BW87"/>
  <c r="BX43"/>
  <c r="BW73"/>
  <c r="BX85"/>
  <c r="BW18"/>
  <c r="BW91"/>
  <c r="BW12"/>
  <c r="BW32"/>
  <c r="BW60"/>
  <c r="BX6"/>
  <c r="BX35"/>
  <c r="BW29"/>
  <c r="BW68"/>
  <c r="BW39"/>
  <c r="BW64"/>
  <c r="BW84"/>
  <c r="BW78"/>
  <c r="BX51"/>
  <c r="BW20"/>
  <c r="BW38"/>
  <c r="BW28"/>
  <c r="BW82"/>
  <c r="BX56"/>
  <c r="BX55"/>
  <c r="BX66"/>
  <c r="BW70"/>
  <c r="BW15"/>
  <c r="BW50"/>
  <c r="BW59"/>
  <c r="BW22"/>
  <c r="BW72"/>
  <c r="BX69"/>
  <c r="BY13"/>
  <c r="BX33"/>
  <c r="BX77"/>
  <c r="BX31"/>
  <c r="BX48"/>
  <c r="BX92"/>
  <c r="BY48" l="1"/>
  <c r="BY31"/>
  <c r="BY33"/>
  <c r="BY69"/>
  <c r="BX22"/>
  <c r="BX50"/>
  <c r="BY66"/>
  <c r="BY56"/>
  <c r="BX28"/>
  <c r="BX20"/>
  <c r="BX78"/>
  <c r="BX84"/>
  <c r="BX64"/>
  <c r="BX68"/>
  <c r="BY6"/>
  <c r="BX12"/>
  <c r="BX91"/>
  <c r="BY85"/>
  <c r="BY43"/>
  <c r="BX40"/>
  <c r="BZ88"/>
  <c r="BX67"/>
  <c r="BX30"/>
  <c r="BF5" i="8"/>
  <c r="BF7"/>
  <c r="BF9"/>
  <c r="BF8"/>
  <c r="BF47"/>
  <c r="BF65"/>
  <c r="BF13"/>
  <c r="BF88"/>
  <c r="BF25"/>
  <c r="BF92"/>
  <c r="BF77"/>
  <c r="BF27"/>
  <c r="BF56"/>
  <c r="BF55"/>
  <c r="BF71"/>
  <c r="BF35"/>
  <c r="BF89"/>
  <c r="BF31"/>
  <c r="BF51"/>
  <c r="BF52"/>
  <c r="BF34"/>
  <c r="BF61"/>
  <c r="BF43"/>
  <c r="BF79"/>
  <c r="BF83"/>
  <c r="BF10"/>
  <c r="BF66"/>
  <c r="BF69"/>
  <c r="BF41"/>
  <c r="BF48"/>
  <c r="BF85"/>
  <c r="BF33"/>
  <c r="BF6"/>
  <c r="BF44"/>
  <c r="BF75"/>
  <c r="BF57"/>
  <c r="BF14"/>
  <c r="BF63"/>
  <c r="BF84"/>
  <c r="BF21"/>
  <c r="BF28"/>
  <c r="BF37"/>
  <c r="BF74"/>
  <c r="BF32"/>
  <c r="BF59"/>
  <c r="BF70"/>
  <c r="BF72"/>
  <c r="BF40"/>
  <c r="BF68"/>
  <c r="BF17"/>
  <c r="BF76"/>
  <c r="BF23"/>
  <c r="BF62"/>
  <c r="BF20"/>
  <c r="BF19"/>
  <c r="BF15"/>
  <c r="BF36"/>
  <c r="BF18"/>
  <c r="BF64"/>
  <c r="BF39"/>
  <c r="BF81"/>
  <c r="BF45"/>
  <c r="BF38"/>
  <c r="BF16"/>
  <c r="BF86"/>
  <c r="BF91"/>
  <c r="BF60"/>
  <c r="BF90"/>
  <c r="BF87"/>
  <c r="BF22"/>
  <c r="BF78"/>
  <c r="BF54"/>
  <c r="BF53"/>
  <c r="BF49"/>
  <c r="BF50"/>
  <c r="BF24"/>
  <c r="BF12"/>
  <c r="BF82"/>
  <c r="BF80"/>
  <c r="BF58"/>
  <c r="BF29"/>
  <c r="BF42"/>
  <c r="BF11"/>
  <c r="BF73"/>
  <c r="BF46"/>
  <c r="BF26"/>
  <c r="BF67"/>
  <c r="BF30"/>
  <c r="BF4"/>
  <c r="BG4" i="7"/>
  <c r="BX36"/>
  <c r="BX46"/>
  <c r="BY52"/>
  <c r="BY71"/>
  <c r="BY10"/>
  <c r="BX24"/>
  <c r="BY44"/>
  <c r="BX54"/>
  <c r="BX81"/>
  <c r="BX53"/>
  <c r="BX90"/>
  <c r="BY34"/>
  <c r="BY61"/>
  <c r="BX49"/>
  <c r="BX37"/>
  <c r="BX62"/>
  <c r="BY75"/>
  <c r="BY89"/>
  <c r="BY79"/>
  <c r="BX42"/>
  <c r="BX45"/>
  <c r="BX23"/>
  <c r="BY92"/>
  <c r="BY77"/>
  <c r="BZ13"/>
  <c r="BX72"/>
  <c r="BX59"/>
  <c r="BX15"/>
  <c r="BX70"/>
  <c r="BY55"/>
  <c r="BX82"/>
  <c r="BX38"/>
  <c r="BY51"/>
  <c r="BX39"/>
  <c r="BX29"/>
  <c r="BY35"/>
  <c r="BX60"/>
  <c r="BX32"/>
  <c r="BX18"/>
  <c r="BX73"/>
  <c r="BX87"/>
  <c r="BX58"/>
  <c r="BX80"/>
  <c r="BX74"/>
  <c r="BX11"/>
  <c r="BX19"/>
  <c r="BZ65"/>
  <c r="BY41"/>
  <c r="BX86"/>
  <c r="BY83"/>
  <c r="BY27"/>
  <c r="BX76"/>
  <c r="BX16"/>
  <c r="BZ47"/>
  <c r="BX17"/>
  <c r="BX26"/>
  <c r="BX14"/>
  <c r="BZ25"/>
  <c r="BX63"/>
  <c r="BY57"/>
  <c r="BX21"/>
  <c r="BY21" l="1"/>
  <c r="CA25"/>
  <c r="BY14"/>
  <c r="BY17"/>
  <c r="BY16"/>
  <c r="BZ41"/>
  <c r="CA65"/>
  <c r="BY11"/>
  <c r="BY80"/>
  <c r="BY87"/>
  <c r="BY18"/>
  <c r="BY32"/>
  <c r="BZ35"/>
  <c r="BY39"/>
  <c r="BY38"/>
  <c r="BZ55"/>
  <c r="BY72"/>
  <c r="BZ77"/>
  <c r="BZ92"/>
  <c r="BY45"/>
  <c r="BY42"/>
  <c r="BZ89"/>
  <c r="BY37"/>
  <c r="BY49"/>
  <c r="BZ34"/>
  <c r="BY53"/>
  <c r="BY54"/>
  <c r="BY24"/>
  <c r="BZ71"/>
  <c r="BY46"/>
  <c r="BY30"/>
  <c r="CA88"/>
  <c r="BZ85"/>
  <c r="BY12"/>
  <c r="BZ6"/>
  <c r="BY68"/>
  <c r="BY84"/>
  <c r="BY20"/>
  <c r="BZ56"/>
  <c r="BY50"/>
  <c r="BY22"/>
  <c r="BZ33"/>
  <c r="BZ48"/>
  <c r="BG8" i="8"/>
  <c r="BG5"/>
  <c r="BG7"/>
  <c r="BG9"/>
  <c r="BG65"/>
  <c r="BG47"/>
  <c r="BG13"/>
  <c r="BG25"/>
  <c r="BG88"/>
  <c r="BG51"/>
  <c r="BG35"/>
  <c r="BG55"/>
  <c r="BG56"/>
  <c r="BG10"/>
  <c r="BG75"/>
  <c r="BG33"/>
  <c r="BG48"/>
  <c r="BG69"/>
  <c r="BG79"/>
  <c r="BG61"/>
  <c r="BG52"/>
  <c r="BG31"/>
  <c r="BG89"/>
  <c r="BG71"/>
  <c r="BG27"/>
  <c r="BG77"/>
  <c r="BG92"/>
  <c r="BG57"/>
  <c r="BG44"/>
  <c r="BG6"/>
  <c r="BG85"/>
  <c r="BG41"/>
  <c r="BG66"/>
  <c r="BG83"/>
  <c r="BG43"/>
  <c r="BG34"/>
  <c r="BG67"/>
  <c r="BG46"/>
  <c r="BG42"/>
  <c r="BG80"/>
  <c r="BG12"/>
  <c r="BG50"/>
  <c r="BG49"/>
  <c r="BG54"/>
  <c r="BG78"/>
  <c r="BG60"/>
  <c r="BG64"/>
  <c r="BG36"/>
  <c r="BG20"/>
  <c r="BG68"/>
  <c r="BG72"/>
  <c r="BG70"/>
  <c r="BG32"/>
  <c r="BG74"/>
  <c r="BG30"/>
  <c r="BG16"/>
  <c r="BG84"/>
  <c r="BG45"/>
  <c r="BG19"/>
  <c r="BG17"/>
  <c r="BG59"/>
  <c r="BG26"/>
  <c r="BG73"/>
  <c r="BG11"/>
  <c r="BG29"/>
  <c r="BG58"/>
  <c r="BG82"/>
  <c r="BG24"/>
  <c r="BG53"/>
  <c r="BG22"/>
  <c r="BG87"/>
  <c r="BG90"/>
  <c r="BG91"/>
  <c r="BG86"/>
  <c r="BG39"/>
  <c r="BG18"/>
  <c r="BG62"/>
  <c r="BG40"/>
  <c r="BG37"/>
  <c r="BG28"/>
  <c r="BG21"/>
  <c r="BG38"/>
  <c r="BG63"/>
  <c r="BG14"/>
  <c r="BG81"/>
  <c r="BG15"/>
  <c r="BG23"/>
  <c r="BG76"/>
  <c r="BG4"/>
  <c r="BH4" i="7"/>
  <c r="BZ57"/>
  <c r="BY63"/>
  <c r="BY26"/>
  <c r="CA47"/>
  <c r="BY76"/>
  <c r="BZ27"/>
  <c r="BZ83"/>
  <c r="BY86"/>
  <c r="BY19"/>
  <c r="BY74"/>
  <c r="BY58"/>
  <c r="BY73"/>
  <c r="BY60"/>
  <c r="BY29"/>
  <c r="BZ51"/>
  <c r="BY82"/>
  <c r="BY70"/>
  <c r="BY15"/>
  <c r="BY59"/>
  <c r="CA13"/>
  <c r="BY23"/>
  <c r="BZ79"/>
  <c r="BZ75"/>
  <c r="BY62"/>
  <c r="BZ61"/>
  <c r="BY90"/>
  <c r="BY81"/>
  <c r="BZ44"/>
  <c r="BZ10"/>
  <c r="BZ52"/>
  <c r="BY36"/>
  <c r="BY67"/>
  <c r="BY40"/>
  <c r="BZ43"/>
  <c r="BY91"/>
  <c r="BY64"/>
  <c r="BY78"/>
  <c r="BY28"/>
  <c r="BZ66"/>
  <c r="BZ69"/>
  <c r="BZ31"/>
  <c r="CA31" l="1"/>
  <c r="CA66"/>
  <c r="BZ78"/>
  <c r="BZ91"/>
  <c r="BZ40"/>
  <c r="BZ36"/>
  <c r="CA10"/>
  <c r="BZ81"/>
  <c r="CA61"/>
  <c r="BZ62"/>
  <c r="CA79"/>
  <c r="BZ23"/>
  <c r="CB13"/>
  <c r="BZ15"/>
  <c r="BZ82"/>
  <c r="BZ60"/>
  <c r="BZ73"/>
  <c r="BZ74"/>
  <c r="CA83"/>
  <c r="BZ76"/>
  <c r="CA57"/>
  <c r="BH9" i="8"/>
  <c r="BH8"/>
  <c r="BH7"/>
  <c r="BH5"/>
  <c r="BH88"/>
  <c r="BH25"/>
  <c r="BH13"/>
  <c r="BH47"/>
  <c r="BH65"/>
  <c r="BH34"/>
  <c r="BH83"/>
  <c r="BH41"/>
  <c r="BH85"/>
  <c r="BH6"/>
  <c r="BH44"/>
  <c r="BH57"/>
  <c r="BH79"/>
  <c r="BH35"/>
  <c r="BH51"/>
  <c r="BH71"/>
  <c r="BH31"/>
  <c r="BH61"/>
  <c r="BH10"/>
  <c r="BH43"/>
  <c r="BH66"/>
  <c r="BH92"/>
  <c r="BH27"/>
  <c r="BH48"/>
  <c r="BH56"/>
  <c r="BH55"/>
  <c r="BH77"/>
  <c r="BH89"/>
  <c r="BH52"/>
  <c r="BH69"/>
  <c r="BH33"/>
  <c r="BH75"/>
  <c r="BH63"/>
  <c r="BH21"/>
  <c r="BH37"/>
  <c r="BH59"/>
  <c r="BH17"/>
  <c r="BH19"/>
  <c r="BH18"/>
  <c r="BH39"/>
  <c r="BH86"/>
  <c r="BH87"/>
  <c r="BH82"/>
  <c r="BH73"/>
  <c r="BH16"/>
  <c r="BH74"/>
  <c r="BH32"/>
  <c r="BH70"/>
  <c r="BH72"/>
  <c r="BH76"/>
  <c r="BH23"/>
  <c r="BH15"/>
  <c r="BH81"/>
  <c r="BH60"/>
  <c r="BH54"/>
  <c r="BH50"/>
  <c r="BH80"/>
  <c r="BH42"/>
  <c r="BH46"/>
  <c r="BH67"/>
  <c r="BH45"/>
  <c r="BH91"/>
  <c r="BH22"/>
  <c r="BH24"/>
  <c r="BH11"/>
  <c r="BH84"/>
  <c r="BH30"/>
  <c r="BH14"/>
  <c r="BH38"/>
  <c r="BH28"/>
  <c r="BH40"/>
  <c r="BH62"/>
  <c r="BH90"/>
  <c r="BH53"/>
  <c r="BH58"/>
  <c r="BH68"/>
  <c r="BH20"/>
  <c r="BH36"/>
  <c r="BH64"/>
  <c r="BH78"/>
  <c r="BH49"/>
  <c r="BH12"/>
  <c r="BH29"/>
  <c r="BH26"/>
  <c r="BI4" i="7"/>
  <c r="BH4" i="8"/>
  <c r="CA33" i="7"/>
  <c r="BZ50"/>
  <c r="CA56"/>
  <c r="BZ84"/>
  <c r="CA6"/>
  <c r="CA85"/>
  <c r="CB88"/>
  <c r="CA71"/>
  <c r="BZ54"/>
  <c r="CA34"/>
  <c r="BZ37"/>
  <c r="CA89"/>
  <c r="BZ45"/>
  <c r="CA77"/>
  <c r="CA55"/>
  <c r="CA35"/>
  <c r="BZ18"/>
  <c r="BZ80"/>
  <c r="CB65"/>
  <c r="CB25"/>
  <c r="CA69"/>
  <c r="BZ28"/>
  <c r="BZ64"/>
  <c r="CA43"/>
  <c r="BZ67"/>
  <c r="CA52"/>
  <c r="CA44"/>
  <c r="BZ90"/>
  <c r="CA75"/>
  <c r="BZ59"/>
  <c r="BZ70"/>
  <c r="CA51"/>
  <c r="BZ29"/>
  <c r="BZ58"/>
  <c r="BZ19"/>
  <c r="BZ86"/>
  <c r="CA27"/>
  <c r="CB47"/>
  <c r="BZ26"/>
  <c r="BZ63"/>
  <c r="CA48"/>
  <c r="BZ22"/>
  <c r="BZ20"/>
  <c r="BZ68"/>
  <c r="BZ12"/>
  <c r="BZ30"/>
  <c r="BZ46"/>
  <c r="BZ24"/>
  <c r="BZ53"/>
  <c r="BZ49"/>
  <c r="BZ42"/>
  <c r="CA92"/>
  <c r="BZ72"/>
  <c r="BZ38"/>
  <c r="BZ39"/>
  <c r="BZ32"/>
  <c r="BZ87"/>
  <c r="BZ11"/>
  <c r="CA41"/>
  <c r="BZ16"/>
  <c r="BZ17"/>
  <c r="BZ14"/>
  <c r="BZ21"/>
  <c r="CA21" l="1"/>
  <c r="CA14"/>
  <c r="CA16"/>
  <c r="CB41"/>
  <c r="CA87"/>
  <c r="CA39"/>
  <c r="CB92"/>
  <c r="CA53"/>
  <c r="CA46"/>
  <c r="CA68"/>
  <c r="CB48"/>
  <c r="CC47"/>
  <c r="CA86"/>
  <c r="CA58"/>
  <c r="CA29"/>
  <c r="CA70"/>
  <c r="CB75"/>
  <c r="CA90"/>
  <c r="CB52"/>
  <c r="CB43"/>
  <c r="CA64"/>
  <c r="CC65"/>
  <c r="CA18"/>
  <c r="CA45"/>
  <c r="CA37"/>
  <c r="CA54"/>
  <c r="CB85"/>
  <c r="CA84"/>
  <c r="CA50"/>
  <c r="BI9" i="8"/>
  <c r="BI8"/>
  <c r="BI5"/>
  <c r="BI7"/>
  <c r="BI47"/>
  <c r="BI25"/>
  <c r="BI65"/>
  <c r="BI13"/>
  <c r="BI88"/>
  <c r="BI56"/>
  <c r="BI27"/>
  <c r="BI51"/>
  <c r="BI52"/>
  <c r="BI89"/>
  <c r="BI77"/>
  <c r="BI57"/>
  <c r="BI6"/>
  <c r="BI41"/>
  <c r="BI66"/>
  <c r="BI55"/>
  <c r="BI10"/>
  <c r="BI48"/>
  <c r="BI61"/>
  <c r="BI31"/>
  <c r="BI71"/>
  <c r="BI92"/>
  <c r="BI43"/>
  <c r="BI75"/>
  <c r="BI33"/>
  <c r="BI69"/>
  <c r="BI79"/>
  <c r="BI44"/>
  <c r="BI85"/>
  <c r="BI83"/>
  <c r="BI34"/>
  <c r="BI35"/>
  <c r="BI49"/>
  <c r="BI78"/>
  <c r="BI36"/>
  <c r="BI20"/>
  <c r="BI68"/>
  <c r="BI30"/>
  <c r="BI84"/>
  <c r="BI11"/>
  <c r="BI24"/>
  <c r="BI53"/>
  <c r="BI90"/>
  <c r="BI38"/>
  <c r="BI46"/>
  <c r="BI15"/>
  <c r="BI32"/>
  <c r="BI16"/>
  <c r="BI26"/>
  <c r="BI29"/>
  <c r="BI39"/>
  <c r="BI18"/>
  <c r="BI17"/>
  <c r="BI59"/>
  <c r="BI37"/>
  <c r="BI62"/>
  <c r="BI40"/>
  <c r="BI28"/>
  <c r="BI67"/>
  <c r="BI42"/>
  <c r="BI54"/>
  <c r="BI76"/>
  <c r="BI70"/>
  <c r="BI12"/>
  <c r="BI64"/>
  <c r="BI58"/>
  <c r="BI22"/>
  <c r="BI91"/>
  <c r="BI50"/>
  <c r="BI60"/>
  <c r="BI81"/>
  <c r="BI74"/>
  <c r="BI73"/>
  <c r="BI82"/>
  <c r="BI87"/>
  <c r="BI86"/>
  <c r="BI19"/>
  <c r="BI21"/>
  <c r="BI63"/>
  <c r="BI45"/>
  <c r="BI14"/>
  <c r="BI80"/>
  <c r="BI23"/>
  <c r="BI72"/>
  <c r="BI4"/>
  <c r="BJ4" i="7"/>
  <c r="CB57"/>
  <c r="CA76"/>
  <c r="CA73"/>
  <c r="CA15"/>
  <c r="CA23"/>
  <c r="CA62"/>
  <c r="CA81"/>
  <c r="CA36"/>
  <c r="CA91"/>
  <c r="CA78"/>
  <c r="CA17"/>
  <c r="CA11"/>
  <c r="CA32"/>
  <c r="CA38"/>
  <c r="CA72"/>
  <c r="CA42"/>
  <c r="CA49"/>
  <c r="CA24"/>
  <c r="CA30"/>
  <c r="CA12"/>
  <c r="CA20"/>
  <c r="CA22"/>
  <c r="CA63"/>
  <c r="CA26"/>
  <c r="CB27"/>
  <c r="CA19"/>
  <c r="CB51"/>
  <c r="CA59"/>
  <c r="CB44"/>
  <c r="CA67"/>
  <c r="CA28"/>
  <c r="CB69"/>
  <c r="CC25"/>
  <c r="CA80"/>
  <c r="CB35"/>
  <c r="CB55"/>
  <c r="CB77"/>
  <c r="CB89"/>
  <c r="CB34"/>
  <c r="CB71"/>
  <c r="CC88"/>
  <c r="CB6"/>
  <c r="CB56"/>
  <c r="CB33"/>
  <c r="CB83"/>
  <c r="CA74"/>
  <c r="CA60"/>
  <c r="CA82"/>
  <c r="CC13"/>
  <c r="CB79"/>
  <c r="CB61"/>
  <c r="CB10"/>
  <c r="CA40"/>
  <c r="CB66"/>
  <c r="CB31"/>
  <c r="CC31" l="1"/>
  <c r="CC10"/>
  <c r="CC79"/>
  <c r="CB82"/>
  <c r="CB74"/>
  <c r="CC33"/>
  <c r="CC6"/>
  <c r="CC71"/>
  <c r="CC89"/>
  <c r="CC55"/>
  <c r="CB80"/>
  <c r="CC69"/>
  <c r="CC44"/>
  <c r="CC51"/>
  <c r="CB19"/>
  <c r="CB26"/>
  <c r="CB22"/>
  <c r="CB12"/>
  <c r="CB24"/>
  <c r="CB42"/>
  <c r="CB38"/>
  <c r="CB11"/>
  <c r="CB17"/>
  <c r="CB91"/>
  <c r="CB81"/>
  <c r="CB23"/>
  <c r="CB50"/>
  <c r="CC85"/>
  <c r="CB54"/>
  <c r="CB45"/>
  <c r="CD65"/>
  <c r="CC43"/>
  <c r="CB90"/>
  <c r="CB29"/>
  <c r="CB86"/>
  <c r="CB53"/>
  <c r="CC92"/>
  <c r="CB39"/>
  <c r="CC41"/>
  <c r="CB14"/>
  <c r="CC66"/>
  <c r="CB40"/>
  <c r="CC61"/>
  <c r="CD13"/>
  <c r="CB60"/>
  <c r="CC83"/>
  <c r="CC56"/>
  <c r="CD88"/>
  <c r="CC34"/>
  <c r="CC77"/>
  <c r="CC35"/>
  <c r="CD25"/>
  <c r="CB28"/>
  <c r="CB67"/>
  <c r="CB59"/>
  <c r="CC27"/>
  <c r="CB63"/>
  <c r="CB20"/>
  <c r="CB30"/>
  <c r="CB49"/>
  <c r="CB72"/>
  <c r="CB32"/>
  <c r="CB78"/>
  <c r="CB36"/>
  <c r="CB62"/>
  <c r="CB15"/>
  <c r="CB73"/>
  <c r="CB76"/>
  <c r="CC57"/>
  <c r="BJ5" i="8"/>
  <c r="BJ7"/>
  <c r="BJ9"/>
  <c r="BJ8"/>
  <c r="BJ88"/>
  <c r="BJ13"/>
  <c r="BJ25"/>
  <c r="BJ47"/>
  <c r="BJ65"/>
  <c r="BJ34"/>
  <c r="BJ85"/>
  <c r="BJ69"/>
  <c r="BJ33"/>
  <c r="BJ31"/>
  <c r="BJ48"/>
  <c r="BJ6"/>
  <c r="BJ35"/>
  <c r="BJ56"/>
  <c r="BJ92"/>
  <c r="BJ57"/>
  <c r="BJ52"/>
  <c r="BJ83"/>
  <c r="BJ44"/>
  <c r="BJ79"/>
  <c r="BJ75"/>
  <c r="BJ43"/>
  <c r="BJ66"/>
  <c r="BJ71"/>
  <c r="BJ61"/>
  <c r="BJ55"/>
  <c r="BJ51"/>
  <c r="BJ27"/>
  <c r="BJ10"/>
  <c r="BJ41"/>
  <c r="BJ77"/>
  <c r="BJ89"/>
  <c r="BJ59"/>
  <c r="BJ17"/>
  <c r="BJ18"/>
  <c r="BJ29"/>
  <c r="BJ63"/>
  <c r="BJ19"/>
  <c r="BJ87"/>
  <c r="BJ74"/>
  <c r="BJ60"/>
  <c r="BJ67"/>
  <c r="BJ62"/>
  <c r="BJ32"/>
  <c r="BJ15"/>
  <c r="BJ80"/>
  <c r="BJ14"/>
  <c r="BJ45"/>
  <c r="BJ90"/>
  <c r="BJ24"/>
  <c r="BJ30"/>
  <c r="BJ20"/>
  <c r="BJ49"/>
  <c r="BJ21"/>
  <c r="BJ86"/>
  <c r="BJ73"/>
  <c r="BJ70"/>
  <c r="BJ76"/>
  <c r="BJ54"/>
  <c r="BJ42"/>
  <c r="BJ22"/>
  <c r="BJ58"/>
  <c r="BJ12"/>
  <c r="BJ23"/>
  <c r="BJ46"/>
  <c r="BJ53"/>
  <c r="BJ84"/>
  <c r="BJ36"/>
  <c r="BJ82"/>
  <c r="BJ81"/>
  <c r="BJ28"/>
  <c r="BJ64"/>
  <c r="BJ37"/>
  <c r="BJ39"/>
  <c r="BJ26"/>
  <c r="BJ16"/>
  <c r="BJ72"/>
  <c r="BJ38"/>
  <c r="BJ11"/>
  <c r="BJ68"/>
  <c r="BJ78"/>
  <c r="BJ50"/>
  <c r="BJ40"/>
  <c r="BJ91"/>
  <c r="BK4" i="7"/>
  <c r="BJ4" i="8"/>
  <c r="CB84" i="7"/>
  <c r="CB37"/>
  <c r="CB18"/>
  <c r="CB64"/>
  <c r="CC52"/>
  <c r="CC75"/>
  <c r="CB70"/>
  <c r="CB58"/>
  <c r="CD47"/>
  <c r="CC48"/>
  <c r="CB68"/>
  <c r="CB46"/>
  <c r="CB87"/>
  <c r="CB16"/>
  <c r="CB21"/>
  <c r="CC68" l="1"/>
  <c r="CC87"/>
  <c r="CC70"/>
  <c r="CC37"/>
  <c r="CC76"/>
  <c r="CC15"/>
  <c r="CC36"/>
  <c r="CC32"/>
  <c r="CC49"/>
  <c r="CC20"/>
  <c r="CD27"/>
  <c r="CC59"/>
  <c r="CC67"/>
  <c r="CE25"/>
  <c r="CD35"/>
  <c r="CD34"/>
  <c r="CD56"/>
  <c r="CD83"/>
  <c r="CE13"/>
  <c r="CC40"/>
  <c r="CC14"/>
  <c r="CC39"/>
  <c r="CC53"/>
  <c r="CC86"/>
  <c r="CD43"/>
  <c r="CC54"/>
  <c r="CC50"/>
  <c r="CC23"/>
  <c r="CC91"/>
  <c r="CC17"/>
  <c r="CC38"/>
  <c r="CC24"/>
  <c r="CC22"/>
  <c r="CC19"/>
  <c r="CD55"/>
  <c r="CD71"/>
  <c r="CD33"/>
  <c r="CC74"/>
  <c r="CD79"/>
  <c r="CC21"/>
  <c r="CE47"/>
  <c r="CC18"/>
  <c r="CC16"/>
  <c r="CC46"/>
  <c r="CD48"/>
  <c r="CC58"/>
  <c r="CD75"/>
  <c r="CC64"/>
  <c r="BK9" i="8"/>
  <c r="BK8"/>
  <c r="BK5"/>
  <c r="BK7"/>
  <c r="BK47"/>
  <c r="BK88"/>
  <c r="BK65"/>
  <c r="BK25"/>
  <c r="BK13"/>
  <c r="BK56"/>
  <c r="BK35"/>
  <c r="BK89"/>
  <c r="BK48"/>
  <c r="BK33"/>
  <c r="BK66"/>
  <c r="BK44"/>
  <c r="BK77"/>
  <c r="BK41"/>
  <c r="BK10"/>
  <c r="BK69"/>
  <c r="BK85"/>
  <c r="BK34"/>
  <c r="BK52"/>
  <c r="BK57"/>
  <c r="BK55"/>
  <c r="BK61"/>
  <c r="BK92"/>
  <c r="BK75"/>
  <c r="BK79"/>
  <c r="BK71"/>
  <c r="BK43"/>
  <c r="BK83"/>
  <c r="BK6"/>
  <c r="BK31"/>
  <c r="BK27"/>
  <c r="BK51"/>
  <c r="BK64"/>
  <c r="BK91"/>
  <c r="BK62"/>
  <c r="BK28"/>
  <c r="BK50"/>
  <c r="BK81"/>
  <c r="BK87"/>
  <c r="BK19"/>
  <c r="BK68"/>
  <c r="BK84"/>
  <c r="BK53"/>
  <c r="BK46"/>
  <c r="BK23"/>
  <c r="BK29"/>
  <c r="BK18"/>
  <c r="BK39"/>
  <c r="BK58"/>
  <c r="BK54"/>
  <c r="BK70"/>
  <c r="BK86"/>
  <c r="BK21"/>
  <c r="BK17"/>
  <c r="BK37"/>
  <c r="BK12"/>
  <c r="BK22"/>
  <c r="BK20"/>
  <c r="BK24"/>
  <c r="BK45"/>
  <c r="BK14"/>
  <c r="BK15"/>
  <c r="BK40"/>
  <c r="BK67"/>
  <c r="BK60"/>
  <c r="BK74"/>
  <c r="BK82"/>
  <c r="BK63"/>
  <c r="BK78"/>
  <c r="BK36"/>
  <c r="BK11"/>
  <c r="BK38"/>
  <c r="BK72"/>
  <c r="BK59"/>
  <c r="BK26"/>
  <c r="BK42"/>
  <c r="BK76"/>
  <c r="BK30"/>
  <c r="BK32"/>
  <c r="BK16"/>
  <c r="BK73"/>
  <c r="BK49"/>
  <c r="BK90"/>
  <c r="BK80"/>
  <c r="BL4" i="7"/>
  <c r="BK4" i="8"/>
  <c r="CD52" i="7"/>
  <c r="CC84"/>
  <c r="CD57"/>
  <c r="CC73"/>
  <c r="CC62"/>
  <c r="CC78"/>
  <c r="CC72"/>
  <c r="CC30"/>
  <c r="CC63"/>
  <c r="CC28"/>
  <c r="CD77"/>
  <c r="CE88"/>
  <c r="CC60"/>
  <c r="CD61"/>
  <c r="CD66"/>
  <c r="CD41"/>
  <c r="CD92"/>
  <c r="CC29"/>
  <c r="CC90"/>
  <c r="CE65"/>
  <c r="CC45"/>
  <c r="CD85"/>
  <c r="CC81"/>
  <c r="CC11"/>
  <c r="CC42"/>
  <c r="CC12"/>
  <c r="CC26"/>
  <c r="CD51"/>
  <c r="CD44"/>
  <c r="CD69"/>
  <c r="CC80"/>
  <c r="CD89"/>
  <c r="CD6"/>
  <c r="CC82"/>
  <c r="CD10"/>
  <c r="CD31"/>
  <c r="CE31" l="1"/>
  <c r="CD82"/>
  <c r="CE6"/>
  <c r="CD80"/>
  <c r="CE44"/>
  <c r="CD26"/>
  <c r="CD42"/>
  <c r="CE85"/>
  <c r="CF65"/>
  <c r="CD90"/>
  <c r="CE92"/>
  <c r="CE66"/>
  <c r="CD60"/>
  <c r="CF88"/>
  <c r="CD63"/>
  <c r="CD72"/>
  <c r="CD78"/>
  <c r="CD73"/>
  <c r="CD64"/>
  <c r="CD58"/>
  <c r="CD46"/>
  <c r="CD18"/>
  <c r="CD21"/>
  <c r="CE79"/>
  <c r="CE33"/>
  <c r="CE55"/>
  <c r="CD19"/>
  <c r="CD24"/>
  <c r="CD17"/>
  <c r="CD23"/>
  <c r="CD50"/>
  <c r="CE43"/>
  <c r="CD86"/>
  <c r="CD53"/>
  <c r="CD14"/>
  <c r="CF13"/>
  <c r="CE56"/>
  <c r="CE35"/>
  <c r="CD67"/>
  <c r="CE27"/>
  <c r="CD49"/>
  <c r="CD15"/>
  <c r="CD37"/>
  <c r="CD87"/>
  <c r="CE10"/>
  <c r="CE89"/>
  <c r="CE69"/>
  <c r="CE51"/>
  <c r="CD12"/>
  <c r="CD11"/>
  <c r="CD81"/>
  <c r="CD45"/>
  <c r="CD29"/>
  <c r="CE41"/>
  <c r="CE61"/>
  <c r="CE77"/>
  <c r="CD28"/>
  <c r="CD30"/>
  <c r="CD62"/>
  <c r="CE57"/>
  <c r="CD84"/>
  <c r="CE52"/>
  <c r="BL9" i="8"/>
  <c r="BL8"/>
  <c r="BL7"/>
  <c r="BL5"/>
  <c r="BL65"/>
  <c r="BL47"/>
  <c r="BL25"/>
  <c r="BL88"/>
  <c r="BL13"/>
  <c r="BL43"/>
  <c r="BL51"/>
  <c r="BL31"/>
  <c r="BL48"/>
  <c r="BL6"/>
  <c r="BL56"/>
  <c r="BL79"/>
  <c r="BL77"/>
  <c r="BL35"/>
  <c r="BL57"/>
  <c r="BL34"/>
  <c r="BL83"/>
  <c r="BL44"/>
  <c r="BL66"/>
  <c r="BL71"/>
  <c r="BL27"/>
  <c r="BL33"/>
  <c r="BL89"/>
  <c r="BL61"/>
  <c r="BL85"/>
  <c r="BL41"/>
  <c r="BL75"/>
  <c r="BL92"/>
  <c r="BL55"/>
  <c r="BL52"/>
  <c r="BL69"/>
  <c r="BL10"/>
  <c r="BL32"/>
  <c r="BL24"/>
  <c r="BL20"/>
  <c r="BL22"/>
  <c r="BL12"/>
  <c r="BL37"/>
  <c r="BL38"/>
  <c r="BL78"/>
  <c r="BL82"/>
  <c r="BL67"/>
  <c r="BL17"/>
  <c r="BL80"/>
  <c r="BL21"/>
  <c r="BL86"/>
  <c r="BL70"/>
  <c r="BL54"/>
  <c r="BL58"/>
  <c r="BL29"/>
  <c r="BL53"/>
  <c r="BL68"/>
  <c r="BL19"/>
  <c r="BL81"/>
  <c r="BL28"/>
  <c r="BL91"/>
  <c r="BL36"/>
  <c r="BL60"/>
  <c r="BL15"/>
  <c r="BL14"/>
  <c r="BL45"/>
  <c r="BL30"/>
  <c r="BL76"/>
  <c r="BL42"/>
  <c r="BL26"/>
  <c r="BL59"/>
  <c r="BL72"/>
  <c r="BL11"/>
  <c r="BL63"/>
  <c r="BL74"/>
  <c r="BL40"/>
  <c r="BL90"/>
  <c r="BL49"/>
  <c r="BL73"/>
  <c r="BL16"/>
  <c r="BL39"/>
  <c r="BL18"/>
  <c r="BL23"/>
  <c r="BL46"/>
  <c r="BL84"/>
  <c r="BL87"/>
  <c r="BL50"/>
  <c r="BL62"/>
  <c r="BL64"/>
  <c r="BM4" i="7"/>
  <c r="BL4" i="8"/>
  <c r="CE75" i="7"/>
  <c r="CE48"/>
  <c r="CD16"/>
  <c r="CF47"/>
  <c r="CD74"/>
  <c r="CE71"/>
  <c r="CD22"/>
  <c r="CD38"/>
  <c r="CD91"/>
  <c r="CD54"/>
  <c r="CD39"/>
  <c r="CD40"/>
  <c r="CE83"/>
  <c r="CE34"/>
  <c r="CF25"/>
  <c r="CD59"/>
  <c r="CD20"/>
  <c r="CD32"/>
  <c r="CD36"/>
  <c r="CD76"/>
  <c r="CD70"/>
  <c r="CD68"/>
  <c r="CE68" l="1"/>
  <c r="CE76"/>
  <c r="CE32"/>
  <c r="CE59"/>
  <c r="CF34"/>
  <c r="CE40"/>
  <c r="CE38"/>
  <c r="CF71"/>
  <c r="CE16"/>
  <c r="CF75"/>
  <c r="CE84"/>
  <c r="CE62"/>
  <c r="CE30"/>
  <c r="CE28"/>
  <c r="CF41"/>
  <c r="CE29"/>
  <c r="CE45"/>
  <c r="CE81"/>
  <c r="CE12"/>
  <c r="CF69"/>
  <c r="CE87"/>
  <c r="CE15"/>
  <c r="CE49"/>
  <c r="CE67"/>
  <c r="CF56"/>
  <c r="CE14"/>
  <c r="CE86"/>
  <c r="CE23"/>
  <c r="CE24"/>
  <c r="CF33"/>
  <c r="CE21"/>
  <c r="CE46"/>
  <c r="CE64"/>
  <c r="CE78"/>
  <c r="CE63"/>
  <c r="CE60"/>
  <c r="CF92"/>
  <c r="CE90"/>
  <c r="CF85"/>
  <c r="CE26"/>
  <c r="CE80"/>
  <c r="CE82"/>
  <c r="CE70"/>
  <c r="CE36"/>
  <c r="CE20"/>
  <c r="CG25"/>
  <c r="CF83"/>
  <c r="CE39"/>
  <c r="CE54"/>
  <c r="CE91"/>
  <c r="CE22"/>
  <c r="CE74"/>
  <c r="CG47"/>
  <c r="CF48"/>
  <c r="BM7" i="8"/>
  <c r="BM9"/>
  <c r="BM8"/>
  <c r="BM5"/>
  <c r="BM47"/>
  <c r="BM13"/>
  <c r="BM25"/>
  <c r="BM65"/>
  <c r="BM88"/>
  <c r="BM41"/>
  <c r="BM34"/>
  <c r="BM57"/>
  <c r="BM89"/>
  <c r="BM33"/>
  <c r="BM79"/>
  <c r="BM56"/>
  <c r="BM6"/>
  <c r="BM48"/>
  <c r="BM51"/>
  <c r="BM27"/>
  <c r="BM66"/>
  <c r="BM83"/>
  <c r="BM85"/>
  <c r="BM61"/>
  <c r="BM35"/>
  <c r="BM77"/>
  <c r="BM10"/>
  <c r="BM69"/>
  <c r="BM52"/>
  <c r="BM55"/>
  <c r="BM92"/>
  <c r="BM75"/>
  <c r="BM31"/>
  <c r="BM43"/>
  <c r="BM71"/>
  <c r="BM44"/>
  <c r="BM50"/>
  <c r="BM87"/>
  <c r="BM23"/>
  <c r="BM39"/>
  <c r="BM40"/>
  <c r="BM74"/>
  <c r="BM63"/>
  <c r="BM11"/>
  <c r="BM59"/>
  <c r="BM26"/>
  <c r="BM42"/>
  <c r="BM15"/>
  <c r="BM91"/>
  <c r="BM19"/>
  <c r="BM70"/>
  <c r="BM17"/>
  <c r="BM67"/>
  <c r="BM82"/>
  <c r="BM78"/>
  <c r="BM12"/>
  <c r="BM22"/>
  <c r="BM20"/>
  <c r="BM32"/>
  <c r="BM30"/>
  <c r="BM28"/>
  <c r="BM53"/>
  <c r="BM58"/>
  <c r="BM86"/>
  <c r="BM64"/>
  <c r="BM62"/>
  <c r="BM84"/>
  <c r="BM46"/>
  <c r="BM18"/>
  <c r="BM16"/>
  <c r="BM73"/>
  <c r="BM49"/>
  <c r="BM90"/>
  <c r="BM60"/>
  <c r="BM36"/>
  <c r="BM72"/>
  <c r="BM76"/>
  <c r="BM14"/>
  <c r="BM54"/>
  <c r="BM38"/>
  <c r="BM37"/>
  <c r="BM24"/>
  <c r="BM45"/>
  <c r="BM81"/>
  <c r="BM68"/>
  <c r="BM29"/>
  <c r="BM21"/>
  <c r="BM80"/>
  <c r="BN4" i="7"/>
  <c r="BM4" i="8"/>
  <c r="CF52" i="7"/>
  <c r="CF57"/>
  <c r="CF77"/>
  <c r="CF61"/>
  <c r="CE11"/>
  <c r="CF51"/>
  <c r="CF89"/>
  <c r="CF10"/>
  <c r="CE37"/>
  <c r="CF27"/>
  <c r="CF35"/>
  <c r="CG13"/>
  <c r="CE53"/>
  <c r="CF43"/>
  <c r="CE50"/>
  <c r="CE17"/>
  <c r="CE19"/>
  <c r="CF55"/>
  <c r="CF79"/>
  <c r="CE18"/>
  <c r="CE58"/>
  <c r="CE73"/>
  <c r="CE72"/>
  <c r="CG88"/>
  <c r="CF66"/>
  <c r="CG65"/>
  <c r="CE42"/>
  <c r="CF44"/>
  <c r="CF6"/>
  <c r="CF31"/>
  <c r="CG31" l="1"/>
  <c r="CG44"/>
  <c r="CH88"/>
  <c r="CF72"/>
  <c r="CF58"/>
  <c r="CG79"/>
  <c r="CF19"/>
  <c r="CF50"/>
  <c r="CF53"/>
  <c r="CG35"/>
  <c r="CG10"/>
  <c r="CG51"/>
  <c r="CG77"/>
  <c r="CG52"/>
  <c r="CG48"/>
  <c r="CF74"/>
  <c r="CF22"/>
  <c r="CF54"/>
  <c r="CF39"/>
  <c r="CH25"/>
  <c r="CF36"/>
  <c r="CF82"/>
  <c r="CF26"/>
  <c r="CG85"/>
  <c r="CG92"/>
  <c r="CF78"/>
  <c r="CF46"/>
  <c r="CG33"/>
  <c r="CF24"/>
  <c r="CF14"/>
  <c r="CF67"/>
  <c r="CF15"/>
  <c r="CF12"/>
  <c r="CF45"/>
  <c r="CG41"/>
  <c r="CF28"/>
  <c r="CF62"/>
  <c r="CF16"/>
  <c r="CG71"/>
  <c r="CF38"/>
  <c r="CF40"/>
  <c r="CF59"/>
  <c r="CF76"/>
  <c r="CG6"/>
  <c r="CF42"/>
  <c r="CH65"/>
  <c r="CG66"/>
  <c r="CF73"/>
  <c r="CF18"/>
  <c r="CG55"/>
  <c r="CF17"/>
  <c r="CG43"/>
  <c r="CH13"/>
  <c r="CG27"/>
  <c r="CF37"/>
  <c r="CG89"/>
  <c r="CF11"/>
  <c r="CG61"/>
  <c r="CG57"/>
  <c r="BN9" i="8"/>
  <c r="BN8"/>
  <c r="BN5"/>
  <c r="BN7"/>
  <c r="BN65"/>
  <c r="BN88"/>
  <c r="BN13"/>
  <c r="BN25"/>
  <c r="BN47"/>
  <c r="BN43"/>
  <c r="BN31"/>
  <c r="BN92"/>
  <c r="BN52"/>
  <c r="BN69"/>
  <c r="BN10"/>
  <c r="BN35"/>
  <c r="BN85"/>
  <c r="BN48"/>
  <c r="BN89"/>
  <c r="BN57"/>
  <c r="BN61"/>
  <c r="BN51"/>
  <c r="BN56"/>
  <c r="BN75"/>
  <c r="BN55"/>
  <c r="BN77"/>
  <c r="BN83"/>
  <c r="BN66"/>
  <c r="BN27"/>
  <c r="BN6"/>
  <c r="BN44"/>
  <c r="BN71"/>
  <c r="BN33"/>
  <c r="BN34"/>
  <c r="BN41"/>
  <c r="BN79"/>
  <c r="BN37"/>
  <c r="BN38"/>
  <c r="BN54"/>
  <c r="BN28"/>
  <c r="BN30"/>
  <c r="BN76"/>
  <c r="BN72"/>
  <c r="BN36"/>
  <c r="BN60"/>
  <c r="BN90"/>
  <c r="BN73"/>
  <c r="BN18"/>
  <c r="BN22"/>
  <c r="BN80"/>
  <c r="BN21"/>
  <c r="BN19"/>
  <c r="BN91"/>
  <c r="BN15"/>
  <c r="BN42"/>
  <c r="BN26"/>
  <c r="BN63"/>
  <c r="BN40"/>
  <c r="BN23"/>
  <c r="BN50"/>
  <c r="BN32"/>
  <c r="BN67"/>
  <c r="BN24"/>
  <c r="BN86"/>
  <c r="BN58"/>
  <c r="BN53"/>
  <c r="BN14"/>
  <c r="BN49"/>
  <c r="BN16"/>
  <c r="BN46"/>
  <c r="BN62"/>
  <c r="BN20"/>
  <c r="BN12"/>
  <c r="BN78"/>
  <c r="BN17"/>
  <c r="BN70"/>
  <c r="BN29"/>
  <c r="BN68"/>
  <c r="BN81"/>
  <c r="BN45"/>
  <c r="BN59"/>
  <c r="BN11"/>
  <c r="BN74"/>
  <c r="BN39"/>
  <c r="BN87"/>
  <c r="BN84"/>
  <c r="BN64"/>
  <c r="BN82"/>
  <c r="BO4" i="7"/>
  <c r="BN4" i="8"/>
  <c r="CH47" i="7"/>
  <c r="CF91"/>
  <c r="CG83"/>
  <c r="CF20"/>
  <c r="CF70"/>
  <c r="CF80"/>
  <c r="CF90"/>
  <c r="CF60"/>
  <c r="CF63"/>
  <c r="CF64"/>
  <c r="CF21"/>
  <c r="CF23"/>
  <c r="CF86"/>
  <c r="CG56"/>
  <c r="CF49"/>
  <c r="CF87"/>
  <c r="CG69"/>
  <c r="CF81"/>
  <c r="CF29"/>
  <c r="CF30"/>
  <c r="CF84"/>
  <c r="CG75"/>
  <c r="CG34"/>
  <c r="CF32"/>
  <c r="CF68"/>
  <c r="CG68" l="1"/>
  <c r="CH34"/>
  <c r="CG84"/>
  <c r="CG81"/>
  <c r="CG87"/>
  <c r="CH56"/>
  <c r="CG23"/>
  <c r="CG21"/>
  <c r="CG60"/>
  <c r="CG70"/>
  <c r="CH83"/>
  <c r="CG91"/>
  <c r="CI47"/>
  <c r="BO9" i="8"/>
  <c r="BO8"/>
  <c r="BO5"/>
  <c r="BO7"/>
  <c r="BO47"/>
  <c r="BO25"/>
  <c r="BO13"/>
  <c r="BO88"/>
  <c r="BO65"/>
  <c r="BO41"/>
  <c r="BO34"/>
  <c r="BO71"/>
  <c r="BO6"/>
  <c r="BO83"/>
  <c r="BO48"/>
  <c r="BO85"/>
  <c r="BO35"/>
  <c r="BO69"/>
  <c r="BO52"/>
  <c r="BO57"/>
  <c r="BO89"/>
  <c r="BO33"/>
  <c r="BO44"/>
  <c r="BO56"/>
  <c r="BO51"/>
  <c r="BO61"/>
  <c r="BO27"/>
  <c r="BO66"/>
  <c r="BO77"/>
  <c r="BO55"/>
  <c r="BO79"/>
  <c r="BO10"/>
  <c r="BO92"/>
  <c r="BO31"/>
  <c r="BO43"/>
  <c r="BO75"/>
  <c r="BO74"/>
  <c r="BO59"/>
  <c r="BO68"/>
  <c r="BO67"/>
  <c r="BO32"/>
  <c r="BO16"/>
  <c r="BO49"/>
  <c r="BO14"/>
  <c r="BO86"/>
  <c r="BO24"/>
  <c r="BO40"/>
  <c r="BO42"/>
  <c r="BO22"/>
  <c r="BO18"/>
  <c r="BO73"/>
  <c r="BO36"/>
  <c r="BO30"/>
  <c r="BO28"/>
  <c r="BO54"/>
  <c r="BO37"/>
  <c r="BO23"/>
  <c r="BO26"/>
  <c r="BO91"/>
  <c r="BO80"/>
  <c r="BO87"/>
  <c r="BO39"/>
  <c r="BO11"/>
  <c r="BO45"/>
  <c r="BO81"/>
  <c r="BO29"/>
  <c r="BO70"/>
  <c r="BO17"/>
  <c r="BO78"/>
  <c r="BO12"/>
  <c r="BO20"/>
  <c r="BO62"/>
  <c r="BO46"/>
  <c r="BO53"/>
  <c r="BO58"/>
  <c r="BO50"/>
  <c r="BO63"/>
  <c r="BO82"/>
  <c r="BO64"/>
  <c r="BO84"/>
  <c r="BO90"/>
  <c r="BO60"/>
  <c r="BO72"/>
  <c r="BO76"/>
  <c r="BO38"/>
  <c r="BO15"/>
  <c r="BO19"/>
  <c r="BO21"/>
  <c r="BP4" i="7"/>
  <c r="BO4" i="8"/>
  <c r="CH57" i="7"/>
  <c r="CH61"/>
  <c r="CG11"/>
  <c r="CG37"/>
  <c r="CI13"/>
  <c r="CG17"/>
  <c r="CG18"/>
  <c r="CG73"/>
  <c r="CH66"/>
  <c r="CG42"/>
  <c r="CG76"/>
  <c r="CG40"/>
  <c r="CG38"/>
  <c r="CG16"/>
  <c r="CG62"/>
  <c r="CH41"/>
  <c r="CG12"/>
  <c r="CG15"/>
  <c r="CG14"/>
  <c r="CG24"/>
  <c r="CG46"/>
  <c r="CG78"/>
  <c r="CH92"/>
  <c r="CG26"/>
  <c r="CG36"/>
  <c r="CG39"/>
  <c r="CG22"/>
  <c r="CH48"/>
  <c r="CH51"/>
  <c r="CG53"/>
  <c r="CG19"/>
  <c r="CG58"/>
  <c r="CG72"/>
  <c r="CH44"/>
  <c r="CG32"/>
  <c r="CH75"/>
  <c r="CG30"/>
  <c r="CG29"/>
  <c r="CH69"/>
  <c r="CG49"/>
  <c r="CG86"/>
  <c r="CG64"/>
  <c r="CG63"/>
  <c r="CG90"/>
  <c r="CG80"/>
  <c r="CG20"/>
  <c r="CH89"/>
  <c r="CH27"/>
  <c r="CH43"/>
  <c r="CH55"/>
  <c r="CI65"/>
  <c r="CH6"/>
  <c r="CG59"/>
  <c r="CH71"/>
  <c r="CG28"/>
  <c r="CG45"/>
  <c r="CG67"/>
  <c r="CH33"/>
  <c r="CH85"/>
  <c r="CG82"/>
  <c r="CI25"/>
  <c r="CG54"/>
  <c r="CG74"/>
  <c r="CH52"/>
  <c r="CH77"/>
  <c r="CH10"/>
  <c r="CH35"/>
  <c r="CG50"/>
  <c r="CH79"/>
  <c r="CI88"/>
  <c r="CH31"/>
  <c r="CI31" l="1"/>
  <c r="CJ88"/>
  <c r="CI79"/>
  <c r="CI35"/>
  <c r="CI52"/>
  <c r="CH54"/>
  <c r="CH82"/>
  <c r="CI33"/>
  <c r="CH67"/>
  <c r="CH45"/>
  <c r="CI6"/>
  <c r="CI55"/>
  <c r="CI27"/>
  <c r="CH80"/>
  <c r="CH63"/>
  <c r="CH49"/>
  <c r="CH29"/>
  <c r="CI75"/>
  <c r="CI44"/>
  <c r="CH72"/>
  <c r="CH19"/>
  <c r="CI48"/>
  <c r="CH39"/>
  <c r="CH26"/>
  <c r="CH78"/>
  <c r="CH24"/>
  <c r="CH15"/>
  <c r="CI41"/>
  <c r="CH16"/>
  <c r="CH40"/>
  <c r="CH42"/>
  <c r="CH73"/>
  <c r="CH17"/>
  <c r="CH37"/>
  <c r="CI61"/>
  <c r="BP7" i="8"/>
  <c r="BP5"/>
  <c r="BP9"/>
  <c r="BP8"/>
  <c r="BP88"/>
  <c r="BP47"/>
  <c r="BP65"/>
  <c r="BP13"/>
  <c r="BP25"/>
  <c r="BP43"/>
  <c r="BP31"/>
  <c r="BP92"/>
  <c r="BP10"/>
  <c r="BP79"/>
  <c r="BP89"/>
  <c r="BP57"/>
  <c r="BP66"/>
  <c r="BP61"/>
  <c r="BP51"/>
  <c r="BP56"/>
  <c r="BP33"/>
  <c r="BP83"/>
  <c r="BP6"/>
  <c r="BP34"/>
  <c r="BP35"/>
  <c r="BP55"/>
  <c r="BP77"/>
  <c r="BP27"/>
  <c r="BP52"/>
  <c r="BP85"/>
  <c r="BP48"/>
  <c r="BP75"/>
  <c r="BP71"/>
  <c r="BP41"/>
  <c r="BP44"/>
  <c r="BP69"/>
  <c r="BP54"/>
  <c r="BP28"/>
  <c r="BP18"/>
  <c r="BP21"/>
  <c r="BP19"/>
  <c r="BP42"/>
  <c r="BP40"/>
  <c r="BP24"/>
  <c r="BP86"/>
  <c r="BP16"/>
  <c r="BP32"/>
  <c r="BP68"/>
  <c r="BP74"/>
  <c r="BP72"/>
  <c r="BP90"/>
  <c r="BP84"/>
  <c r="BP82"/>
  <c r="BP91"/>
  <c r="BP26"/>
  <c r="BP23"/>
  <c r="BP58"/>
  <c r="BP46"/>
  <c r="BP20"/>
  <c r="BP78"/>
  <c r="BP70"/>
  <c r="BP81"/>
  <c r="BP39"/>
  <c r="BP37"/>
  <c r="BP30"/>
  <c r="BP36"/>
  <c r="BP73"/>
  <c r="BP22"/>
  <c r="BP15"/>
  <c r="BP14"/>
  <c r="BP49"/>
  <c r="BP67"/>
  <c r="BP59"/>
  <c r="BP38"/>
  <c r="BP76"/>
  <c r="BP60"/>
  <c r="BP64"/>
  <c r="BP80"/>
  <c r="BP63"/>
  <c r="BP50"/>
  <c r="BP53"/>
  <c r="BP62"/>
  <c r="BP12"/>
  <c r="BP17"/>
  <c r="BP29"/>
  <c r="BP45"/>
  <c r="BP11"/>
  <c r="BP87"/>
  <c r="BP4"/>
  <c r="BQ4" i="7"/>
  <c r="CJ47"/>
  <c r="CI83"/>
  <c r="CH23"/>
  <c r="CH87"/>
  <c r="CI34"/>
  <c r="CH50"/>
  <c r="CI10"/>
  <c r="CI77"/>
  <c r="CH74"/>
  <c r="CJ25"/>
  <c r="CI85"/>
  <c r="CH28"/>
  <c r="CI71"/>
  <c r="CH59"/>
  <c r="CJ65"/>
  <c r="CI43"/>
  <c r="CI89"/>
  <c r="CH20"/>
  <c r="CH90"/>
  <c r="CH64"/>
  <c r="CH86"/>
  <c r="CI69"/>
  <c r="CH30"/>
  <c r="CH32"/>
  <c r="CH58"/>
  <c r="CH53"/>
  <c r="CI51"/>
  <c r="CH22"/>
  <c r="CH36"/>
  <c r="CI92"/>
  <c r="CH46"/>
  <c r="CH14"/>
  <c r="CH12"/>
  <c r="CH62"/>
  <c r="CH38"/>
  <c r="CH76"/>
  <c r="CI66"/>
  <c r="CH18"/>
  <c r="CJ13"/>
  <c r="CH11"/>
  <c r="CI57"/>
  <c r="CH91"/>
  <c r="CH70"/>
  <c r="CH60"/>
  <c r="CH21"/>
  <c r="CI56"/>
  <c r="CH81"/>
  <c r="CH84"/>
  <c r="CH68"/>
  <c r="CI68" l="1"/>
  <c r="CI84"/>
  <c r="CJ56"/>
  <c r="CI60"/>
  <c r="CI91"/>
  <c r="CI11"/>
  <c r="CI18"/>
  <c r="CI76"/>
  <c r="CI62"/>
  <c r="CI14"/>
  <c r="CJ92"/>
  <c r="CI22"/>
  <c r="CJ51"/>
  <c r="CI58"/>
  <c r="CI32"/>
  <c r="CI30"/>
  <c r="CI86"/>
  <c r="CI90"/>
  <c r="CJ89"/>
  <c r="CI59"/>
  <c r="CI28"/>
  <c r="CJ85"/>
  <c r="CI74"/>
  <c r="CJ10"/>
  <c r="CJ34"/>
  <c r="CI23"/>
  <c r="CK47"/>
  <c r="BQ8" i="8"/>
  <c r="BQ5"/>
  <c r="BQ7"/>
  <c r="BQ9"/>
  <c r="BQ88"/>
  <c r="BQ25"/>
  <c r="BQ13"/>
  <c r="BQ65"/>
  <c r="BQ47"/>
  <c r="BQ34"/>
  <c r="BQ83"/>
  <c r="BQ33"/>
  <c r="BQ51"/>
  <c r="BQ61"/>
  <c r="BQ66"/>
  <c r="BQ89"/>
  <c r="BQ92"/>
  <c r="BQ43"/>
  <c r="BQ71"/>
  <c r="BQ35"/>
  <c r="BQ77"/>
  <c r="BQ6"/>
  <c r="BQ69"/>
  <c r="BQ44"/>
  <c r="BQ56"/>
  <c r="BQ57"/>
  <c r="BQ79"/>
  <c r="BQ10"/>
  <c r="BQ31"/>
  <c r="BQ41"/>
  <c r="BQ75"/>
  <c r="BQ48"/>
  <c r="BQ85"/>
  <c r="BQ52"/>
  <c r="BQ27"/>
  <c r="BQ55"/>
  <c r="BQ45"/>
  <c r="BQ17"/>
  <c r="BQ62"/>
  <c r="BQ53"/>
  <c r="BQ80"/>
  <c r="BQ64"/>
  <c r="BQ60"/>
  <c r="BQ38"/>
  <c r="BQ59"/>
  <c r="BQ49"/>
  <c r="BQ14"/>
  <c r="BQ73"/>
  <c r="BQ39"/>
  <c r="BQ70"/>
  <c r="BQ20"/>
  <c r="BQ26"/>
  <c r="BQ68"/>
  <c r="BQ54"/>
  <c r="BQ36"/>
  <c r="BQ30"/>
  <c r="BQ81"/>
  <c r="BQ46"/>
  <c r="BQ58"/>
  <c r="BQ82"/>
  <c r="BQ72"/>
  <c r="BQ24"/>
  <c r="BQ19"/>
  <c r="BQ87"/>
  <c r="BQ11"/>
  <c r="BQ29"/>
  <c r="BQ12"/>
  <c r="BQ50"/>
  <c r="BQ63"/>
  <c r="BQ76"/>
  <c r="BQ67"/>
  <c r="BQ15"/>
  <c r="BQ37"/>
  <c r="BQ78"/>
  <c r="BQ91"/>
  <c r="BQ84"/>
  <c r="BQ16"/>
  <c r="BQ86"/>
  <c r="BQ40"/>
  <c r="BQ21"/>
  <c r="BQ18"/>
  <c r="BQ28"/>
  <c r="BQ22"/>
  <c r="BQ23"/>
  <c r="BQ90"/>
  <c r="BQ74"/>
  <c r="BQ32"/>
  <c r="BQ42"/>
  <c r="BR4" i="7"/>
  <c r="BQ4" i="8"/>
  <c r="CI37" i="7"/>
  <c r="CI73"/>
  <c r="CI40"/>
  <c r="CJ41"/>
  <c r="CI24"/>
  <c r="CI26"/>
  <c r="CJ48"/>
  <c r="CI72"/>
  <c r="CI29"/>
  <c r="CI80"/>
  <c r="CJ27"/>
  <c r="CI45"/>
  <c r="CJ33"/>
  <c r="CI82"/>
  <c r="CJ52"/>
  <c r="CJ35"/>
  <c r="CK88"/>
  <c r="CI81"/>
  <c r="CI21"/>
  <c r="CI70"/>
  <c r="CJ57"/>
  <c r="CK13"/>
  <c r="CJ66"/>
  <c r="CI38"/>
  <c r="CI12"/>
  <c r="CI46"/>
  <c r="CI36"/>
  <c r="CI53"/>
  <c r="CJ69"/>
  <c r="CI64"/>
  <c r="CI20"/>
  <c r="CJ43"/>
  <c r="CK65"/>
  <c r="CJ71"/>
  <c r="CK25"/>
  <c r="CJ77"/>
  <c r="CI50"/>
  <c r="CI87"/>
  <c r="CJ83"/>
  <c r="CJ61"/>
  <c r="CI17"/>
  <c r="CI42"/>
  <c r="CI16"/>
  <c r="CI15"/>
  <c r="CI78"/>
  <c r="CI39"/>
  <c r="CI19"/>
  <c r="CJ44"/>
  <c r="CJ75"/>
  <c r="CI49"/>
  <c r="CI63"/>
  <c r="CJ55"/>
  <c r="CJ6"/>
  <c r="CI67"/>
  <c r="CI54"/>
  <c r="CJ79"/>
  <c r="CJ31"/>
  <c r="CK31" l="1"/>
  <c r="CK55"/>
  <c r="CJ49"/>
  <c r="CK44"/>
  <c r="CJ78"/>
  <c r="CJ16"/>
  <c r="CJ17"/>
  <c r="CK83"/>
  <c r="CJ87"/>
  <c r="CK77"/>
  <c r="CK71"/>
  <c r="CK43"/>
  <c r="CJ20"/>
  <c r="CK69"/>
  <c r="CJ46"/>
  <c r="CJ38"/>
  <c r="CL13"/>
  <c r="CJ70"/>
  <c r="CJ81"/>
  <c r="CL88"/>
  <c r="CK52"/>
  <c r="CK33"/>
  <c r="CK27"/>
  <c r="CJ80"/>
  <c r="CJ29"/>
  <c r="CJ72"/>
  <c r="CK48"/>
  <c r="CJ24"/>
  <c r="CJ40"/>
  <c r="CJ37"/>
  <c r="CJ74"/>
  <c r="CJ59"/>
  <c r="CK89"/>
  <c r="CJ90"/>
  <c r="CJ30"/>
  <c r="CJ58"/>
  <c r="CJ22"/>
  <c r="CJ14"/>
  <c r="CJ76"/>
  <c r="CJ11"/>
  <c r="CJ60"/>
  <c r="CJ84"/>
  <c r="CK79"/>
  <c r="CJ54"/>
  <c r="CJ67"/>
  <c r="CK6"/>
  <c r="CJ63"/>
  <c r="CK75"/>
  <c r="CJ19"/>
  <c r="CJ39"/>
  <c r="CJ15"/>
  <c r="CJ42"/>
  <c r="CK61"/>
  <c r="CJ50"/>
  <c r="CL25"/>
  <c r="CL65"/>
  <c r="CJ64"/>
  <c r="CJ53"/>
  <c r="CJ36"/>
  <c r="CJ12"/>
  <c r="CK66"/>
  <c r="CK57"/>
  <c r="CJ21"/>
  <c r="CK35"/>
  <c r="CJ82"/>
  <c r="CJ45"/>
  <c r="CJ26"/>
  <c r="CK41"/>
  <c r="CJ73"/>
  <c r="BR9" i="8"/>
  <c r="BR8"/>
  <c r="BR5"/>
  <c r="BR7"/>
  <c r="BR25"/>
  <c r="BR88"/>
  <c r="BR47"/>
  <c r="BR65"/>
  <c r="BR13"/>
  <c r="BR27"/>
  <c r="BR52"/>
  <c r="BR85"/>
  <c r="BR31"/>
  <c r="BR79"/>
  <c r="BR57"/>
  <c r="BR44"/>
  <c r="BR77"/>
  <c r="BR43"/>
  <c r="BR66"/>
  <c r="BR34"/>
  <c r="BR83"/>
  <c r="BR35"/>
  <c r="BR92"/>
  <c r="BR89"/>
  <c r="BR61"/>
  <c r="BR33"/>
  <c r="BR55"/>
  <c r="BR48"/>
  <c r="BR75"/>
  <c r="BR41"/>
  <c r="BR10"/>
  <c r="BR56"/>
  <c r="BR69"/>
  <c r="BR6"/>
  <c r="BR71"/>
  <c r="BR51"/>
  <c r="BR18"/>
  <c r="BR19"/>
  <c r="BR24"/>
  <c r="BR84"/>
  <c r="BR91"/>
  <c r="BR78"/>
  <c r="BR30"/>
  <c r="BR15"/>
  <c r="BR50"/>
  <c r="BR12"/>
  <c r="BR21"/>
  <c r="BR32"/>
  <c r="BR74"/>
  <c r="BR90"/>
  <c r="BR23"/>
  <c r="BR20"/>
  <c r="BR14"/>
  <c r="BR59"/>
  <c r="BR38"/>
  <c r="BR60"/>
  <c r="BR80"/>
  <c r="BR53"/>
  <c r="BR62"/>
  <c r="BR45"/>
  <c r="BR29"/>
  <c r="BR36"/>
  <c r="BR22"/>
  <c r="BR28"/>
  <c r="BR40"/>
  <c r="BR86"/>
  <c r="BR16"/>
  <c r="BR72"/>
  <c r="BR82"/>
  <c r="BR58"/>
  <c r="BR46"/>
  <c r="BR81"/>
  <c r="BR37"/>
  <c r="BR76"/>
  <c r="BR63"/>
  <c r="BR87"/>
  <c r="BR54"/>
  <c r="BR42"/>
  <c r="BR68"/>
  <c r="BR26"/>
  <c r="BR70"/>
  <c r="BR39"/>
  <c r="BR73"/>
  <c r="BR49"/>
  <c r="BR64"/>
  <c r="BR17"/>
  <c r="BR67"/>
  <c r="BR11"/>
  <c r="BS4" i="7"/>
  <c r="BR4" i="8"/>
  <c r="CL47" i="7"/>
  <c r="CJ23"/>
  <c r="CK34"/>
  <c r="CK10"/>
  <c r="CK85"/>
  <c r="CJ28"/>
  <c r="CJ86"/>
  <c r="CJ32"/>
  <c r="CK51"/>
  <c r="CK92"/>
  <c r="CJ62"/>
  <c r="CJ18"/>
  <c r="CJ91"/>
  <c r="CK56"/>
  <c r="CJ68"/>
  <c r="CK68" l="1"/>
  <c r="CK91"/>
  <c r="CK62"/>
  <c r="CL51"/>
  <c r="CK86"/>
  <c r="CL85"/>
  <c r="CL34"/>
  <c r="CM47"/>
  <c r="CL41"/>
  <c r="CK82"/>
  <c r="CL57"/>
  <c r="CK12"/>
  <c r="CK53"/>
  <c r="CK64"/>
  <c r="CM65"/>
  <c r="CM25"/>
  <c r="CL61"/>
  <c r="CK15"/>
  <c r="CK19"/>
  <c r="CK63"/>
  <c r="CL6"/>
  <c r="CK54"/>
  <c r="CK84"/>
  <c r="CK11"/>
  <c r="CK14"/>
  <c r="CK58"/>
  <c r="CK90"/>
  <c r="CK59"/>
  <c r="CK74"/>
  <c r="CK37"/>
  <c r="CK24"/>
  <c r="CK72"/>
  <c r="CK80"/>
  <c r="CL52"/>
  <c r="CK81"/>
  <c r="CM13"/>
  <c r="CK46"/>
  <c r="CK20"/>
  <c r="CL71"/>
  <c r="CL77"/>
  <c r="CK87"/>
  <c r="CK17"/>
  <c r="CK78"/>
  <c r="CL44"/>
  <c r="CL56"/>
  <c r="CK18"/>
  <c r="CL92"/>
  <c r="CK32"/>
  <c r="CK28"/>
  <c r="CL10"/>
  <c r="CK23"/>
  <c r="BS9" i="8"/>
  <c r="BS8"/>
  <c r="BS5"/>
  <c r="BS7"/>
  <c r="BS65"/>
  <c r="BS47"/>
  <c r="BS88"/>
  <c r="BS13"/>
  <c r="BS25"/>
  <c r="BS61"/>
  <c r="BS89"/>
  <c r="BS92"/>
  <c r="BS10"/>
  <c r="BS75"/>
  <c r="BS83"/>
  <c r="BS51"/>
  <c r="BS71"/>
  <c r="BS57"/>
  <c r="BS52"/>
  <c r="BS6"/>
  <c r="BS35"/>
  <c r="BS69"/>
  <c r="BS56"/>
  <c r="BS41"/>
  <c r="BS55"/>
  <c r="BS33"/>
  <c r="BS66"/>
  <c r="BS43"/>
  <c r="BS77"/>
  <c r="BS44"/>
  <c r="BS79"/>
  <c r="BS31"/>
  <c r="BS85"/>
  <c r="BS27"/>
  <c r="BS48"/>
  <c r="BS34"/>
  <c r="BS73"/>
  <c r="BS70"/>
  <c r="BS42"/>
  <c r="BS54"/>
  <c r="BS87"/>
  <c r="BS63"/>
  <c r="BS76"/>
  <c r="BS81"/>
  <c r="BS58"/>
  <c r="BS82"/>
  <c r="BS16"/>
  <c r="BS40"/>
  <c r="BS28"/>
  <c r="BS45"/>
  <c r="BS53"/>
  <c r="BS80"/>
  <c r="BS23"/>
  <c r="BS74"/>
  <c r="BS21"/>
  <c r="BS11"/>
  <c r="BS67"/>
  <c r="BS30"/>
  <c r="BS78"/>
  <c r="BS84"/>
  <c r="BS19"/>
  <c r="BS14"/>
  <c r="BS17"/>
  <c r="BS64"/>
  <c r="BS49"/>
  <c r="BS39"/>
  <c r="BS26"/>
  <c r="BS68"/>
  <c r="BS36"/>
  <c r="BS29"/>
  <c r="BS37"/>
  <c r="BS46"/>
  <c r="BS72"/>
  <c r="BS86"/>
  <c r="BS22"/>
  <c r="BS62"/>
  <c r="BS60"/>
  <c r="BS59"/>
  <c r="BS32"/>
  <c r="BS12"/>
  <c r="BS50"/>
  <c r="BS15"/>
  <c r="BS91"/>
  <c r="BS24"/>
  <c r="BS18"/>
  <c r="BS38"/>
  <c r="BS20"/>
  <c r="BS90"/>
  <c r="BT4" i="7"/>
  <c r="BS4" i="8"/>
  <c r="CK73" i="7"/>
  <c r="CK26"/>
  <c r="CK45"/>
  <c r="CL35"/>
  <c r="CK21"/>
  <c r="CL66"/>
  <c r="CK36"/>
  <c r="CK50"/>
  <c r="CK42"/>
  <c r="CK39"/>
  <c r="CL75"/>
  <c r="CK67"/>
  <c r="CL79"/>
  <c r="CK60"/>
  <c r="CK76"/>
  <c r="CK22"/>
  <c r="CK30"/>
  <c r="CL89"/>
  <c r="CK40"/>
  <c r="CL48"/>
  <c r="CK29"/>
  <c r="CL27"/>
  <c r="CL33"/>
  <c r="CM88"/>
  <c r="CK70"/>
  <c r="CK38"/>
  <c r="CL69"/>
  <c r="CL43"/>
  <c r="CL83"/>
  <c r="CK16"/>
  <c r="CK49"/>
  <c r="CL55"/>
  <c r="CL31"/>
  <c r="CM31" l="1"/>
  <c r="CM55"/>
  <c r="CM83"/>
  <c r="CM69"/>
  <c r="CL38"/>
  <c r="CN88"/>
  <c r="CM27"/>
  <c r="CM48"/>
  <c r="CL30"/>
  <c r="CL76"/>
  <c r="CM79"/>
  <c r="CL39"/>
  <c r="CM66"/>
  <c r="CM35"/>
  <c r="CL26"/>
  <c r="BT8" i="8"/>
  <c r="BT7"/>
  <c r="BT5"/>
  <c r="BT9"/>
  <c r="BT25"/>
  <c r="BT88"/>
  <c r="BT47"/>
  <c r="BT13"/>
  <c r="BT65"/>
  <c r="BT27"/>
  <c r="BT85"/>
  <c r="BT79"/>
  <c r="BT44"/>
  <c r="BT43"/>
  <c r="BT66"/>
  <c r="BT55"/>
  <c r="BT56"/>
  <c r="BT57"/>
  <c r="BT34"/>
  <c r="BT48"/>
  <c r="BT92"/>
  <c r="BT61"/>
  <c r="BT71"/>
  <c r="BT31"/>
  <c r="BT77"/>
  <c r="BT33"/>
  <c r="BT41"/>
  <c r="BT69"/>
  <c r="BT35"/>
  <c r="BT6"/>
  <c r="BT52"/>
  <c r="BT83"/>
  <c r="BT75"/>
  <c r="BT10"/>
  <c r="BT89"/>
  <c r="BT51"/>
  <c r="BT19"/>
  <c r="BT30"/>
  <c r="BT67"/>
  <c r="BT11"/>
  <c r="BT21"/>
  <c r="BT74"/>
  <c r="BT23"/>
  <c r="BT80"/>
  <c r="BT45"/>
  <c r="BT40"/>
  <c r="BT58"/>
  <c r="BT63"/>
  <c r="BT87"/>
  <c r="BT42"/>
  <c r="BT73"/>
  <c r="BT18"/>
  <c r="BT91"/>
  <c r="BT12"/>
  <c r="BT32"/>
  <c r="BT14"/>
  <c r="BT60"/>
  <c r="BT62"/>
  <c r="BT37"/>
  <c r="BT29"/>
  <c r="BT68"/>
  <c r="BT26"/>
  <c r="BT39"/>
  <c r="BT49"/>
  <c r="BT64"/>
  <c r="BT17"/>
  <c r="BT84"/>
  <c r="BT78"/>
  <c r="BT90"/>
  <c r="BT20"/>
  <c r="BT38"/>
  <c r="BT53"/>
  <c r="BT28"/>
  <c r="BT16"/>
  <c r="BT82"/>
  <c r="BT81"/>
  <c r="BT76"/>
  <c r="BT54"/>
  <c r="BT70"/>
  <c r="BT24"/>
  <c r="BT15"/>
  <c r="BT50"/>
  <c r="BT59"/>
  <c r="BT22"/>
  <c r="BT86"/>
  <c r="BT72"/>
  <c r="BT46"/>
  <c r="BT36"/>
  <c r="BU4" i="7"/>
  <c r="BT4" i="8"/>
  <c r="CL23" i="7"/>
  <c r="CL28"/>
  <c r="CL32"/>
  <c r="CL18"/>
  <c r="CL78"/>
  <c r="CL87"/>
  <c r="CM71"/>
  <c r="CN13"/>
  <c r="CM52"/>
  <c r="CL80"/>
  <c r="CL24"/>
  <c r="CL59"/>
  <c r="CL58"/>
  <c r="CL11"/>
  <c r="CL54"/>
  <c r="CL63"/>
  <c r="CL15"/>
  <c r="CN65"/>
  <c r="CL53"/>
  <c r="CM57"/>
  <c r="CL82"/>
  <c r="CM41"/>
  <c r="CM34"/>
  <c r="CM51"/>
  <c r="CL91"/>
  <c r="CL49"/>
  <c r="CL16"/>
  <c r="CM43"/>
  <c r="CL70"/>
  <c r="CM33"/>
  <c r="CL29"/>
  <c r="CL40"/>
  <c r="CM89"/>
  <c r="CL22"/>
  <c r="CL60"/>
  <c r="CL67"/>
  <c r="CM75"/>
  <c r="CL42"/>
  <c r="CL50"/>
  <c r="CL36"/>
  <c r="CL21"/>
  <c r="CL45"/>
  <c r="CL73"/>
  <c r="CM10"/>
  <c r="CM92"/>
  <c r="CM56"/>
  <c r="CM44"/>
  <c r="CL17"/>
  <c r="CM77"/>
  <c r="CL20"/>
  <c r="CL46"/>
  <c r="CL81"/>
  <c r="CL72"/>
  <c r="CL37"/>
  <c r="CL74"/>
  <c r="CL90"/>
  <c r="CL14"/>
  <c r="CL84"/>
  <c r="CM6"/>
  <c r="CL19"/>
  <c r="CM61"/>
  <c r="CN25"/>
  <c r="CL64"/>
  <c r="CL12"/>
  <c r="CN47"/>
  <c r="CM85"/>
  <c r="CL86"/>
  <c r="CL62"/>
  <c r="CL68"/>
  <c r="CM68" l="1"/>
  <c r="CM86"/>
  <c r="CO47"/>
  <c r="CM12"/>
  <c r="CO25"/>
  <c r="CM19"/>
  <c r="CM84"/>
  <c r="CM90"/>
  <c r="CM37"/>
  <c r="CM46"/>
  <c r="CN77"/>
  <c r="CN44"/>
  <c r="CN56"/>
  <c r="CM73"/>
  <c r="CM45"/>
  <c r="CM36"/>
  <c r="CM50"/>
  <c r="CN75"/>
  <c r="CM60"/>
  <c r="CN89"/>
  <c r="CM40"/>
  <c r="CN33"/>
  <c r="CM49"/>
  <c r="CM91"/>
  <c r="CN41"/>
  <c r="CM82"/>
  <c r="CM53"/>
  <c r="CM63"/>
  <c r="CM11"/>
  <c r="CM59"/>
  <c r="CM24"/>
  <c r="CN52"/>
  <c r="CM87"/>
  <c r="CM18"/>
  <c r="CM28"/>
  <c r="BU8" i="8"/>
  <c r="BU5"/>
  <c r="BU7"/>
  <c r="BU9"/>
  <c r="BU88"/>
  <c r="BU65"/>
  <c r="BU13"/>
  <c r="BU25"/>
  <c r="BU47"/>
  <c r="BU92"/>
  <c r="BU48"/>
  <c r="BU57"/>
  <c r="BU43"/>
  <c r="BU79"/>
  <c r="BU85"/>
  <c r="BU89"/>
  <c r="BU75"/>
  <c r="BU6"/>
  <c r="BU35"/>
  <c r="BU61"/>
  <c r="BU34"/>
  <c r="BU51"/>
  <c r="BU56"/>
  <c r="BU55"/>
  <c r="BU66"/>
  <c r="BU44"/>
  <c r="BU27"/>
  <c r="BU10"/>
  <c r="BU83"/>
  <c r="BU71"/>
  <c r="BU52"/>
  <c r="BU69"/>
  <c r="BU41"/>
  <c r="BU33"/>
  <c r="BU77"/>
  <c r="BU31"/>
  <c r="BU36"/>
  <c r="BU46"/>
  <c r="BU86"/>
  <c r="BU24"/>
  <c r="BU54"/>
  <c r="BU76"/>
  <c r="BU81"/>
  <c r="BU16"/>
  <c r="BU53"/>
  <c r="BU90"/>
  <c r="BU17"/>
  <c r="BU26"/>
  <c r="BU14"/>
  <c r="BU42"/>
  <c r="BU45"/>
  <c r="BU23"/>
  <c r="BU29"/>
  <c r="BU60"/>
  <c r="BU32"/>
  <c r="BU18"/>
  <c r="BU73"/>
  <c r="BU87"/>
  <c r="BU58"/>
  <c r="BU80"/>
  <c r="BU74"/>
  <c r="BU72"/>
  <c r="BU22"/>
  <c r="BU59"/>
  <c r="BU50"/>
  <c r="BU15"/>
  <c r="BU70"/>
  <c r="BU82"/>
  <c r="BU28"/>
  <c r="BU38"/>
  <c r="BU20"/>
  <c r="BU78"/>
  <c r="BU84"/>
  <c r="BU64"/>
  <c r="BU39"/>
  <c r="BU68"/>
  <c r="BU12"/>
  <c r="BU91"/>
  <c r="BU40"/>
  <c r="BU67"/>
  <c r="BU11"/>
  <c r="BU30"/>
  <c r="BU19"/>
  <c r="BU49"/>
  <c r="BU37"/>
  <c r="BU62"/>
  <c r="BU63"/>
  <c r="BU21"/>
  <c r="BV4" i="7"/>
  <c r="BU4" i="8"/>
  <c r="CM26" i="7"/>
  <c r="CN35"/>
  <c r="CM76"/>
  <c r="CN48"/>
  <c r="CO88"/>
  <c r="CN69"/>
  <c r="CN83"/>
  <c r="CN55"/>
  <c r="CM62"/>
  <c r="CN85"/>
  <c r="CM64"/>
  <c r="CN61"/>
  <c r="CN6"/>
  <c r="CM14"/>
  <c r="CM74"/>
  <c r="CM72"/>
  <c r="CM81"/>
  <c r="CM20"/>
  <c r="CM17"/>
  <c r="CN92"/>
  <c r="CN10"/>
  <c r="CM21"/>
  <c r="CM42"/>
  <c r="CM67"/>
  <c r="CM22"/>
  <c r="CM29"/>
  <c r="CM70"/>
  <c r="CN43"/>
  <c r="CM16"/>
  <c r="CN51"/>
  <c r="CN34"/>
  <c r="CN57"/>
  <c r="CO65"/>
  <c r="CM15"/>
  <c r="CM54"/>
  <c r="CM58"/>
  <c r="CM80"/>
  <c r="CO13"/>
  <c r="CN71"/>
  <c r="CM78"/>
  <c r="CM32"/>
  <c r="CM23"/>
  <c r="CN66"/>
  <c r="CM39"/>
  <c r="CN79"/>
  <c r="CM30"/>
  <c r="CN27"/>
  <c r="CM38"/>
  <c r="CN31"/>
  <c r="CO31" l="1"/>
  <c r="CO27"/>
  <c r="CN30"/>
  <c r="CN39"/>
  <c r="CO66"/>
  <c r="CN23"/>
  <c r="CO71"/>
  <c r="CN80"/>
  <c r="CN58"/>
  <c r="CN15"/>
  <c r="CO57"/>
  <c r="CO34"/>
  <c r="CO43"/>
  <c r="CN29"/>
  <c r="CN22"/>
  <c r="CN42"/>
  <c r="CN21"/>
  <c r="CO10"/>
  <c r="CN20"/>
  <c r="CN72"/>
  <c r="CN14"/>
  <c r="CO61"/>
  <c r="CO85"/>
  <c r="CO55"/>
  <c r="CO69"/>
  <c r="CO48"/>
  <c r="CN76"/>
  <c r="CO35"/>
  <c r="BV5" i="8"/>
  <c r="BV7"/>
  <c r="BV9"/>
  <c r="BV8"/>
  <c r="BV88"/>
  <c r="BV25"/>
  <c r="BV47"/>
  <c r="BV13"/>
  <c r="BV65"/>
  <c r="BV41"/>
  <c r="BV52"/>
  <c r="BV71"/>
  <c r="BV83"/>
  <c r="BV10"/>
  <c r="BV27"/>
  <c r="BV44"/>
  <c r="BV34"/>
  <c r="BV61"/>
  <c r="BV79"/>
  <c r="BV92"/>
  <c r="BV48"/>
  <c r="BV35"/>
  <c r="BV31"/>
  <c r="BV77"/>
  <c r="BV33"/>
  <c r="BV69"/>
  <c r="BV66"/>
  <c r="BV55"/>
  <c r="BV56"/>
  <c r="BV51"/>
  <c r="BV6"/>
  <c r="BV85"/>
  <c r="BV43"/>
  <c r="BV75"/>
  <c r="BV89"/>
  <c r="BV57"/>
  <c r="BV59"/>
  <c r="BV21"/>
  <c r="BV63"/>
  <c r="BV14"/>
  <c r="BV26"/>
  <c r="BV17"/>
  <c r="BV16"/>
  <c r="BV76"/>
  <c r="BV86"/>
  <c r="BV19"/>
  <c r="BV11"/>
  <c r="BV74"/>
  <c r="BV80"/>
  <c r="BV58"/>
  <c r="BV87"/>
  <c r="BV73"/>
  <c r="BV18"/>
  <c r="BV32"/>
  <c r="BV60"/>
  <c r="BV29"/>
  <c r="BV39"/>
  <c r="BV38"/>
  <c r="BV82"/>
  <c r="BV70"/>
  <c r="BV15"/>
  <c r="BV72"/>
  <c r="BV23"/>
  <c r="BV45"/>
  <c r="BV42"/>
  <c r="BV62"/>
  <c r="BV37"/>
  <c r="BV49"/>
  <c r="BV90"/>
  <c r="BV53"/>
  <c r="BV81"/>
  <c r="BV54"/>
  <c r="BV24"/>
  <c r="BV46"/>
  <c r="BV36"/>
  <c r="BV30"/>
  <c r="BV67"/>
  <c r="BV40"/>
  <c r="BV91"/>
  <c r="BV12"/>
  <c r="BV68"/>
  <c r="BV64"/>
  <c r="BV84"/>
  <c r="BV78"/>
  <c r="BV20"/>
  <c r="BV28"/>
  <c r="BV50"/>
  <c r="BV22"/>
  <c r="BW4" i="7"/>
  <c r="BV4" i="8"/>
  <c r="CN28" i="7"/>
  <c r="CN24"/>
  <c r="CN11"/>
  <c r="CN82"/>
  <c r="CN49"/>
  <c r="CN40"/>
  <c r="CN60"/>
  <c r="CN50"/>
  <c r="CN45"/>
  <c r="CO44"/>
  <c r="CN46"/>
  <c r="CN37"/>
  <c r="CN84"/>
  <c r="CP25"/>
  <c r="CN86"/>
  <c r="CN38"/>
  <c r="CO79"/>
  <c r="CN32"/>
  <c r="CN78"/>
  <c r="CP13"/>
  <c r="CN54"/>
  <c r="CP65"/>
  <c r="CO51"/>
  <c r="CN16"/>
  <c r="CN70"/>
  <c r="CN67"/>
  <c r="CO92"/>
  <c r="CN17"/>
  <c r="CN81"/>
  <c r="CN74"/>
  <c r="CO6"/>
  <c r="CN64"/>
  <c r="CN62"/>
  <c r="CO83"/>
  <c r="CP88"/>
  <c r="CN26"/>
  <c r="CN18"/>
  <c r="CN87"/>
  <c r="CO52"/>
  <c r="CN59"/>
  <c r="CN63"/>
  <c r="CN53"/>
  <c r="CO41"/>
  <c r="CN91"/>
  <c r="CO33"/>
  <c r="CO89"/>
  <c r="CO75"/>
  <c r="CN36"/>
  <c r="CN73"/>
  <c r="CO56"/>
  <c r="CO77"/>
  <c r="CN90"/>
  <c r="CN19"/>
  <c r="CN12"/>
  <c r="CP47"/>
  <c r="CN68"/>
  <c r="CO19" l="1"/>
  <c r="CQ47"/>
  <c r="CP56"/>
  <c r="CO68"/>
  <c r="CO12"/>
  <c r="CO90"/>
  <c r="CP77"/>
  <c r="CO73"/>
  <c r="CP75"/>
  <c r="CP33"/>
  <c r="CO91"/>
  <c r="CO53"/>
  <c r="CO59"/>
  <c r="CO87"/>
  <c r="CO26"/>
  <c r="CQ88"/>
  <c r="CO62"/>
  <c r="CO64"/>
  <c r="CO74"/>
  <c r="CO17"/>
  <c r="CO67"/>
  <c r="CO70"/>
  <c r="CP51"/>
  <c r="CQ65"/>
  <c r="CO78"/>
  <c r="CP79"/>
  <c r="CO38"/>
  <c r="CO86"/>
  <c r="CQ25"/>
  <c r="CO37"/>
  <c r="CP44"/>
  <c r="CO45"/>
  <c r="CO60"/>
  <c r="CO24"/>
  <c r="BW8" i="8"/>
  <c r="BW5"/>
  <c r="BW7"/>
  <c r="BW9"/>
  <c r="BW65"/>
  <c r="BW47"/>
  <c r="BW25"/>
  <c r="BW13"/>
  <c r="BW88"/>
  <c r="BW57"/>
  <c r="BW27"/>
  <c r="BW83"/>
  <c r="BW41"/>
  <c r="BW35"/>
  <c r="BW51"/>
  <c r="BW55"/>
  <c r="BW77"/>
  <c r="BW92"/>
  <c r="BW69"/>
  <c r="BW31"/>
  <c r="BW79"/>
  <c r="BW89"/>
  <c r="BW75"/>
  <c r="BW61"/>
  <c r="BW34"/>
  <c r="BW44"/>
  <c r="BW10"/>
  <c r="BW71"/>
  <c r="BW52"/>
  <c r="BW43"/>
  <c r="BW85"/>
  <c r="BW6"/>
  <c r="BW56"/>
  <c r="BW66"/>
  <c r="BW33"/>
  <c r="BW48"/>
  <c r="BW63"/>
  <c r="BW28"/>
  <c r="BW78"/>
  <c r="BW64"/>
  <c r="BW91"/>
  <c r="BW40"/>
  <c r="BW67"/>
  <c r="BW36"/>
  <c r="BW81"/>
  <c r="BW90"/>
  <c r="BW62"/>
  <c r="BW23"/>
  <c r="BW59"/>
  <c r="BW15"/>
  <c r="BW70"/>
  <c r="BW82"/>
  <c r="BW29"/>
  <c r="BW60"/>
  <c r="BW73"/>
  <c r="BW58"/>
  <c r="BW74"/>
  <c r="BW19"/>
  <c r="BW86"/>
  <c r="BW76"/>
  <c r="BW26"/>
  <c r="BW14"/>
  <c r="BW21"/>
  <c r="BW22"/>
  <c r="BW50"/>
  <c r="BW20"/>
  <c r="BW84"/>
  <c r="BW68"/>
  <c r="BW12"/>
  <c r="BW30"/>
  <c r="BW46"/>
  <c r="BW24"/>
  <c r="BW54"/>
  <c r="BW53"/>
  <c r="BW49"/>
  <c r="BW37"/>
  <c r="BW42"/>
  <c r="BW45"/>
  <c r="BW72"/>
  <c r="BW38"/>
  <c r="BW39"/>
  <c r="BW32"/>
  <c r="BW18"/>
  <c r="BW87"/>
  <c r="BW80"/>
  <c r="BW11"/>
  <c r="BW16"/>
  <c r="BW17"/>
  <c r="BX4" i="7"/>
  <c r="BW4" i="8"/>
  <c r="CP35" i="7"/>
  <c r="CO76"/>
  <c r="CP69"/>
  <c r="CP85"/>
  <c r="CP61"/>
  <c r="CO72"/>
  <c r="CO21"/>
  <c r="CO22"/>
  <c r="CP43"/>
  <c r="CP34"/>
  <c r="CO15"/>
  <c r="CO80"/>
  <c r="CP66"/>
  <c r="CO30"/>
  <c r="CO36"/>
  <c r="CP89"/>
  <c r="CP41"/>
  <c r="CO63"/>
  <c r="CP52"/>
  <c r="CO18"/>
  <c r="CP83"/>
  <c r="CP6"/>
  <c r="CO81"/>
  <c r="CP92"/>
  <c r="CO16"/>
  <c r="CO54"/>
  <c r="CQ13"/>
  <c r="CO32"/>
  <c r="CO84"/>
  <c r="CO46"/>
  <c r="CO50"/>
  <c r="CO40"/>
  <c r="CO49"/>
  <c r="CO82"/>
  <c r="CO11"/>
  <c r="CO28"/>
  <c r="CP48"/>
  <c r="CP55"/>
  <c r="CO14"/>
  <c r="CO20"/>
  <c r="CP10"/>
  <c r="CO42"/>
  <c r="CO29"/>
  <c r="CP57"/>
  <c r="CO58"/>
  <c r="CP71"/>
  <c r="CO23"/>
  <c r="CO39"/>
  <c r="CP27"/>
  <c r="CP31"/>
  <c r="CQ27" l="1"/>
  <c r="CP23"/>
  <c r="CP58"/>
  <c r="CP42"/>
  <c r="CP20"/>
  <c r="CQ48"/>
  <c r="CP28"/>
  <c r="CP82"/>
  <c r="CP40"/>
  <c r="CP84"/>
  <c r="CR13"/>
  <c r="CQ92"/>
  <c r="CQ6"/>
  <c r="CQ83"/>
  <c r="CQ52"/>
  <c r="CQ41"/>
  <c r="CQ89"/>
  <c r="CP30"/>
  <c r="CP15"/>
  <c r="CQ43"/>
  <c r="CP21"/>
  <c r="CP72"/>
  <c r="CQ85"/>
  <c r="CP76"/>
  <c r="BX9" i="8"/>
  <c r="BX8"/>
  <c r="BX7"/>
  <c r="BX5"/>
  <c r="BX13"/>
  <c r="BX25"/>
  <c r="BX47"/>
  <c r="BX65"/>
  <c r="BX88"/>
  <c r="BX31"/>
  <c r="BX69"/>
  <c r="BX66"/>
  <c r="BX43"/>
  <c r="BX52"/>
  <c r="BX10"/>
  <c r="BX44"/>
  <c r="BX61"/>
  <c r="BX75"/>
  <c r="BX79"/>
  <c r="BX51"/>
  <c r="BX83"/>
  <c r="BX27"/>
  <c r="BX57"/>
  <c r="BX48"/>
  <c r="BX33"/>
  <c r="BX56"/>
  <c r="BX6"/>
  <c r="BX85"/>
  <c r="BX71"/>
  <c r="BX34"/>
  <c r="BX89"/>
  <c r="BX92"/>
  <c r="BX77"/>
  <c r="BX55"/>
  <c r="BX35"/>
  <c r="BX41"/>
  <c r="BX76"/>
  <c r="BX74"/>
  <c r="BX73"/>
  <c r="BX60"/>
  <c r="BX82"/>
  <c r="BX15"/>
  <c r="BX23"/>
  <c r="BX62"/>
  <c r="BX81"/>
  <c r="BX36"/>
  <c r="BX40"/>
  <c r="BX91"/>
  <c r="BX78"/>
  <c r="BX21"/>
  <c r="BX14"/>
  <c r="BX17"/>
  <c r="BX16"/>
  <c r="BX11"/>
  <c r="BX87"/>
  <c r="BX32"/>
  <c r="BX39"/>
  <c r="BX38"/>
  <c r="BX72"/>
  <c r="BX42"/>
  <c r="BX49"/>
  <c r="BX53"/>
  <c r="BX24"/>
  <c r="BX46"/>
  <c r="BX30"/>
  <c r="BX12"/>
  <c r="BX68"/>
  <c r="BX20"/>
  <c r="BX22"/>
  <c r="BX63"/>
  <c r="BX26"/>
  <c r="BX86"/>
  <c r="BX19"/>
  <c r="BX58"/>
  <c r="BX29"/>
  <c r="BX70"/>
  <c r="BX59"/>
  <c r="BX90"/>
  <c r="BX67"/>
  <c r="BX64"/>
  <c r="BX28"/>
  <c r="BX80"/>
  <c r="BX18"/>
  <c r="BX45"/>
  <c r="BX37"/>
  <c r="BX54"/>
  <c r="BX84"/>
  <c r="BX50"/>
  <c r="BY4" i="7"/>
  <c r="BX4" i="8"/>
  <c r="CP45" i="7"/>
  <c r="CP37"/>
  <c r="CP86"/>
  <c r="CQ79"/>
  <c r="CP78"/>
  <c r="CR65"/>
  <c r="CP70"/>
  <c r="CP74"/>
  <c r="CP62"/>
  <c r="CP87"/>
  <c r="CP53"/>
  <c r="CQ33"/>
  <c r="CP73"/>
  <c r="CP90"/>
  <c r="CP68"/>
  <c r="CR47"/>
  <c r="CQ31"/>
  <c r="CP39"/>
  <c r="CQ71"/>
  <c r="CQ57"/>
  <c r="CP29"/>
  <c r="CQ10"/>
  <c r="CP14"/>
  <c r="CQ55"/>
  <c r="CP11"/>
  <c r="CP49"/>
  <c r="CP50"/>
  <c r="CP46"/>
  <c r="CP32"/>
  <c r="CP54"/>
  <c r="CP16"/>
  <c r="CP81"/>
  <c r="CP18"/>
  <c r="CP63"/>
  <c r="CP36"/>
  <c r="CQ66"/>
  <c r="CP80"/>
  <c r="CQ34"/>
  <c r="CP22"/>
  <c r="CQ61"/>
  <c r="CQ69"/>
  <c r="CQ35"/>
  <c r="CP24"/>
  <c r="CP60"/>
  <c r="CQ44"/>
  <c r="CR25"/>
  <c r="CP38"/>
  <c r="CQ51"/>
  <c r="CP67"/>
  <c r="CP17"/>
  <c r="CP64"/>
  <c r="CR88"/>
  <c r="CP26"/>
  <c r="CP59"/>
  <c r="CP91"/>
  <c r="CQ75"/>
  <c r="CQ77"/>
  <c r="CP12"/>
  <c r="CQ56"/>
  <c r="CP19"/>
  <c r="CR56" l="1"/>
  <c r="CR77"/>
  <c r="CQ91"/>
  <c r="CQ26"/>
  <c r="CQ64"/>
  <c r="CQ67"/>
  <c r="CQ38"/>
  <c r="CR44"/>
  <c r="CR35"/>
  <c r="CR61"/>
  <c r="CQ22"/>
  <c r="CQ80"/>
  <c r="CQ18"/>
  <c r="CQ54"/>
  <c r="CQ46"/>
  <c r="CQ49"/>
  <c r="CQ14"/>
  <c r="CQ29"/>
  <c r="CR71"/>
  <c r="CR31"/>
  <c r="CQ68"/>
  <c r="CQ73"/>
  <c r="CQ53"/>
  <c r="CQ74"/>
  <c r="CQ70"/>
  <c r="CQ78"/>
  <c r="CQ86"/>
  <c r="CQ45"/>
  <c r="BY8" i="8"/>
  <c r="BY5"/>
  <c r="BY7"/>
  <c r="BY9"/>
  <c r="BY13"/>
  <c r="BY47"/>
  <c r="BY88"/>
  <c r="BY65"/>
  <c r="BY25"/>
  <c r="BY57"/>
  <c r="BY83"/>
  <c r="BY79"/>
  <c r="BY61"/>
  <c r="BY10"/>
  <c r="BY66"/>
  <c r="BY31"/>
  <c r="BY41"/>
  <c r="BY92"/>
  <c r="BY48"/>
  <c r="BY27"/>
  <c r="BY51"/>
  <c r="BY75"/>
  <c r="BY44"/>
  <c r="BY52"/>
  <c r="BY43"/>
  <c r="BY69"/>
  <c r="BY35"/>
  <c r="BY55"/>
  <c r="BY77"/>
  <c r="BY89"/>
  <c r="BY34"/>
  <c r="BY71"/>
  <c r="BY85"/>
  <c r="BY6"/>
  <c r="BY56"/>
  <c r="BY33"/>
  <c r="BY50"/>
  <c r="BY84"/>
  <c r="BY54"/>
  <c r="BY37"/>
  <c r="BY45"/>
  <c r="BY18"/>
  <c r="BY64"/>
  <c r="BY90"/>
  <c r="BY70"/>
  <c r="BY58"/>
  <c r="BY53"/>
  <c r="BY39"/>
  <c r="BY14"/>
  <c r="BY40"/>
  <c r="BY82"/>
  <c r="BY60"/>
  <c r="BY74"/>
  <c r="BY19"/>
  <c r="BY26"/>
  <c r="BY22"/>
  <c r="BY12"/>
  <c r="BY24"/>
  <c r="BY42"/>
  <c r="BY38"/>
  <c r="BY32"/>
  <c r="BY80"/>
  <c r="BY28"/>
  <c r="BY67"/>
  <c r="BY59"/>
  <c r="BY63"/>
  <c r="BY20"/>
  <c r="BY30"/>
  <c r="BY49"/>
  <c r="BY72"/>
  <c r="BY11"/>
  <c r="BY17"/>
  <c r="BY78"/>
  <c r="BY91"/>
  <c r="BY36"/>
  <c r="BY81"/>
  <c r="BY62"/>
  <c r="BY23"/>
  <c r="BY15"/>
  <c r="BY73"/>
  <c r="BY76"/>
  <c r="BY29"/>
  <c r="BY86"/>
  <c r="BY68"/>
  <c r="BY46"/>
  <c r="BY87"/>
  <c r="BY16"/>
  <c r="BY21"/>
  <c r="BZ4" i="7"/>
  <c r="BY4" i="8"/>
  <c r="CQ76" i="7"/>
  <c r="CQ72"/>
  <c r="CR43"/>
  <c r="CR41"/>
  <c r="CR6"/>
  <c r="CS13"/>
  <c r="CQ82"/>
  <c r="CR48"/>
  <c r="CQ20"/>
  <c r="CQ23"/>
  <c r="CQ19"/>
  <c r="CQ12"/>
  <c r="CR75"/>
  <c r="CQ59"/>
  <c r="CS88"/>
  <c r="CQ17"/>
  <c r="CR51"/>
  <c r="CS25"/>
  <c r="CQ60"/>
  <c r="CQ24"/>
  <c r="CR69"/>
  <c r="CR34"/>
  <c r="CR66"/>
  <c r="CQ36"/>
  <c r="CQ63"/>
  <c r="CQ81"/>
  <c r="CQ16"/>
  <c r="CQ32"/>
  <c r="CQ50"/>
  <c r="CQ11"/>
  <c r="CR55"/>
  <c r="CR10"/>
  <c r="CR57"/>
  <c r="CQ39"/>
  <c r="CS47"/>
  <c r="CQ90"/>
  <c r="CR33"/>
  <c r="CQ87"/>
  <c r="CQ62"/>
  <c r="CS65"/>
  <c r="CR79"/>
  <c r="CQ37"/>
  <c r="CR85"/>
  <c r="CQ21"/>
  <c r="CQ15"/>
  <c r="CQ30"/>
  <c r="CR89"/>
  <c r="CR52"/>
  <c r="CR83"/>
  <c r="CR92"/>
  <c r="CQ84"/>
  <c r="CQ40"/>
  <c r="CQ28"/>
  <c r="CQ42"/>
  <c r="CQ58"/>
  <c r="CR27"/>
  <c r="CS27" l="1"/>
  <c r="CR42"/>
  <c r="CR28"/>
  <c r="CR84"/>
  <c r="CS83"/>
  <c r="CS89"/>
  <c r="CR15"/>
  <c r="CS85"/>
  <c r="CS79"/>
  <c r="CR87"/>
  <c r="CR90"/>
  <c r="CR39"/>
  <c r="CS10"/>
  <c r="CR11"/>
  <c r="CR16"/>
  <c r="CR36"/>
  <c r="CS34"/>
  <c r="CS69"/>
  <c r="CR60"/>
  <c r="CR17"/>
  <c r="CR59"/>
  <c r="CR12"/>
  <c r="CR23"/>
  <c r="CR20"/>
  <c r="CR82"/>
  <c r="CS43"/>
  <c r="CR76"/>
  <c r="CR86"/>
  <c r="CR70"/>
  <c r="CR73"/>
  <c r="CS31"/>
  <c r="CR29"/>
  <c r="CR46"/>
  <c r="CR54"/>
  <c r="CR80"/>
  <c r="CS61"/>
  <c r="CR38"/>
  <c r="CR67"/>
  <c r="CR26"/>
  <c r="CS77"/>
  <c r="CR58"/>
  <c r="CR40"/>
  <c r="CS92"/>
  <c r="CS52"/>
  <c r="CR30"/>
  <c r="CR21"/>
  <c r="CR37"/>
  <c r="CT65"/>
  <c r="CR62"/>
  <c r="CS33"/>
  <c r="CT47"/>
  <c r="CS57"/>
  <c r="CS55"/>
  <c r="CR50"/>
  <c r="CR32"/>
  <c r="CR81"/>
  <c r="CR63"/>
  <c r="CS66"/>
  <c r="CR24"/>
  <c r="CT25"/>
  <c r="CS51"/>
  <c r="CT88"/>
  <c r="CS75"/>
  <c r="CR19"/>
  <c r="CS48"/>
  <c r="CT13"/>
  <c r="CS6"/>
  <c r="CS41"/>
  <c r="CR72"/>
  <c r="BZ5" i="8"/>
  <c r="BZ7"/>
  <c r="BZ9"/>
  <c r="BZ8"/>
  <c r="BZ13"/>
  <c r="BZ47"/>
  <c r="BZ25"/>
  <c r="BZ65"/>
  <c r="BZ88"/>
  <c r="BZ85"/>
  <c r="BZ43"/>
  <c r="BZ52"/>
  <c r="BZ48"/>
  <c r="BZ92"/>
  <c r="BZ41"/>
  <c r="BZ31"/>
  <c r="BZ66"/>
  <c r="BZ10"/>
  <c r="BZ61"/>
  <c r="BZ79"/>
  <c r="BZ83"/>
  <c r="BZ33"/>
  <c r="BZ56"/>
  <c r="BZ6"/>
  <c r="BZ71"/>
  <c r="BZ34"/>
  <c r="BZ89"/>
  <c r="BZ77"/>
  <c r="BZ55"/>
  <c r="BZ35"/>
  <c r="BZ69"/>
  <c r="BZ44"/>
  <c r="BZ51"/>
  <c r="BZ27"/>
  <c r="BZ57"/>
  <c r="BZ75"/>
  <c r="BZ23"/>
  <c r="BZ81"/>
  <c r="BZ91"/>
  <c r="BZ17"/>
  <c r="BZ11"/>
  <c r="BZ38"/>
  <c r="BZ42"/>
  <c r="BZ24"/>
  <c r="BZ12"/>
  <c r="BZ22"/>
  <c r="BZ26"/>
  <c r="BZ19"/>
  <c r="BZ80"/>
  <c r="BZ74"/>
  <c r="BZ21"/>
  <c r="BZ16"/>
  <c r="BZ87"/>
  <c r="BZ46"/>
  <c r="BZ68"/>
  <c r="BZ58"/>
  <c r="BZ70"/>
  <c r="BZ64"/>
  <c r="BZ18"/>
  <c r="BZ37"/>
  <c r="BZ84"/>
  <c r="BZ40"/>
  <c r="BZ76"/>
  <c r="BZ73"/>
  <c r="BZ15"/>
  <c r="BZ62"/>
  <c r="BZ36"/>
  <c r="BZ78"/>
  <c r="BZ32"/>
  <c r="BZ72"/>
  <c r="BZ49"/>
  <c r="BZ30"/>
  <c r="BZ20"/>
  <c r="BZ63"/>
  <c r="BZ59"/>
  <c r="BZ67"/>
  <c r="BZ28"/>
  <c r="BZ60"/>
  <c r="BZ14"/>
  <c r="BZ39"/>
  <c r="BZ53"/>
  <c r="BZ86"/>
  <c r="BZ29"/>
  <c r="BZ90"/>
  <c r="BZ45"/>
  <c r="BZ54"/>
  <c r="BZ50"/>
  <c r="BZ82"/>
  <c r="CA4" i="7"/>
  <c r="BZ4" i="8"/>
  <c r="CR45" i="7"/>
  <c r="CR78"/>
  <c r="CR74"/>
  <c r="CR53"/>
  <c r="CR68"/>
  <c r="CS71"/>
  <c r="CR14"/>
  <c r="CR49"/>
  <c r="CR18"/>
  <c r="CR22"/>
  <c r="CS35"/>
  <c r="CS44"/>
  <c r="CR64"/>
  <c r="CR91"/>
  <c r="CS56"/>
  <c r="CT56" l="1"/>
  <c r="CT44"/>
  <c r="CS18"/>
  <c r="CS14"/>
  <c r="CS74"/>
  <c r="CS45"/>
  <c r="CS64"/>
  <c r="CS22"/>
  <c r="CS68"/>
  <c r="CS72"/>
  <c r="CT41"/>
  <c r="CU13"/>
  <c r="CT48"/>
  <c r="CS19"/>
  <c r="CU88"/>
  <c r="CU25"/>
  <c r="CS63"/>
  <c r="CS32"/>
  <c r="CT55"/>
  <c r="CU47"/>
  <c r="CS62"/>
  <c r="CS37"/>
  <c r="CS21"/>
  <c r="CT52"/>
  <c r="CT77"/>
  <c r="CS67"/>
  <c r="CS80"/>
  <c r="CS46"/>
  <c r="CS29"/>
  <c r="CS73"/>
  <c r="CS70"/>
  <c r="CT43"/>
  <c r="CS20"/>
  <c r="CS12"/>
  <c r="CS17"/>
  <c r="CS60"/>
  <c r="CT34"/>
  <c r="CT10"/>
  <c r="CS90"/>
  <c r="CS15"/>
  <c r="CT83"/>
  <c r="CS84"/>
  <c r="CS42"/>
  <c r="CS91"/>
  <c r="CT35"/>
  <c r="CT71"/>
  <c r="CS78"/>
  <c r="CA9" i="8"/>
  <c r="CA8"/>
  <c r="CA5"/>
  <c r="CA7"/>
  <c r="CA65"/>
  <c r="CA47"/>
  <c r="CA13"/>
  <c r="CA88"/>
  <c r="CA25"/>
  <c r="CA51"/>
  <c r="CA44"/>
  <c r="CA69"/>
  <c r="CA55"/>
  <c r="CA71"/>
  <c r="CA33"/>
  <c r="CA79"/>
  <c r="CA48"/>
  <c r="CA75"/>
  <c r="CA52"/>
  <c r="CA34"/>
  <c r="CA56"/>
  <c r="CA83"/>
  <c r="CA57"/>
  <c r="CA27"/>
  <c r="CA35"/>
  <c r="CA77"/>
  <c r="CA61"/>
  <c r="CA66"/>
  <c r="CA41"/>
  <c r="CA92"/>
  <c r="CA43"/>
  <c r="CA85"/>
  <c r="CA89"/>
  <c r="CA6"/>
  <c r="CA10"/>
  <c r="CA31"/>
  <c r="CA84"/>
  <c r="CA37"/>
  <c r="CA18"/>
  <c r="CA70"/>
  <c r="CA68"/>
  <c r="CA87"/>
  <c r="CA21"/>
  <c r="CA82"/>
  <c r="CA80"/>
  <c r="CA26"/>
  <c r="CA12"/>
  <c r="CA42"/>
  <c r="CA11"/>
  <c r="CA81"/>
  <c r="CA45"/>
  <c r="CA90"/>
  <c r="CA29"/>
  <c r="CA60"/>
  <c r="CA28"/>
  <c r="CA63"/>
  <c r="CA30"/>
  <c r="CA72"/>
  <c r="CA78"/>
  <c r="CA62"/>
  <c r="CA73"/>
  <c r="CA64"/>
  <c r="CA58"/>
  <c r="CA46"/>
  <c r="CA16"/>
  <c r="CA74"/>
  <c r="CA19"/>
  <c r="CA22"/>
  <c r="CA24"/>
  <c r="CA38"/>
  <c r="CA17"/>
  <c r="CA91"/>
  <c r="CA23"/>
  <c r="CA50"/>
  <c r="CA54"/>
  <c r="CA86"/>
  <c r="CA53"/>
  <c r="CA39"/>
  <c r="CA14"/>
  <c r="CA40"/>
  <c r="CA67"/>
  <c r="CA59"/>
  <c r="CA20"/>
  <c r="CA49"/>
  <c r="CA32"/>
  <c r="CA36"/>
  <c r="CA15"/>
  <c r="CA76"/>
  <c r="CB4" i="7"/>
  <c r="CA4" i="8"/>
  <c r="CS49" i="7"/>
  <c r="CS53"/>
  <c r="CT6"/>
  <c r="CT75"/>
  <c r="CT51"/>
  <c r="CS24"/>
  <c r="CT66"/>
  <c r="CS81"/>
  <c r="CS50"/>
  <c r="CT57"/>
  <c r="CT33"/>
  <c r="CU65"/>
  <c r="CS30"/>
  <c r="CT92"/>
  <c r="CS40"/>
  <c r="CS58"/>
  <c r="CS26"/>
  <c r="CS38"/>
  <c r="CT61"/>
  <c r="CS54"/>
  <c r="CT31"/>
  <c r="CS86"/>
  <c r="CS76"/>
  <c r="CS82"/>
  <c r="CS23"/>
  <c r="CS59"/>
  <c r="CT69"/>
  <c r="CS36"/>
  <c r="CS16"/>
  <c r="CS11"/>
  <c r="CS39"/>
  <c r="CS87"/>
  <c r="CT79"/>
  <c r="CT85"/>
  <c r="CT89"/>
  <c r="CS28"/>
  <c r="CT27"/>
  <c r="CU27" l="1"/>
  <c r="CU85"/>
  <c r="CT87"/>
  <c r="CT11"/>
  <c r="CT36"/>
  <c r="CT23"/>
  <c r="CT76"/>
  <c r="CT38"/>
  <c r="CT58"/>
  <c r="CU92"/>
  <c r="CU33"/>
  <c r="CT50"/>
  <c r="CU66"/>
  <c r="CU51"/>
  <c r="CU6"/>
  <c r="CT53"/>
  <c r="CB9" i="8"/>
  <c r="CB8"/>
  <c r="CB7"/>
  <c r="CB5"/>
  <c r="CB47"/>
  <c r="CB13"/>
  <c r="CB25"/>
  <c r="CB88"/>
  <c r="CB65"/>
  <c r="CB52"/>
  <c r="CB31"/>
  <c r="CB10"/>
  <c r="CB6"/>
  <c r="CB89"/>
  <c r="CB69"/>
  <c r="CB44"/>
  <c r="CB51"/>
  <c r="CB85"/>
  <c r="CB92"/>
  <c r="CB41"/>
  <c r="CB66"/>
  <c r="CB61"/>
  <c r="CB77"/>
  <c r="CB57"/>
  <c r="CB75"/>
  <c r="CB48"/>
  <c r="CB79"/>
  <c r="CB33"/>
  <c r="CB71"/>
  <c r="CB55"/>
  <c r="CB43"/>
  <c r="CB83"/>
  <c r="CB56"/>
  <c r="CB34"/>
  <c r="CB35"/>
  <c r="CB27"/>
  <c r="CB73"/>
  <c r="CB78"/>
  <c r="CB72"/>
  <c r="CB63"/>
  <c r="CB60"/>
  <c r="CB90"/>
  <c r="CB42"/>
  <c r="CB68"/>
  <c r="CB70"/>
  <c r="CB76"/>
  <c r="CB36"/>
  <c r="CB32"/>
  <c r="CB20"/>
  <c r="CB59"/>
  <c r="CB40"/>
  <c r="CB39"/>
  <c r="CB54"/>
  <c r="CB91"/>
  <c r="CB38"/>
  <c r="CB22"/>
  <c r="CB74"/>
  <c r="CB16"/>
  <c r="CB45"/>
  <c r="CB81"/>
  <c r="CB12"/>
  <c r="CB84"/>
  <c r="CB62"/>
  <c r="CB30"/>
  <c r="CB28"/>
  <c r="CB29"/>
  <c r="CB11"/>
  <c r="CB87"/>
  <c r="CB37"/>
  <c r="CB15"/>
  <c r="CB49"/>
  <c r="CB67"/>
  <c r="CB14"/>
  <c r="CB53"/>
  <c r="CB86"/>
  <c r="CB50"/>
  <c r="CB23"/>
  <c r="CB17"/>
  <c r="CB24"/>
  <c r="CB19"/>
  <c r="CB21"/>
  <c r="CB18"/>
  <c r="CB46"/>
  <c r="CB58"/>
  <c r="CB64"/>
  <c r="CB26"/>
  <c r="CB80"/>
  <c r="CB82"/>
  <c r="CB4"/>
  <c r="CC4" i="7"/>
  <c r="CU71"/>
  <c r="CU35"/>
  <c r="CT42"/>
  <c r="CU83"/>
  <c r="CT90"/>
  <c r="CU34"/>
  <c r="CT17"/>
  <c r="CT20"/>
  <c r="CT73"/>
  <c r="CT46"/>
  <c r="CT80"/>
  <c r="CT67"/>
  <c r="CU52"/>
  <c r="CT37"/>
  <c r="CV47"/>
  <c r="CT32"/>
  <c r="CV88"/>
  <c r="CU48"/>
  <c r="CU41"/>
  <c r="CT68"/>
  <c r="CT22"/>
  <c r="CT45"/>
  <c r="CT14"/>
  <c r="CU44"/>
  <c r="CT28"/>
  <c r="CU89"/>
  <c r="CU79"/>
  <c r="CT39"/>
  <c r="CT16"/>
  <c r="CU69"/>
  <c r="CT59"/>
  <c r="CT82"/>
  <c r="CT86"/>
  <c r="CU31"/>
  <c r="CT54"/>
  <c r="CU61"/>
  <c r="CT26"/>
  <c r="CT40"/>
  <c r="CT30"/>
  <c r="CV65"/>
  <c r="CU57"/>
  <c r="CT81"/>
  <c r="CT24"/>
  <c r="CU75"/>
  <c r="CT49"/>
  <c r="CT78"/>
  <c r="CT91"/>
  <c r="CT84"/>
  <c r="CT15"/>
  <c r="CU10"/>
  <c r="CT60"/>
  <c r="CT12"/>
  <c r="CU43"/>
  <c r="CT70"/>
  <c r="CT29"/>
  <c r="CU77"/>
  <c r="CT21"/>
  <c r="CT62"/>
  <c r="CU55"/>
  <c r="CT63"/>
  <c r="CV25"/>
  <c r="CT19"/>
  <c r="CV13"/>
  <c r="CT72"/>
  <c r="CT64"/>
  <c r="CT74"/>
  <c r="CT18"/>
  <c r="CU56"/>
  <c r="CV56" l="1"/>
  <c r="CU74"/>
  <c r="CW13"/>
  <c r="CW25"/>
  <c r="CV55"/>
  <c r="CU21"/>
  <c r="CV77"/>
  <c r="CU70"/>
  <c r="CU60"/>
  <c r="CV10"/>
  <c r="CU15"/>
  <c r="CU91"/>
  <c r="CU78"/>
  <c r="CU49"/>
  <c r="CU24"/>
  <c r="CV57"/>
  <c r="CU30"/>
  <c r="CU26"/>
  <c r="CU54"/>
  <c r="CU86"/>
  <c r="CU82"/>
  <c r="CV69"/>
  <c r="CU39"/>
  <c r="CV89"/>
  <c r="CV44"/>
  <c r="CU45"/>
  <c r="CU68"/>
  <c r="CV48"/>
  <c r="CW47"/>
  <c r="CV52"/>
  <c r="CU67"/>
  <c r="CU46"/>
  <c r="CU20"/>
  <c r="CV34"/>
  <c r="CU90"/>
  <c r="CV83"/>
  <c r="CV35"/>
  <c r="CU53"/>
  <c r="CV66"/>
  <c r="CV33"/>
  <c r="CV92"/>
  <c r="CU38"/>
  <c r="CU76"/>
  <c r="CU23"/>
  <c r="CU36"/>
  <c r="CU87"/>
  <c r="CU18"/>
  <c r="CU64"/>
  <c r="CU72"/>
  <c r="CU19"/>
  <c r="CU63"/>
  <c r="CU62"/>
  <c r="CU29"/>
  <c r="CV43"/>
  <c r="CU12"/>
  <c r="CU84"/>
  <c r="CV75"/>
  <c r="CU81"/>
  <c r="CW65"/>
  <c r="CU40"/>
  <c r="CV61"/>
  <c r="CV31"/>
  <c r="CU59"/>
  <c r="CU16"/>
  <c r="CV79"/>
  <c r="CU28"/>
  <c r="CU14"/>
  <c r="CU22"/>
  <c r="CV41"/>
  <c r="CW88"/>
  <c r="CU32"/>
  <c r="CU37"/>
  <c r="CU80"/>
  <c r="CU73"/>
  <c r="CU17"/>
  <c r="CU42"/>
  <c r="CV71"/>
  <c r="CC7" i="8"/>
  <c r="CC9"/>
  <c r="CC8"/>
  <c r="CC5"/>
  <c r="CC47"/>
  <c r="CC65"/>
  <c r="CC88"/>
  <c r="CC13"/>
  <c r="CC25"/>
  <c r="CC66"/>
  <c r="CC92"/>
  <c r="CC85"/>
  <c r="CC44"/>
  <c r="CC6"/>
  <c r="CC31"/>
  <c r="CC34"/>
  <c r="CC83"/>
  <c r="CC71"/>
  <c r="CC48"/>
  <c r="CC75"/>
  <c r="CC69"/>
  <c r="CC52"/>
  <c r="CC57"/>
  <c r="CC77"/>
  <c r="CC61"/>
  <c r="CC41"/>
  <c r="CC51"/>
  <c r="CC89"/>
  <c r="CC10"/>
  <c r="CC27"/>
  <c r="CC35"/>
  <c r="CC56"/>
  <c r="CC43"/>
  <c r="CC55"/>
  <c r="CC33"/>
  <c r="CC79"/>
  <c r="CC16"/>
  <c r="CC38"/>
  <c r="CC40"/>
  <c r="CC59"/>
  <c r="CC32"/>
  <c r="CC76"/>
  <c r="CC68"/>
  <c r="CC42"/>
  <c r="CC72"/>
  <c r="CC73"/>
  <c r="CC58"/>
  <c r="CC18"/>
  <c r="CC19"/>
  <c r="CC17"/>
  <c r="CC50"/>
  <c r="CC53"/>
  <c r="CC37"/>
  <c r="CC11"/>
  <c r="CC20"/>
  <c r="CC70"/>
  <c r="CC74"/>
  <c r="CC22"/>
  <c r="CC91"/>
  <c r="CC54"/>
  <c r="CC39"/>
  <c r="CC36"/>
  <c r="CC82"/>
  <c r="CC80"/>
  <c r="CC26"/>
  <c r="CC90"/>
  <c r="CC60"/>
  <c r="CC63"/>
  <c r="CC78"/>
  <c r="CC64"/>
  <c r="CC46"/>
  <c r="CC21"/>
  <c r="CC24"/>
  <c r="CC23"/>
  <c r="CC86"/>
  <c r="CC14"/>
  <c r="CC67"/>
  <c r="CC49"/>
  <c r="CC15"/>
  <c r="CC87"/>
  <c r="CC12"/>
  <c r="CC81"/>
  <c r="CC45"/>
  <c r="CC29"/>
  <c r="CC28"/>
  <c r="CC30"/>
  <c r="CC62"/>
  <c r="CC84"/>
  <c r="CD4" i="7"/>
  <c r="CC4" i="8"/>
  <c r="CV6" i="7"/>
  <c r="CV51"/>
  <c r="CU50"/>
  <c r="CU58"/>
  <c r="CU11"/>
  <c r="CV85"/>
  <c r="CV27"/>
  <c r="CV11" l="1"/>
  <c r="CW51"/>
  <c r="CW71"/>
  <c r="CV17"/>
  <c r="CV73"/>
  <c r="CV32"/>
  <c r="CW41"/>
  <c r="CV14"/>
  <c r="CW79"/>
  <c r="CV59"/>
  <c r="CW31"/>
  <c r="CV40"/>
  <c r="CV81"/>
  <c r="CV12"/>
  <c r="CV29"/>
  <c r="CV63"/>
  <c r="CV72"/>
  <c r="CV18"/>
  <c r="CV87"/>
  <c r="CV23"/>
  <c r="CW92"/>
  <c r="CW66"/>
  <c r="CV53"/>
  <c r="CW83"/>
  <c r="CW34"/>
  <c r="CV67"/>
  <c r="CX47"/>
  <c r="CW48"/>
  <c r="CV45"/>
  <c r="CW89"/>
  <c r="CW69"/>
  <c r="CV86"/>
  <c r="CV26"/>
  <c r="CW57"/>
  <c r="CV78"/>
  <c r="CV15"/>
  <c r="CV60"/>
  <c r="CV70"/>
  <c r="CW77"/>
  <c r="CW55"/>
  <c r="CX13"/>
  <c r="CV74"/>
  <c r="CW27"/>
  <c r="CV58"/>
  <c r="CD9" i="8"/>
  <c r="CD5"/>
  <c r="CD7"/>
  <c r="CD8"/>
  <c r="CD88"/>
  <c r="CD65"/>
  <c r="CD25"/>
  <c r="CD47"/>
  <c r="CD13"/>
  <c r="CD75"/>
  <c r="CD71"/>
  <c r="CD34"/>
  <c r="CD31"/>
  <c r="CD6"/>
  <c r="CD44"/>
  <c r="CD66"/>
  <c r="CD79"/>
  <c r="CD55"/>
  <c r="CD43"/>
  <c r="CD35"/>
  <c r="CD27"/>
  <c r="CD10"/>
  <c r="CD89"/>
  <c r="CD51"/>
  <c r="CD61"/>
  <c r="CD77"/>
  <c r="CD57"/>
  <c r="CD52"/>
  <c r="CD48"/>
  <c r="CD83"/>
  <c r="CD85"/>
  <c r="CD92"/>
  <c r="CD33"/>
  <c r="CD56"/>
  <c r="CD69"/>
  <c r="CD41"/>
  <c r="CD53"/>
  <c r="CD50"/>
  <c r="CD19"/>
  <c r="CD58"/>
  <c r="CD72"/>
  <c r="CD68"/>
  <c r="CD32"/>
  <c r="CD84"/>
  <c r="CD30"/>
  <c r="CD29"/>
  <c r="CD81"/>
  <c r="CD87"/>
  <c r="CD49"/>
  <c r="CD86"/>
  <c r="CD23"/>
  <c r="CD21"/>
  <c r="CD64"/>
  <c r="CD63"/>
  <c r="CD60"/>
  <c r="CD90"/>
  <c r="CD80"/>
  <c r="CD70"/>
  <c r="CD20"/>
  <c r="CD91"/>
  <c r="CD11"/>
  <c r="CD37"/>
  <c r="CD17"/>
  <c r="CD18"/>
  <c r="CD73"/>
  <c r="CD42"/>
  <c r="CD76"/>
  <c r="CD59"/>
  <c r="CD40"/>
  <c r="CD38"/>
  <c r="CD16"/>
  <c r="CD62"/>
  <c r="CD28"/>
  <c r="CD45"/>
  <c r="CD12"/>
  <c r="CD15"/>
  <c r="CD67"/>
  <c r="CD14"/>
  <c r="CD24"/>
  <c r="CD46"/>
  <c r="CD78"/>
  <c r="CD26"/>
  <c r="CD82"/>
  <c r="CD36"/>
  <c r="CD39"/>
  <c r="CD54"/>
  <c r="CD22"/>
  <c r="CD74"/>
  <c r="CE4" i="7"/>
  <c r="CD4" i="8"/>
  <c r="CW85" i="7"/>
  <c r="CV50"/>
  <c r="CW6"/>
  <c r="CV42"/>
  <c r="CV80"/>
  <c r="CV37"/>
  <c r="CX88"/>
  <c r="CV22"/>
  <c r="CV28"/>
  <c r="CV16"/>
  <c r="CW61"/>
  <c r="CX65"/>
  <c r="CW75"/>
  <c r="CV84"/>
  <c r="CW43"/>
  <c r="CV62"/>
  <c r="CV19"/>
  <c r="CV64"/>
  <c r="CV36"/>
  <c r="CV76"/>
  <c r="CV38"/>
  <c r="CW33"/>
  <c r="CW35"/>
  <c r="CV90"/>
  <c r="CV20"/>
  <c r="CV46"/>
  <c r="CW52"/>
  <c r="CV68"/>
  <c r="CW44"/>
  <c r="CV39"/>
  <c r="CV82"/>
  <c r="CV54"/>
  <c r="CV30"/>
  <c r="CV24"/>
  <c r="CV49"/>
  <c r="CV91"/>
  <c r="CW10"/>
  <c r="CV21"/>
  <c r="CX25"/>
  <c r="CW56"/>
  <c r="CX56" l="1"/>
  <c r="CY25"/>
  <c r="CX10"/>
  <c r="CW49"/>
  <c r="CW30"/>
  <c r="CW82"/>
  <c r="CX44"/>
  <c r="CW46"/>
  <c r="CW90"/>
  <c r="CW38"/>
  <c r="CW36"/>
  <c r="CW64"/>
  <c r="CW62"/>
  <c r="CX43"/>
  <c r="CW84"/>
  <c r="CX75"/>
  <c r="CX61"/>
  <c r="CW16"/>
  <c r="CW22"/>
  <c r="CW37"/>
  <c r="CW42"/>
  <c r="CW50"/>
  <c r="CX85"/>
  <c r="CE9" i="8"/>
  <c r="CE8"/>
  <c r="CE5"/>
  <c r="CE7"/>
  <c r="CE65"/>
  <c r="CE88"/>
  <c r="CE13"/>
  <c r="CE47"/>
  <c r="CE25"/>
  <c r="CE52"/>
  <c r="CE77"/>
  <c r="CE51"/>
  <c r="CE10"/>
  <c r="CE35"/>
  <c r="CE79"/>
  <c r="CE44"/>
  <c r="CE31"/>
  <c r="CE34"/>
  <c r="CE75"/>
  <c r="CE69"/>
  <c r="CE56"/>
  <c r="CE83"/>
  <c r="CE6"/>
  <c r="CE57"/>
  <c r="CE61"/>
  <c r="CE89"/>
  <c r="CE27"/>
  <c r="CE43"/>
  <c r="CE55"/>
  <c r="CE66"/>
  <c r="CE71"/>
  <c r="CE41"/>
  <c r="CE33"/>
  <c r="CE92"/>
  <c r="CE85"/>
  <c r="CE48"/>
  <c r="CE91"/>
  <c r="CE70"/>
  <c r="CE60"/>
  <c r="CE21"/>
  <c r="CE23"/>
  <c r="CE87"/>
  <c r="CE81"/>
  <c r="CE68"/>
  <c r="CE50"/>
  <c r="CE74"/>
  <c r="CE54"/>
  <c r="CE82"/>
  <c r="CE67"/>
  <c r="CE45"/>
  <c r="CE28"/>
  <c r="CE59"/>
  <c r="CE20"/>
  <c r="CE80"/>
  <c r="CE90"/>
  <c r="CE63"/>
  <c r="CE64"/>
  <c r="CE86"/>
  <c r="CE49"/>
  <c r="CE29"/>
  <c r="CE30"/>
  <c r="CE32"/>
  <c r="CE72"/>
  <c r="CE58"/>
  <c r="CE19"/>
  <c r="CE53"/>
  <c r="CE22"/>
  <c r="CE39"/>
  <c r="CE36"/>
  <c r="CE26"/>
  <c r="CE78"/>
  <c r="CE46"/>
  <c r="CE24"/>
  <c r="CE14"/>
  <c r="CE15"/>
  <c r="CE12"/>
  <c r="CE62"/>
  <c r="CE16"/>
  <c r="CE38"/>
  <c r="CE40"/>
  <c r="CE76"/>
  <c r="CE42"/>
  <c r="CE73"/>
  <c r="CE18"/>
  <c r="CE17"/>
  <c r="CE37"/>
  <c r="CE11"/>
  <c r="CE84"/>
  <c r="CF4" i="7"/>
  <c r="CE4" i="8"/>
  <c r="CW74" i="7"/>
  <c r="CX55"/>
  <c r="CW70"/>
  <c r="CW15"/>
  <c r="CW26"/>
  <c r="CX69"/>
  <c r="CW45"/>
  <c r="CY47"/>
  <c r="CX83"/>
  <c r="CX66"/>
  <c r="CW87"/>
  <c r="CW72"/>
  <c r="CW12"/>
  <c r="CW81"/>
  <c r="CX31"/>
  <c r="CX79"/>
  <c r="CX41"/>
  <c r="CW17"/>
  <c r="CX71"/>
  <c r="CX51"/>
  <c r="CW21"/>
  <c r="CW91"/>
  <c r="CW24"/>
  <c r="CW54"/>
  <c r="CW39"/>
  <c r="CW68"/>
  <c r="CX52"/>
  <c r="CW20"/>
  <c r="CX35"/>
  <c r="CX33"/>
  <c r="CW76"/>
  <c r="CW19"/>
  <c r="CY65"/>
  <c r="CW28"/>
  <c r="CY88"/>
  <c r="CW80"/>
  <c r="CX6"/>
  <c r="CW58"/>
  <c r="CX27"/>
  <c r="CY13"/>
  <c r="CX77"/>
  <c r="CW60"/>
  <c r="CW78"/>
  <c r="CX57"/>
  <c r="CW86"/>
  <c r="CX89"/>
  <c r="CX48"/>
  <c r="CW67"/>
  <c r="CX34"/>
  <c r="CW53"/>
  <c r="CX92"/>
  <c r="CW23"/>
  <c r="CW18"/>
  <c r="CW63"/>
  <c r="CW29"/>
  <c r="CW40"/>
  <c r="CW59"/>
  <c r="CW14"/>
  <c r="CW32"/>
  <c r="CW73"/>
  <c r="CW11"/>
  <c r="CX73" l="1"/>
  <c r="CX67"/>
  <c r="CX60"/>
  <c r="CX20"/>
  <c r="CX91"/>
  <c r="CX12"/>
  <c r="CY83"/>
  <c r="CY69"/>
  <c r="CX70"/>
  <c r="CX74"/>
  <c r="CX50"/>
  <c r="CX22"/>
  <c r="CY61"/>
  <c r="CX84"/>
  <c r="CX62"/>
  <c r="CX36"/>
  <c r="CX46"/>
  <c r="CY44"/>
  <c r="CX30"/>
  <c r="CY10"/>
  <c r="CZ25"/>
  <c r="CX11"/>
  <c r="CX14"/>
  <c r="CX63"/>
  <c r="CX53"/>
  <c r="CY57"/>
  <c r="CX58"/>
  <c r="CZ88"/>
  <c r="CY33"/>
  <c r="CX54"/>
  <c r="CY79"/>
  <c r="CX32"/>
  <c r="CX18"/>
  <c r="CY34"/>
  <c r="CX86"/>
  <c r="CY77"/>
  <c r="CX80"/>
  <c r="CZ65"/>
  <c r="CX19"/>
  <c r="CY35"/>
  <c r="CX39"/>
  <c r="CX17"/>
  <c r="CY31"/>
  <c r="CY66"/>
  <c r="CX40"/>
  <c r="CX23"/>
  <c r="CY89"/>
  <c r="CZ13"/>
  <c r="CX68"/>
  <c r="CX21"/>
  <c r="CY71"/>
  <c r="CX81"/>
  <c r="CX72"/>
  <c r="CZ47"/>
  <c r="CF7" i="8"/>
  <c r="CF5"/>
  <c r="CF9"/>
  <c r="CF8"/>
  <c r="CF88"/>
  <c r="CF47"/>
  <c r="CF65"/>
  <c r="CF13"/>
  <c r="CF25"/>
  <c r="CF83"/>
  <c r="CF56"/>
  <c r="CF34"/>
  <c r="CF31"/>
  <c r="CF79"/>
  <c r="CF35"/>
  <c r="CF10"/>
  <c r="CF77"/>
  <c r="CF52"/>
  <c r="CF85"/>
  <c r="CF33"/>
  <c r="CF71"/>
  <c r="CF6"/>
  <c r="CF55"/>
  <c r="CF43"/>
  <c r="CF27"/>
  <c r="CF89"/>
  <c r="CF69"/>
  <c r="CF75"/>
  <c r="CF44"/>
  <c r="CF51"/>
  <c r="CF48"/>
  <c r="CF92"/>
  <c r="CF41"/>
  <c r="CF66"/>
  <c r="CF61"/>
  <c r="CF57"/>
  <c r="CF37"/>
  <c r="CF17"/>
  <c r="CF73"/>
  <c r="CF42"/>
  <c r="CF40"/>
  <c r="CF16"/>
  <c r="CF15"/>
  <c r="CF24"/>
  <c r="CF78"/>
  <c r="CF26"/>
  <c r="CF39"/>
  <c r="CF19"/>
  <c r="CF72"/>
  <c r="CF29"/>
  <c r="CF80"/>
  <c r="CF45"/>
  <c r="CF82"/>
  <c r="CF68"/>
  <c r="CF84"/>
  <c r="CF81"/>
  <c r="CF21"/>
  <c r="CF60"/>
  <c r="CF70"/>
  <c r="CF91"/>
  <c r="CF59"/>
  <c r="CF28"/>
  <c r="CF74"/>
  <c r="CF11"/>
  <c r="CF18"/>
  <c r="CF76"/>
  <c r="CF38"/>
  <c r="CF62"/>
  <c r="CF12"/>
  <c r="CF14"/>
  <c r="CF46"/>
  <c r="CF36"/>
  <c r="CF22"/>
  <c r="CF53"/>
  <c r="CF58"/>
  <c r="CF32"/>
  <c r="CF30"/>
  <c r="CF86"/>
  <c r="CF64"/>
  <c r="CF90"/>
  <c r="CF20"/>
  <c r="CF50"/>
  <c r="CF87"/>
  <c r="CF23"/>
  <c r="CF49"/>
  <c r="CF63"/>
  <c r="CF67"/>
  <c r="CF54"/>
  <c r="CG4" i="7"/>
  <c r="CF4" i="8"/>
  <c r="CX59" i="7"/>
  <c r="CX29"/>
  <c r="CY92"/>
  <c r="CY48"/>
  <c r="CX78"/>
  <c r="CY27"/>
  <c r="CY6"/>
  <c r="CX28"/>
  <c r="CX76"/>
  <c r="CY52"/>
  <c r="CX24"/>
  <c r="CY51"/>
  <c r="CY41"/>
  <c r="CX87"/>
  <c r="CX45"/>
  <c r="CX26"/>
  <c r="CX15"/>
  <c r="CY55"/>
  <c r="CY85"/>
  <c r="CX42"/>
  <c r="CX37"/>
  <c r="CX16"/>
  <c r="CY75"/>
  <c r="CY43"/>
  <c r="CX64"/>
  <c r="CX38"/>
  <c r="CX90"/>
  <c r="CX82"/>
  <c r="CX49"/>
  <c r="CY56"/>
  <c r="CZ56" l="1"/>
  <c r="CZ43"/>
  <c r="CY15"/>
  <c r="CZ51"/>
  <c r="CZ27"/>
  <c r="CY29"/>
  <c r="CY49"/>
  <c r="CY42"/>
  <c r="CY45"/>
  <c r="CY76"/>
  <c r="CY72"/>
  <c r="CZ71"/>
  <c r="CY68"/>
  <c r="CZ89"/>
  <c r="CY40"/>
  <c r="CZ66"/>
  <c r="CY17"/>
  <c r="CY39"/>
  <c r="CY19"/>
  <c r="CY80"/>
  <c r="CZ77"/>
  <c r="CZ34"/>
  <c r="CZ79"/>
  <c r="CY54"/>
  <c r="CY58"/>
  <c r="CY53"/>
  <c r="CY14"/>
  <c r="DA25"/>
  <c r="CY30"/>
  <c r="CY46"/>
  <c r="CY36"/>
  <c r="CY84"/>
  <c r="CY22"/>
  <c r="CY50"/>
  <c r="CY70"/>
  <c r="CZ83"/>
  <c r="CY20"/>
  <c r="CY60"/>
  <c r="CY16"/>
  <c r="CY87"/>
  <c r="CY28"/>
  <c r="CY82"/>
  <c r="CY90"/>
  <c r="CY64"/>
  <c r="CZ75"/>
  <c r="CY37"/>
  <c r="CZ85"/>
  <c r="CZ55"/>
  <c r="CY26"/>
  <c r="CZ41"/>
  <c r="CZ52"/>
  <c r="CZ6"/>
  <c r="CY78"/>
  <c r="CZ92"/>
  <c r="CY59"/>
  <c r="CG8" i="8"/>
  <c r="CG5"/>
  <c r="CG7"/>
  <c r="CG9"/>
  <c r="CG47"/>
  <c r="CG88"/>
  <c r="CG25"/>
  <c r="CG65"/>
  <c r="CG13"/>
  <c r="CG61"/>
  <c r="CG41"/>
  <c r="CG48"/>
  <c r="CG44"/>
  <c r="CG75"/>
  <c r="CG27"/>
  <c r="CG33"/>
  <c r="CG52"/>
  <c r="CG35"/>
  <c r="CG56"/>
  <c r="CG43"/>
  <c r="CG85"/>
  <c r="CG10"/>
  <c r="CG57"/>
  <c r="CG66"/>
  <c r="CG92"/>
  <c r="CG51"/>
  <c r="CG69"/>
  <c r="CG89"/>
  <c r="CG71"/>
  <c r="CG77"/>
  <c r="CG34"/>
  <c r="CG83"/>
  <c r="CG55"/>
  <c r="CG6"/>
  <c r="CG79"/>
  <c r="CG31"/>
  <c r="CG23"/>
  <c r="CG74"/>
  <c r="CG28"/>
  <c r="CG59"/>
  <c r="CG90"/>
  <c r="CG86"/>
  <c r="CG30"/>
  <c r="CG32"/>
  <c r="CG58"/>
  <c r="CG22"/>
  <c r="CG14"/>
  <c r="CG62"/>
  <c r="CG76"/>
  <c r="CG18"/>
  <c r="CG11"/>
  <c r="CG60"/>
  <c r="CG54"/>
  <c r="CG67"/>
  <c r="CG63"/>
  <c r="CG49"/>
  <c r="CG19"/>
  <c r="CG39"/>
  <c r="CG78"/>
  <c r="CG15"/>
  <c r="CG16"/>
  <c r="CG42"/>
  <c r="CG17"/>
  <c r="CG36"/>
  <c r="CG38"/>
  <c r="CG21"/>
  <c r="CG91"/>
  <c r="CG68"/>
  <c r="CG87"/>
  <c r="CG50"/>
  <c r="CG20"/>
  <c r="CG64"/>
  <c r="CG53"/>
  <c r="CG46"/>
  <c r="CG12"/>
  <c r="CG70"/>
  <c r="CG81"/>
  <c r="CG82"/>
  <c r="CG45"/>
  <c r="CG80"/>
  <c r="CG29"/>
  <c r="CG72"/>
  <c r="CG26"/>
  <c r="CG24"/>
  <c r="CG40"/>
  <c r="CG73"/>
  <c r="CG37"/>
  <c r="CG84"/>
  <c r="CH4" i="7"/>
  <c r="CG4" i="8"/>
  <c r="CY38" i="7"/>
  <c r="CY24"/>
  <c r="CZ48"/>
  <c r="DA47"/>
  <c r="CY81"/>
  <c r="CY21"/>
  <c r="DA13"/>
  <c r="CY23"/>
  <c r="CZ31"/>
  <c r="CZ35"/>
  <c r="DA65"/>
  <c r="CY86"/>
  <c r="CY18"/>
  <c r="CY32"/>
  <c r="CZ33"/>
  <c r="DA88"/>
  <c r="CZ57"/>
  <c r="CY63"/>
  <c r="CY11"/>
  <c r="CZ10"/>
  <c r="CZ44"/>
  <c r="CY62"/>
  <c r="CZ61"/>
  <c r="CY74"/>
  <c r="CZ69"/>
  <c r="CY12"/>
  <c r="CY91"/>
  <c r="CY67"/>
  <c r="CY73"/>
  <c r="CZ73" l="1"/>
  <c r="CZ91"/>
  <c r="DA69"/>
  <c r="CZ62"/>
  <c r="DA44"/>
  <c r="CZ11"/>
  <c r="DA57"/>
  <c r="DA33"/>
  <c r="CZ18"/>
  <c r="DA35"/>
  <c r="DA31"/>
  <c r="CZ23"/>
  <c r="CZ81"/>
  <c r="CZ24"/>
  <c r="CH9" i="8"/>
  <c r="CH8"/>
  <c r="CH5"/>
  <c r="CH7"/>
  <c r="CH88"/>
  <c r="CH65"/>
  <c r="CH13"/>
  <c r="CH25"/>
  <c r="CH47"/>
  <c r="CH34"/>
  <c r="CH10"/>
  <c r="CH85"/>
  <c r="CH89"/>
  <c r="CH51"/>
  <c r="CH92"/>
  <c r="CH31"/>
  <c r="CH79"/>
  <c r="CH6"/>
  <c r="CH55"/>
  <c r="CH75"/>
  <c r="CH44"/>
  <c r="CH61"/>
  <c r="CH57"/>
  <c r="CH83"/>
  <c r="CH77"/>
  <c r="CH71"/>
  <c r="CH43"/>
  <c r="CH69"/>
  <c r="CH66"/>
  <c r="CH56"/>
  <c r="CH35"/>
  <c r="CH52"/>
  <c r="CH33"/>
  <c r="CH27"/>
  <c r="CH48"/>
  <c r="CH41"/>
  <c r="CH37"/>
  <c r="CH40"/>
  <c r="CH24"/>
  <c r="CH72"/>
  <c r="CH29"/>
  <c r="CH80"/>
  <c r="CH81"/>
  <c r="CH70"/>
  <c r="CH38"/>
  <c r="CH46"/>
  <c r="CH20"/>
  <c r="CH87"/>
  <c r="CH17"/>
  <c r="CH16"/>
  <c r="CH78"/>
  <c r="CH49"/>
  <c r="CH68"/>
  <c r="CH91"/>
  <c r="CH18"/>
  <c r="CH62"/>
  <c r="CH32"/>
  <c r="CH86"/>
  <c r="CH28"/>
  <c r="CH23"/>
  <c r="CH39"/>
  <c r="CH67"/>
  <c r="CH73"/>
  <c r="CH26"/>
  <c r="CH45"/>
  <c r="CH82"/>
  <c r="CH21"/>
  <c r="CH12"/>
  <c r="CH36"/>
  <c r="CH53"/>
  <c r="CH64"/>
  <c r="CH50"/>
  <c r="CH42"/>
  <c r="CH15"/>
  <c r="CH19"/>
  <c r="CH63"/>
  <c r="CH54"/>
  <c r="CH84"/>
  <c r="CH60"/>
  <c r="CH11"/>
  <c r="CH76"/>
  <c r="CH14"/>
  <c r="CH22"/>
  <c r="CH58"/>
  <c r="CH30"/>
  <c r="CH90"/>
  <c r="CH59"/>
  <c r="CH74"/>
  <c r="CI4" i="7"/>
  <c r="CH4" i="8"/>
  <c r="DA92" i="7"/>
  <c r="DA6"/>
  <c r="DA52"/>
  <c r="DA41"/>
  <c r="DA55"/>
  <c r="CZ37"/>
  <c r="CZ64"/>
  <c r="CZ82"/>
  <c r="CZ28"/>
  <c r="CZ16"/>
  <c r="CZ70"/>
  <c r="CZ22"/>
  <c r="CZ36"/>
  <c r="CZ30"/>
  <c r="CZ14"/>
  <c r="CZ58"/>
  <c r="CZ54"/>
  <c r="DA34"/>
  <c r="CZ80"/>
  <c r="CZ39"/>
  <c r="DA66"/>
  <c r="DA89"/>
  <c r="CZ68"/>
  <c r="CZ72"/>
  <c r="CZ76"/>
  <c r="CZ42"/>
  <c r="CZ29"/>
  <c r="DA51"/>
  <c r="DA43"/>
  <c r="CZ67"/>
  <c r="CZ12"/>
  <c r="CZ74"/>
  <c r="DA61"/>
  <c r="DA10"/>
  <c r="CZ63"/>
  <c r="DB88"/>
  <c r="CZ32"/>
  <c r="CZ86"/>
  <c r="DB65"/>
  <c r="DB13"/>
  <c r="CZ21"/>
  <c r="DB47"/>
  <c r="DA48"/>
  <c r="CZ38"/>
  <c r="CZ59"/>
  <c r="CZ78"/>
  <c r="CZ26"/>
  <c r="DA85"/>
  <c r="DA75"/>
  <c r="CZ90"/>
  <c r="CZ87"/>
  <c r="CZ60"/>
  <c r="CZ20"/>
  <c r="DA83"/>
  <c r="CZ50"/>
  <c r="CZ84"/>
  <c r="CZ46"/>
  <c r="DB25"/>
  <c r="CZ53"/>
  <c r="DA79"/>
  <c r="DA77"/>
  <c r="CZ19"/>
  <c r="CZ17"/>
  <c r="CZ40"/>
  <c r="DA71"/>
  <c r="CZ45"/>
  <c r="CZ49"/>
  <c r="DA27"/>
  <c r="CZ15"/>
  <c r="DA56"/>
  <c r="DB56" l="1"/>
  <c r="DB27"/>
  <c r="DA45"/>
  <c r="DB71"/>
  <c r="DA40"/>
  <c r="DA19"/>
  <c r="DC25"/>
  <c r="DA84"/>
  <c r="DB83"/>
  <c r="DA60"/>
  <c r="DA87"/>
  <c r="DA90"/>
  <c r="DB85"/>
  <c r="DA59"/>
  <c r="DC47"/>
  <c r="DC13"/>
  <c r="DA86"/>
  <c r="DA63"/>
  <c r="DA74"/>
  <c r="DB43"/>
  <c r="DA29"/>
  <c r="DA76"/>
  <c r="DA68"/>
  <c r="DB66"/>
  <c r="DA80"/>
  <c r="DA58"/>
  <c r="DA30"/>
  <c r="DA22"/>
  <c r="DA28"/>
  <c r="DA64"/>
  <c r="DB55"/>
  <c r="DB41"/>
  <c r="DB6"/>
  <c r="CI9" i="8"/>
  <c r="CI8"/>
  <c r="CI5"/>
  <c r="CI7"/>
  <c r="CI47"/>
  <c r="CI13"/>
  <c r="CI25"/>
  <c r="CI65"/>
  <c r="CI88"/>
  <c r="CI48"/>
  <c r="CI27"/>
  <c r="CI33"/>
  <c r="CI52"/>
  <c r="CI69"/>
  <c r="CI43"/>
  <c r="CI71"/>
  <c r="CI77"/>
  <c r="CI83"/>
  <c r="CI44"/>
  <c r="CI55"/>
  <c r="CI31"/>
  <c r="CI56"/>
  <c r="CI92"/>
  <c r="CI51"/>
  <c r="CI85"/>
  <c r="CI10"/>
  <c r="CI34"/>
  <c r="CI75"/>
  <c r="CI41"/>
  <c r="CI35"/>
  <c r="CI57"/>
  <c r="CI66"/>
  <c r="CI61"/>
  <c r="CI6"/>
  <c r="CI89"/>
  <c r="CI79"/>
  <c r="CI28"/>
  <c r="CI32"/>
  <c r="CI18"/>
  <c r="CI91"/>
  <c r="CI49"/>
  <c r="CI16"/>
  <c r="CI38"/>
  <c r="CI70"/>
  <c r="CI29"/>
  <c r="CI40"/>
  <c r="CI30"/>
  <c r="CI22"/>
  <c r="CI76"/>
  <c r="CI60"/>
  <c r="CI67"/>
  <c r="CI39"/>
  <c r="CI42"/>
  <c r="CI50"/>
  <c r="CI36"/>
  <c r="CI21"/>
  <c r="CI45"/>
  <c r="CI26"/>
  <c r="CI73"/>
  <c r="CI23"/>
  <c r="CI68"/>
  <c r="CI86"/>
  <c r="CI62"/>
  <c r="CI78"/>
  <c r="CI17"/>
  <c r="CI87"/>
  <c r="CI20"/>
  <c r="CI46"/>
  <c r="CI81"/>
  <c r="CI80"/>
  <c r="CI72"/>
  <c r="CI24"/>
  <c r="CI37"/>
  <c r="CI74"/>
  <c r="CI59"/>
  <c r="CI90"/>
  <c r="CI58"/>
  <c r="CI14"/>
  <c r="CI11"/>
  <c r="CI84"/>
  <c r="CI54"/>
  <c r="CI63"/>
  <c r="CI19"/>
  <c r="CI15"/>
  <c r="CI64"/>
  <c r="CI53"/>
  <c r="CI12"/>
  <c r="CI82"/>
  <c r="CJ4" i="7"/>
  <c r="CI4" i="8"/>
  <c r="DA24" i="7"/>
  <c r="DA81"/>
  <c r="DA23"/>
  <c r="DB35"/>
  <c r="DA18"/>
  <c r="DB33"/>
  <c r="DA11"/>
  <c r="DA62"/>
  <c r="DB69"/>
  <c r="DA15"/>
  <c r="DA49"/>
  <c r="DA17"/>
  <c r="DB77"/>
  <c r="DB79"/>
  <c r="DA53"/>
  <c r="DA46"/>
  <c r="DA50"/>
  <c r="DA20"/>
  <c r="DB75"/>
  <c r="DA26"/>
  <c r="DA78"/>
  <c r="DA38"/>
  <c r="DB48"/>
  <c r="DA21"/>
  <c r="DC65"/>
  <c r="DA32"/>
  <c r="DC88"/>
  <c r="DB10"/>
  <c r="DB61"/>
  <c r="DA12"/>
  <c r="DA67"/>
  <c r="DB51"/>
  <c r="DA42"/>
  <c r="DA72"/>
  <c r="DB89"/>
  <c r="DA39"/>
  <c r="DB34"/>
  <c r="DA54"/>
  <c r="DA14"/>
  <c r="DA36"/>
  <c r="DA70"/>
  <c r="DA16"/>
  <c r="DA82"/>
  <c r="DA37"/>
  <c r="DB52"/>
  <c r="DB92"/>
  <c r="DB31"/>
  <c r="DB57"/>
  <c r="DB44"/>
  <c r="DA91"/>
  <c r="DA73"/>
  <c r="DB37" l="1"/>
  <c r="DC34"/>
  <c r="DC61"/>
  <c r="DB21"/>
  <c r="DB50"/>
  <c r="DB53"/>
  <c r="DB62"/>
  <c r="DC35"/>
  <c r="DB16"/>
  <c r="DC89"/>
  <c r="DD65"/>
  <c r="DC75"/>
  <c r="DB49"/>
  <c r="DC41"/>
  <c r="DB64"/>
  <c r="DB22"/>
  <c r="DB58"/>
  <c r="DB80"/>
  <c r="DB68"/>
  <c r="DB29"/>
  <c r="DD47"/>
  <c r="DB59"/>
  <c r="DB90"/>
  <c r="DB60"/>
  <c r="DB84"/>
  <c r="DB19"/>
  <c r="DC71"/>
  <c r="DC27"/>
  <c r="DB73"/>
  <c r="DB70"/>
  <c r="DB42"/>
  <c r="DD88"/>
  <c r="DB91"/>
  <c r="DC44"/>
  <c r="DC31"/>
  <c r="DC92"/>
  <c r="DB82"/>
  <c r="DB36"/>
  <c r="DB54"/>
  <c r="DB39"/>
  <c r="DB72"/>
  <c r="DC51"/>
  <c r="DB12"/>
  <c r="DC10"/>
  <c r="DB32"/>
  <c r="DC48"/>
  <c r="DB78"/>
  <c r="DB26"/>
  <c r="DB20"/>
  <c r="DB46"/>
  <c r="DC79"/>
  <c r="DB17"/>
  <c r="DB15"/>
  <c r="DC69"/>
  <c r="DB11"/>
  <c r="DB18"/>
  <c r="DB23"/>
  <c r="DB24"/>
  <c r="DC57"/>
  <c r="DC52"/>
  <c r="DB14"/>
  <c r="DB67"/>
  <c r="DB38"/>
  <c r="DC77"/>
  <c r="DC33"/>
  <c r="DB81"/>
  <c r="CJ8" i="8"/>
  <c r="CJ7"/>
  <c r="CJ5"/>
  <c r="CJ9"/>
  <c r="CJ88"/>
  <c r="CJ13"/>
  <c r="CJ47"/>
  <c r="CJ65"/>
  <c r="CJ25"/>
  <c r="CJ31"/>
  <c r="CJ55"/>
  <c r="CJ83"/>
  <c r="CJ43"/>
  <c r="CJ69"/>
  <c r="CJ33"/>
  <c r="CJ27"/>
  <c r="CJ48"/>
  <c r="CJ89"/>
  <c r="CJ79"/>
  <c r="CJ75"/>
  <c r="CJ66"/>
  <c r="CJ35"/>
  <c r="CJ10"/>
  <c r="CJ92"/>
  <c r="CJ56"/>
  <c r="CJ34"/>
  <c r="CJ85"/>
  <c r="CJ44"/>
  <c r="CJ77"/>
  <c r="CJ71"/>
  <c r="CJ52"/>
  <c r="CJ6"/>
  <c r="CJ61"/>
  <c r="CJ57"/>
  <c r="CJ41"/>
  <c r="CJ51"/>
  <c r="CJ29"/>
  <c r="CJ70"/>
  <c r="CJ16"/>
  <c r="CJ68"/>
  <c r="CJ62"/>
  <c r="CJ86"/>
  <c r="CJ12"/>
  <c r="CJ64"/>
  <c r="CJ19"/>
  <c r="CJ84"/>
  <c r="CJ14"/>
  <c r="CJ90"/>
  <c r="CJ74"/>
  <c r="CJ37"/>
  <c r="CJ72"/>
  <c r="CJ81"/>
  <c r="CJ46"/>
  <c r="CJ20"/>
  <c r="CJ17"/>
  <c r="CJ73"/>
  <c r="CJ45"/>
  <c r="CJ21"/>
  <c r="CJ36"/>
  <c r="CJ50"/>
  <c r="CJ42"/>
  <c r="CJ67"/>
  <c r="CJ60"/>
  <c r="CJ22"/>
  <c r="CJ40"/>
  <c r="CJ49"/>
  <c r="CJ38"/>
  <c r="CJ91"/>
  <c r="CJ82"/>
  <c r="CJ53"/>
  <c r="CJ15"/>
  <c r="CJ63"/>
  <c r="CJ54"/>
  <c r="CJ11"/>
  <c r="CJ58"/>
  <c r="CJ59"/>
  <c r="CJ24"/>
  <c r="CJ80"/>
  <c r="CJ87"/>
  <c r="CJ78"/>
  <c r="CJ18"/>
  <c r="CJ32"/>
  <c r="CJ28"/>
  <c r="CJ23"/>
  <c r="CJ26"/>
  <c r="CJ39"/>
  <c r="CJ76"/>
  <c r="CJ30"/>
  <c r="CK4" i="7"/>
  <c r="CJ4" i="8"/>
  <c r="DC6" i="7"/>
  <c r="DC55"/>
  <c r="DB28"/>
  <c r="DB30"/>
  <c r="DC66"/>
  <c r="DB76"/>
  <c r="DC43"/>
  <c r="DB74"/>
  <c r="DB63"/>
  <c r="DB86"/>
  <c r="DD13"/>
  <c r="DC85"/>
  <c r="DB87"/>
  <c r="DC83"/>
  <c r="DD25"/>
  <c r="DB40"/>
  <c r="DB45"/>
  <c r="DC56"/>
  <c r="DC40" l="1"/>
  <c r="DE25"/>
  <c r="DC87"/>
  <c r="DE13"/>
  <c r="DC63"/>
  <c r="DD43"/>
  <c r="DD66"/>
  <c r="DC30"/>
  <c r="DC28"/>
  <c r="DD6"/>
  <c r="DD56"/>
  <c r="DC81"/>
  <c r="DC67"/>
  <c r="DD52"/>
  <c r="DC24"/>
  <c r="DC18"/>
  <c r="DD69"/>
  <c r="DD79"/>
  <c r="DC20"/>
  <c r="DC26"/>
  <c r="DD48"/>
  <c r="DC32"/>
  <c r="DC12"/>
  <c r="DC72"/>
  <c r="DC54"/>
  <c r="DC91"/>
  <c r="DC42"/>
  <c r="DD27"/>
  <c r="DC19"/>
  <c r="DC84"/>
  <c r="DC90"/>
  <c r="DC59"/>
  <c r="DC29"/>
  <c r="DC80"/>
  <c r="DC22"/>
  <c r="DC64"/>
  <c r="DC49"/>
  <c r="DE65"/>
  <c r="DC16"/>
  <c r="DC62"/>
  <c r="DC50"/>
  <c r="DD61"/>
  <c r="DC37"/>
  <c r="DD83"/>
  <c r="DD85"/>
  <c r="DC86"/>
  <c r="DC74"/>
  <c r="DC76"/>
  <c r="DD55"/>
  <c r="CK8" i="8"/>
  <c r="CK5"/>
  <c r="CK7"/>
  <c r="CK9"/>
  <c r="CK88"/>
  <c r="CK47"/>
  <c r="CK13"/>
  <c r="CK25"/>
  <c r="CK65"/>
  <c r="CK43"/>
  <c r="CK85"/>
  <c r="CK61"/>
  <c r="CK6"/>
  <c r="CK77"/>
  <c r="CK44"/>
  <c r="CK56"/>
  <c r="CK92"/>
  <c r="CK10"/>
  <c r="CK75"/>
  <c r="CK89"/>
  <c r="CK33"/>
  <c r="CK27"/>
  <c r="CK31"/>
  <c r="CK51"/>
  <c r="CK34"/>
  <c r="CK41"/>
  <c r="CK57"/>
  <c r="CK52"/>
  <c r="CK71"/>
  <c r="CK35"/>
  <c r="CK66"/>
  <c r="CK79"/>
  <c r="CK48"/>
  <c r="CK69"/>
  <c r="CK83"/>
  <c r="CK55"/>
  <c r="CK38"/>
  <c r="CK30"/>
  <c r="CK39"/>
  <c r="CK23"/>
  <c r="CK32"/>
  <c r="CK78"/>
  <c r="CK80"/>
  <c r="CK58"/>
  <c r="CK54"/>
  <c r="CK15"/>
  <c r="CK16"/>
  <c r="CK70"/>
  <c r="CK29"/>
  <c r="CK22"/>
  <c r="CK67"/>
  <c r="CK42"/>
  <c r="CK21"/>
  <c r="CK17"/>
  <c r="CK20"/>
  <c r="CK81"/>
  <c r="CK72"/>
  <c r="CK74"/>
  <c r="CK14"/>
  <c r="CK64"/>
  <c r="CK84"/>
  <c r="CK86"/>
  <c r="CK62"/>
  <c r="CK76"/>
  <c r="CK26"/>
  <c r="CK28"/>
  <c r="CK18"/>
  <c r="CK87"/>
  <c r="CK24"/>
  <c r="CK59"/>
  <c r="CK11"/>
  <c r="CK63"/>
  <c r="CK53"/>
  <c r="CK82"/>
  <c r="CK91"/>
  <c r="CK49"/>
  <c r="CK40"/>
  <c r="CK60"/>
  <c r="CK50"/>
  <c r="CK36"/>
  <c r="CK45"/>
  <c r="CK73"/>
  <c r="CK46"/>
  <c r="CK37"/>
  <c r="CK90"/>
  <c r="CK19"/>
  <c r="CK12"/>
  <c r="CK68"/>
  <c r="CL4" i="7"/>
  <c r="CK4" i="8"/>
  <c r="DC45" i="7"/>
  <c r="DD33"/>
  <c r="DD77"/>
  <c r="DC38"/>
  <c r="DC14"/>
  <c r="DD57"/>
  <c r="DC23"/>
  <c r="DC11"/>
  <c r="DC15"/>
  <c r="DC17"/>
  <c r="DC46"/>
  <c r="DC78"/>
  <c r="DD10"/>
  <c r="DD51"/>
  <c r="DC39"/>
  <c r="DC36"/>
  <c r="DC82"/>
  <c r="DD92"/>
  <c r="DD31"/>
  <c r="DD44"/>
  <c r="DE88"/>
  <c r="DC70"/>
  <c r="DC73"/>
  <c r="DD71"/>
  <c r="DC60"/>
  <c r="DE47"/>
  <c r="DC68"/>
  <c r="DC58"/>
  <c r="DD41"/>
  <c r="DD75"/>
  <c r="DD89"/>
  <c r="DD35"/>
  <c r="DC53"/>
  <c r="DC21"/>
  <c r="DD34"/>
  <c r="DD21" l="1"/>
  <c r="DE35"/>
  <c r="DE89"/>
  <c r="DE41"/>
  <c r="DD58"/>
  <c r="DF47"/>
  <c r="DD60"/>
  <c r="DE71"/>
  <c r="DD70"/>
  <c r="DE31"/>
  <c r="DD82"/>
  <c r="DD39"/>
  <c r="DE10"/>
  <c r="DD78"/>
  <c r="DD46"/>
  <c r="DD15"/>
  <c r="DD23"/>
  <c r="DD14"/>
  <c r="DE77"/>
  <c r="DD45"/>
  <c r="DE55"/>
  <c r="DD74"/>
  <c r="DE83"/>
  <c r="DD37"/>
  <c r="DD50"/>
  <c r="DF65"/>
  <c r="DD64"/>
  <c r="DD80"/>
  <c r="DD59"/>
  <c r="DD84"/>
  <c r="DE27"/>
  <c r="DD42"/>
  <c r="DD91"/>
  <c r="DD72"/>
  <c r="DD32"/>
  <c r="DD26"/>
  <c r="DE79"/>
  <c r="DE69"/>
  <c r="DD24"/>
  <c r="DD67"/>
  <c r="DE56"/>
  <c r="DD28"/>
  <c r="DE66"/>
  <c r="DD63"/>
  <c r="DF25"/>
  <c r="DE34"/>
  <c r="DD53"/>
  <c r="DE75"/>
  <c r="DD68"/>
  <c r="DD73"/>
  <c r="DF88"/>
  <c r="DE44"/>
  <c r="DE92"/>
  <c r="DD36"/>
  <c r="DE51"/>
  <c r="DD17"/>
  <c r="DD11"/>
  <c r="DE57"/>
  <c r="DD38"/>
  <c r="DE33"/>
  <c r="CL5" i="8"/>
  <c r="CL7"/>
  <c r="CL8"/>
  <c r="CL9"/>
  <c r="CL47"/>
  <c r="CL25"/>
  <c r="CL65"/>
  <c r="CL13"/>
  <c r="CL88"/>
  <c r="CL61"/>
  <c r="CL85"/>
  <c r="CL31"/>
  <c r="CL27"/>
  <c r="CL79"/>
  <c r="CL66"/>
  <c r="CL71"/>
  <c r="CL57"/>
  <c r="CL34"/>
  <c r="CL51"/>
  <c r="CL43"/>
  <c r="CL10"/>
  <c r="CL92"/>
  <c r="CL6"/>
  <c r="CL55"/>
  <c r="CL83"/>
  <c r="CL69"/>
  <c r="CL48"/>
  <c r="CL35"/>
  <c r="CL52"/>
  <c r="CL41"/>
  <c r="CL33"/>
  <c r="CL89"/>
  <c r="CL75"/>
  <c r="CL56"/>
  <c r="CL44"/>
  <c r="CL77"/>
  <c r="CL78"/>
  <c r="CL68"/>
  <c r="CL12"/>
  <c r="CL19"/>
  <c r="CL90"/>
  <c r="CL73"/>
  <c r="CL36"/>
  <c r="CL91"/>
  <c r="CL53"/>
  <c r="CL63"/>
  <c r="CL59"/>
  <c r="CL87"/>
  <c r="CL18"/>
  <c r="CL26"/>
  <c r="CL62"/>
  <c r="CL64"/>
  <c r="CL74"/>
  <c r="CL81"/>
  <c r="CL17"/>
  <c r="CL67"/>
  <c r="CL70"/>
  <c r="CL16"/>
  <c r="CL54"/>
  <c r="CL32"/>
  <c r="CL38"/>
  <c r="CL42"/>
  <c r="CL29"/>
  <c r="CL58"/>
  <c r="CL23"/>
  <c r="CL30"/>
  <c r="CL86"/>
  <c r="CL84"/>
  <c r="CL37"/>
  <c r="CL46"/>
  <c r="CL45"/>
  <c r="CL50"/>
  <c r="CL60"/>
  <c r="CL40"/>
  <c r="CL49"/>
  <c r="CL82"/>
  <c r="CL11"/>
  <c r="CL24"/>
  <c r="CL28"/>
  <c r="CL76"/>
  <c r="CL14"/>
  <c r="CL72"/>
  <c r="CL20"/>
  <c r="CL21"/>
  <c r="CL22"/>
  <c r="CL15"/>
  <c r="CL80"/>
  <c r="CL39"/>
  <c r="CM4" i="7"/>
  <c r="CL4" i="8"/>
  <c r="DD76" i="7"/>
  <c r="DD86"/>
  <c r="DE85"/>
  <c r="DE61"/>
  <c r="DD62"/>
  <c r="DD16"/>
  <c r="DD49"/>
  <c r="DD22"/>
  <c r="DD29"/>
  <c r="DD90"/>
  <c r="DD19"/>
  <c r="DD54"/>
  <c r="DD12"/>
  <c r="DE48"/>
  <c r="DD20"/>
  <c r="DD18"/>
  <c r="DE52"/>
  <c r="DD81"/>
  <c r="DE6"/>
  <c r="DD30"/>
  <c r="DE43"/>
  <c r="DF13"/>
  <c r="DD87"/>
  <c r="DD40"/>
  <c r="DE40" l="1"/>
  <c r="DG13"/>
  <c r="DE30"/>
  <c r="DE81"/>
  <c r="DF52"/>
  <c r="DF48"/>
  <c r="DE54"/>
  <c r="DE90"/>
  <c r="DE29"/>
  <c r="DE49"/>
  <c r="DE62"/>
  <c r="DE86"/>
  <c r="DF33"/>
  <c r="DF57"/>
  <c r="DE17"/>
  <c r="DE36"/>
  <c r="DF44"/>
  <c r="DE73"/>
  <c r="DE68"/>
  <c r="DF75"/>
  <c r="DE53"/>
  <c r="DG25"/>
  <c r="DE63"/>
  <c r="DE28"/>
  <c r="DE24"/>
  <c r="DF79"/>
  <c r="DE32"/>
  <c r="DE91"/>
  <c r="DF27"/>
  <c r="DE59"/>
  <c r="DE80"/>
  <c r="DG65"/>
  <c r="DE50"/>
  <c r="DF83"/>
  <c r="DE74"/>
  <c r="DF55"/>
  <c r="DF77"/>
  <c r="DE23"/>
  <c r="DE46"/>
  <c r="DF10"/>
  <c r="DE82"/>
  <c r="DF71"/>
  <c r="DG47"/>
  <c r="DE58"/>
  <c r="DF89"/>
  <c r="DE21"/>
  <c r="DE87"/>
  <c r="DF43"/>
  <c r="DF6"/>
  <c r="DE18"/>
  <c r="DE20"/>
  <c r="DE12"/>
  <c r="DE19"/>
  <c r="DE22"/>
  <c r="DE16"/>
  <c r="DF61"/>
  <c r="DF85"/>
  <c r="DE76"/>
  <c r="CM8" i="8"/>
  <c r="CM5"/>
  <c r="CM7"/>
  <c r="CM9"/>
  <c r="CM13"/>
  <c r="CM65"/>
  <c r="CM25"/>
  <c r="CM88"/>
  <c r="CM47"/>
  <c r="CM51"/>
  <c r="CM77"/>
  <c r="CM56"/>
  <c r="CM75"/>
  <c r="CM89"/>
  <c r="CM33"/>
  <c r="CM41"/>
  <c r="CM52"/>
  <c r="CM83"/>
  <c r="CM6"/>
  <c r="CM92"/>
  <c r="CM79"/>
  <c r="CM57"/>
  <c r="CM71"/>
  <c r="CM66"/>
  <c r="CM44"/>
  <c r="CM35"/>
  <c r="CM48"/>
  <c r="CM69"/>
  <c r="CM55"/>
  <c r="CM85"/>
  <c r="CM61"/>
  <c r="CM10"/>
  <c r="CM43"/>
  <c r="CM34"/>
  <c r="CM27"/>
  <c r="CM31"/>
  <c r="CM36"/>
  <c r="CM39"/>
  <c r="CM23"/>
  <c r="CM58"/>
  <c r="CM29"/>
  <c r="CM42"/>
  <c r="CM20"/>
  <c r="CM14"/>
  <c r="CM28"/>
  <c r="CM11"/>
  <c r="CM82"/>
  <c r="CM49"/>
  <c r="CM40"/>
  <c r="CM50"/>
  <c r="CM46"/>
  <c r="CM84"/>
  <c r="CM32"/>
  <c r="CM54"/>
  <c r="CM16"/>
  <c r="CM81"/>
  <c r="CM18"/>
  <c r="CM63"/>
  <c r="CM67"/>
  <c r="CM17"/>
  <c r="CM64"/>
  <c r="CM26"/>
  <c r="CM59"/>
  <c r="CM91"/>
  <c r="CM12"/>
  <c r="CM30"/>
  <c r="CM80"/>
  <c r="CM15"/>
  <c r="CM22"/>
  <c r="CM21"/>
  <c r="CM72"/>
  <c r="CM76"/>
  <c r="CM24"/>
  <c r="CM60"/>
  <c r="CM45"/>
  <c r="CM37"/>
  <c r="CM86"/>
  <c r="CM38"/>
  <c r="CM78"/>
  <c r="CM70"/>
  <c r="CM74"/>
  <c r="CM62"/>
  <c r="CM87"/>
  <c r="CM53"/>
  <c r="CM73"/>
  <c r="CM90"/>
  <c r="CM68"/>
  <c r="CM19"/>
  <c r="CN4" i="7"/>
  <c r="CM4" i="8"/>
  <c r="DE38" i="7"/>
  <c r="DE11"/>
  <c r="DF51"/>
  <c r="DF92"/>
  <c r="DG88"/>
  <c r="DF34"/>
  <c r="DF66"/>
  <c r="DF56"/>
  <c r="DE67"/>
  <c r="DF69"/>
  <c r="DE26"/>
  <c r="DE72"/>
  <c r="DE42"/>
  <c r="DE84"/>
  <c r="DE64"/>
  <c r="DE37"/>
  <c r="DE45"/>
  <c r="DE14"/>
  <c r="DE15"/>
  <c r="DE78"/>
  <c r="DE39"/>
  <c r="DF31"/>
  <c r="DE70"/>
  <c r="DE60"/>
  <c r="DF41"/>
  <c r="DF35"/>
  <c r="DG41" l="1"/>
  <c r="DF60"/>
  <c r="DG31"/>
  <c r="DF78"/>
  <c r="DF14"/>
  <c r="DF37"/>
  <c r="DF64"/>
  <c r="DF84"/>
  <c r="DF26"/>
  <c r="DF67"/>
  <c r="DG66"/>
  <c r="DG34"/>
  <c r="DG92"/>
  <c r="DF38"/>
  <c r="DF76"/>
  <c r="DG61"/>
  <c r="DF22"/>
  <c r="DF19"/>
  <c r="DF20"/>
  <c r="DG43"/>
  <c r="DF21"/>
  <c r="DF58"/>
  <c r="DG71"/>
  <c r="DF82"/>
  <c r="DF46"/>
  <c r="DG77"/>
  <c r="DF74"/>
  <c r="DF50"/>
  <c r="DF80"/>
  <c r="DG27"/>
  <c r="DG79"/>
  <c r="DF63"/>
  <c r="DF53"/>
  <c r="DF68"/>
  <c r="DF73"/>
  <c r="DF36"/>
  <c r="DF17"/>
  <c r="DG33"/>
  <c r="DF86"/>
  <c r="DF62"/>
  <c r="DF29"/>
  <c r="DF54"/>
  <c r="DF81"/>
  <c r="DH13"/>
  <c r="DG35"/>
  <c r="DF70"/>
  <c r="DF39"/>
  <c r="DF15"/>
  <c r="DF45"/>
  <c r="DF42"/>
  <c r="DF72"/>
  <c r="DG69"/>
  <c r="DG56"/>
  <c r="DH88"/>
  <c r="DG51"/>
  <c r="DF11"/>
  <c r="CN8" i="8"/>
  <c r="CN7"/>
  <c r="CN5"/>
  <c r="CN9"/>
  <c r="CN65"/>
  <c r="CN47"/>
  <c r="CN88"/>
  <c r="CN13"/>
  <c r="CN25"/>
  <c r="CN31"/>
  <c r="CN27"/>
  <c r="CN71"/>
  <c r="CN57"/>
  <c r="CN10"/>
  <c r="CN55"/>
  <c r="CN48"/>
  <c r="CN92"/>
  <c r="CN6"/>
  <c r="CN83"/>
  <c r="CN52"/>
  <c r="CN41"/>
  <c r="CN56"/>
  <c r="CN75"/>
  <c r="CN77"/>
  <c r="CN66"/>
  <c r="CN34"/>
  <c r="CN43"/>
  <c r="CN61"/>
  <c r="CN85"/>
  <c r="CN69"/>
  <c r="CN35"/>
  <c r="CN44"/>
  <c r="CN79"/>
  <c r="CN51"/>
  <c r="CN33"/>
  <c r="CN89"/>
  <c r="CN29"/>
  <c r="CN19"/>
  <c r="CN12"/>
  <c r="CN91"/>
  <c r="CN59"/>
  <c r="CN26"/>
  <c r="CN64"/>
  <c r="CN17"/>
  <c r="CN67"/>
  <c r="CN38"/>
  <c r="CN60"/>
  <c r="CN24"/>
  <c r="CN22"/>
  <c r="CN80"/>
  <c r="CN36"/>
  <c r="CN63"/>
  <c r="CN18"/>
  <c r="CN81"/>
  <c r="CN16"/>
  <c r="CN54"/>
  <c r="CN32"/>
  <c r="CN46"/>
  <c r="CN50"/>
  <c r="CN49"/>
  <c r="CN11"/>
  <c r="CN14"/>
  <c r="CN39"/>
  <c r="CN28"/>
  <c r="CN20"/>
  <c r="CN23"/>
  <c r="CN68"/>
  <c r="CN90"/>
  <c r="CN73"/>
  <c r="CN53"/>
  <c r="CN87"/>
  <c r="CN62"/>
  <c r="CN74"/>
  <c r="CN70"/>
  <c r="CN78"/>
  <c r="CN86"/>
  <c r="CN37"/>
  <c r="CN45"/>
  <c r="CN76"/>
  <c r="CN72"/>
  <c r="CN21"/>
  <c r="CN15"/>
  <c r="CN30"/>
  <c r="CN84"/>
  <c r="CN40"/>
  <c r="CN82"/>
  <c r="CN42"/>
  <c r="CN58"/>
  <c r="CO4" i="7"/>
  <c r="CN4" i="8"/>
  <c r="DG85" i="7"/>
  <c r="DF16"/>
  <c r="DF12"/>
  <c r="DF18"/>
  <c r="DG6"/>
  <c r="DF87"/>
  <c r="DG89"/>
  <c r="DH47"/>
  <c r="DG10"/>
  <c r="DF23"/>
  <c r="DG55"/>
  <c r="DG83"/>
  <c r="DH65"/>
  <c r="DF59"/>
  <c r="DF91"/>
  <c r="DF32"/>
  <c r="DF24"/>
  <c r="DF28"/>
  <c r="DH25"/>
  <c r="DG75"/>
  <c r="DG44"/>
  <c r="DG57"/>
  <c r="DF49"/>
  <c r="DF90"/>
  <c r="DG48"/>
  <c r="DG52"/>
  <c r="DF30"/>
  <c r="DF40"/>
  <c r="DG40" l="1"/>
  <c r="DH52"/>
  <c r="DG49"/>
  <c r="DI25"/>
  <c r="DG24"/>
  <c r="DG91"/>
  <c r="DI65"/>
  <c r="DH55"/>
  <c r="DH10"/>
  <c r="DI47"/>
  <c r="DG87"/>
  <c r="DG18"/>
  <c r="DG16"/>
  <c r="CO8" i="8"/>
  <c r="CO5"/>
  <c r="CO7"/>
  <c r="CO9"/>
  <c r="CO47"/>
  <c r="CO13"/>
  <c r="CO88"/>
  <c r="CO25"/>
  <c r="CO65"/>
  <c r="CO55"/>
  <c r="CO71"/>
  <c r="CO31"/>
  <c r="CO56"/>
  <c r="CO77"/>
  <c r="CO75"/>
  <c r="CO51"/>
  <c r="CO44"/>
  <c r="CO35"/>
  <c r="CO69"/>
  <c r="CO61"/>
  <c r="CO34"/>
  <c r="CO66"/>
  <c r="CO10"/>
  <c r="CO57"/>
  <c r="CO27"/>
  <c r="CO33"/>
  <c r="CO79"/>
  <c r="CO85"/>
  <c r="CO43"/>
  <c r="CO89"/>
  <c r="CO41"/>
  <c r="CO52"/>
  <c r="CO83"/>
  <c r="CO6"/>
  <c r="CO92"/>
  <c r="CO48"/>
  <c r="CO17"/>
  <c r="CO59"/>
  <c r="CO12"/>
  <c r="CO58"/>
  <c r="CO42"/>
  <c r="CO28"/>
  <c r="CO40"/>
  <c r="CO84"/>
  <c r="CO30"/>
  <c r="CO15"/>
  <c r="CO21"/>
  <c r="CO37"/>
  <c r="CO62"/>
  <c r="CO87"/>
  <c r="CO90"/>
  <c r="CO39"/>
  <c r="CO11"/>
  <c r="CO50"/>
  <c r="CO32"/>
  <c r="CO16"/>
  <c r="CO81"/>
  <c r="CO63"/>
  <c r="CO36"/>
  <c r="CO24"/>
  <c r="CO60"/>
  <c r="CO19"/>
  <c r="CO38"/>
  <c r="CO67"/>
  <c r="CO26"/>
  <c r="CO23"/>
  <c r="CO20"/>
  <c r="CO82"/>
  <c r="CO72"/>
  <c r="CO76"/>
  <c r="CO45"/>
  <c r="CO86"/>
  <c r="CO78"/>
  <c r="CO70"/>
  <c r="CO74"/>
  <c r="CO53"/>
  <c r="CO73"/>
  <c r="CO68"/>
  <c r="CO29"/>
  <c r="CO14"/>
  <c r="CO49"/>
  <c r="CO46"/>
  <c r="CO54"/>
  <c r="CO18"/>
  <c r="CO80"/>
  <c r="CO22"/>
  <c r="CO64"/>
  <c r="CO91"/>
  <c r="CP4" i="7"/>
  <c r="CO4" i="8"/>
  <c r="DH51" i="7"/>
  <c r="DH69"/>
  <c r="DG42"/>
  <c r="DG45"/>
  <c r="DG39"/>
  <c r="DI13"/>
  <c r="DG62"/>
  <c r="DH33"/>
  <c r="DG36"/>
  <c r="DG68"/>
  <c r="DG63"/>
  <c r="DH79"/>
  <c r="DH27"/>
  <c r="DG50"/>
  <c r="DH77"/>
  <c r="DG82"/>
  <c r="DG58"/>
  <c r="DH43"/>
  <c r="DG20"/>
  <c r="DG19"/>
  <c r="DH61"/>
  <c r="DG38"/>
  <c r="DH92"/>
  <c r="DH66"/>
  <c r="DG26"/>
  <c r="DG84"/>
  <c r="DG37"/>
  <c r="DG14"/>
  <c r="DH31"/>
  <c r="DH41"/>
  <c r="DG30"/>
  <c r="DH48"/>
  <c r="DG90"/>
  <c r="DH57"/>
  <c r="DH44"/>
  <c r="DH75"/>
  <c r="DG28"/>
  <c r="DG32"/>
  <c r="DG59"/>
  <c r="DH83"/>
  <c r="DG23"/>
  <c r="DH89"/>
  <c r="DH6"/>
  <c r="DG12"/>
  <c r="DH85"/>
  <c r="DG11"/>
  <c r="DI88"/>
  <c r="DH56"/>
  <c r="DG72"/>
  <c r="DG15"/>
  <c r="DG70"/>
  <c r="DH35"/>
  <c r="DG81"/>
  <c r="DG54"/>
  <c r="DG29"/>
  <c r="DG86"/>
  <c r="DG17"/>
  <c r="DG73"/>
  <c r="DG53"/>
  <c r="DG80"/>
  <c r="DG74"/>
  <c r="DG46"/>
  <c r="DH71"/>
  <c r="DG21"/>
  <c r="DG22"/>
  <c r="DG76"/>
  <c r="DH34"/>
  <c r="DG67"/>
  <c r="DG64"/>
  <c r="DG78"/>
  <c r="DG60"/>
  <c r="DH78" l="1"/>
  <c r="DH64"/>
  <c r="DH67"/>
  <c r="DH76"/>
  <c r="DH21"/>
  <c r="DH46"/>
  <c r="DH80"/>
  <c r="DH73"/>
  <c r="DH86"/>
  <c r="DH54"/>
  <c r="DI35"/>
  <c r="DH15"/>
  <c r="DI56"/>
  <c r="DJ88"/>
  <c r="DI85"/>
  <c r="DH12"/>
  <c r="DI89"/>
  <c r="DH23"/>
  <c r="DH59"/>
  <c r="DH28"/>
  <c r="DI44"/>
  <c r="DI48"/>
  <c r="DI41"/>
  <c r="DH14"/>
  <c r="DH84"/>
  <c r="DI66"/>
  <c r="DI92"/>
  <c r="DI61"/>
  <c r="DH20"/>
  <c r="DH58"/>
  <c r="DI77"/>
  <c r="DI27"/>
  <c r="DH63"/>
  <c r="DH36"/>
  <c r="DH62"/>
  <c r="DH45"/>
  <c r="DH42"/>
  <c r="DI51"/>
  <c r="DH16"/>
  <c r="DH18"/>
  <c r="DJ47"/>
  <c r="DI55"/>
  <c r="DH91"/>
  <c r="DJ25"/>
  <c r="DH49"/>
  <c r="DI52"/>
  <c r="DH60"/>
  <c r="DI34"/>
  <c r="DH22"/>
  <c r="DI71"/>
  <c r="DH74"/>
  <c r="DH53"/>
  <c r="DH17"/>
  <c r="DH29"/>
  <c r="DH81"/>
  <c r="DH70"/>
  <c r="DH72"/>
  <c r="DH11"/>
  <c r="DI6"/>
  <c r="DI83"/>
  <c r="DH32"/>
  <c r="DI75"/>
  <c r="DI57"/>
  <c r="DH90"/>
  <c r="DH30"/>
  <c r="DI31"/>
  <c r="DH37"/>
  <c r="DH26"/>
  <c r="DH38"/>
  <c r="DH19"/>
  <c r="DI43"/>
  <c r="DH82"/>
  <c r="DH50"/>
  <c r="DI79"/>
  <c r="DH68"/>
  <c r="DI33"/>
  <c r="DJ13"/>
  <c r="DH39"/>
  <c r="DI69"/>
  <c r="CP5" i="8"/>
  <c r="CP7"/>
  <c r="CP8"/>
  <c r="CP9"/>
  <c r="CP88"/>
  <c r="CP25"/>
  <c r="CP47"/>
  <c r="CP65"/>
  <c r="CP13"/>
  <c r="CP27"/>
  <c r="CP92"/>
  <c r="CP83"/>
  <c r="CP52"/>
  <c r="CP89"/>
  <c r="CP85"/>
  <c r="CP79"/>
  <c r="CP33"/>
  <c r="CP57"/>
  <c r="CP10"/>
  <c r="CP55"/>
  <c r="CP66"/>
  <c r="CP34"/>
  <c r="CP69"/>
  <c r="CP51"/>
  <c r="CP75"/>
  <c r="CP77"/>
  <c r="CP48"/>
  <c r="CP6"/>
  <c r="CP41"/>
  <c r="CP43"/>
  <c r="CP31"/>
  <c r="CP71"/>
  <c r="CP61"/>
  <c r="CP35"/>
  <c r="CP44"/>
  <c r="CP56"/>
  <c r="CP76"/>
  <c r="CP82"/>
  <c r="CP20"/>
  <c r="CP23"/>
  <c r="CP12"/>
  <c r="CP59"/>
  <c r="CP17"/>
  <c r="CP60"/>
  <c r="CP36"/>
  <c r="CP16"/>
  <c r="CP11"/>
  <c r="CP39"/>
  <c r="CP90"/>
  <c r="CP87"/>
  <c r="CP28"/>
  <c r="CP91"/>
  <c r="CP64"/>
  <c r="CP22"/>
  <c r="CP18"/>
  <c r="CP49"/>
  <c r="CP14"/>
  <c r="CP68"/>
  <c r="CP53"/>
  <c r="CP74"/>
  <c r="CP78"/>
  <c r="CP45"/>
  <c r="CP30"/>
  <c r="CP40"/>
  <c r="CP58"/>
  <c r="CP72"/>
  <c r="CP19"/>
  <c r="CP24"/>
  <c r="CP63"/>
  <c r="CP81"/>
  <c r="CP32"/>
  <c r="CP50"/>
  <c r="CP62"/>
  <c r="CP37"/>
  <c r="CP21"/>
  <c r="CP26"/>
  <c r="CP67"/>
  <c r="CP38"/>
  <c r="CP80"/>
  <c r="CP54"/>
  <c r="CP46"/>
  <c r="CP29"/>
  <c r="CP73"/>
  <c r="CP70"/>
  <c r="CP86"/>
  <c r="CP15"/>
  <c r="CP84"/>
  <c r="CP42"/>
  <c r="CQ4" i="7"/>
  <c r="CP4" i="8"/>
  <c r="DH87" i="7"/>
  <c r="DI10"/>
  <c r="DJ65"/>
  <c r="DH24"/>
  <c r="DH40"/>
  <c r="DI40" l="1"/>
  <c r="DI24"/>
  <c r="DJ10"/>
  <c r="DJ33"/>
  <c r="DJ79"/>
  <c r="DI82"/>
  <c r="DI19"/>
  <c r="DI37"/>
  <c r="DI30"/>
  <c r="DJ57"/>
  <c r="DI32"/>
  <c r="DI81"/>
  <c r="DI17"/>
  <c r="DJ71"/>
  <c r="DI22"/>
  <c r="DJ34"/>
  <c r="DJ52"/>
  <c r="DI91"/>
  <c r="DI16"/>
  <c r="DI45"/>
  <c r="DI36"/>
  <c r="DJ27"/>
  <c r="DI58"/>
  <c r="DJ61"/>
  <c r="DJ66"/>
  <c r="DI14"/>
  <c r="DJ48"/>
  <c r="DJ44"/>
  <c r="DI59"/>
  <c r="DJ89"/>
  <c r="DJ85"/>
  <c r="DJ56"/>
  <c r="DI15"/>
  <c r="DI54"/>
  <c r="DI73"/>
  <c r="DI80"/>
  <c r="DI21"/>
  <c r="DI76"/>
  <c r="DI67"/>
  <c r="DI78"/>
  <c r="DI87"/>
  <c r="CQ8" i="8"/>
  <c r="CQ5"/>
  <c r="CQ7"/>
  <c r="CQ9"/>
  <c r="CQ65"/>
  <c r="CQ47"/>
  <c r="CQ25"/>
  <c r="CQ88"/>
  <c r="CQ13"/>
  <c r="CQ43"/>
  <c r="CQ69"/>
  <c r="CQ34"/>
  <c r="CQ10"/>
  <c r="CQ79"/>
  <c r="CQ85"/>
  <c r="CQ89"/>
  <c r="CQ27"/>
  <c r="CQ56"/>
  <c r="CQ44"/>
  <c r="CQ35"/>
  <c r="CQ71"/>
  <c r="CQ92"/>
  <c r="CQ41"/>
  <c r="CQ6"/>
  <c r="CQ48"/>
  <c r="CQ75"/>
  <c r="CQ51"/>
  <c r="CQ66"/>
  <c r="CQ55"/>
  <c r="CQ57"/>
  <c r="CQ33"/>
  <c r="CQ52"/>
  <c r="CQ77"/>
  <c r="CQ61"/>
  <c r="CQ31"/>
  <c r="CQ83"/>
  <c r="CQ45"/>
  <c r="CQ74"/>
  <c r="CQ68"/>
  <c r="CQ14"/>
  <c r="CQ18"/>
  <c r="CQ22"/>
  <c r="CQ64"/>
  <c r="CQ28"/>
  <c r="CQ87"/>
  <c r="CQ39"/>
  <c r="CQ11"/>
  <c r="CQ16"/>
  <c r="CQ36"/>
  <c r="CQ59"/>
  <c r="CQ23"/>
  <c r="CQ82"/>
  <c r="CQ76"/>
  <c r="CQ86"/>
  <c r="CQ54"/>
  <c r="CQ38"/>
  <c r="CQ26"/>
  <c r="CQ58"/>
  <c r="CQ40"/>
  <c r="CQ30"/>
  <c r="CQ50"/>
  <c r="CQ81"/>
  <c r="CQ24"/>
  <c r="CQ78"/>
  <c r="CQ53"/>
  <c r="CQ49"/>
  <c r="CQ91"/>
  <c r="CQ42"/>
  <c r="CQ84"/>
  <c r="CQ15"/>
  <c r="CQ90"/>
  <c r="CQ60"/>
  <c r="CQ17"/>
  <c r="CQ12"/>
  <c r="CQ20"/>
  <c r="CQ70"/>
  <c r="CQ73"/>
  <c r="CQ29"/>
  <c r="CQ46"/>
  <c r="CQ80"/>
  <c r="CQ67"/>
  <c r="CQ21"/>
  <c r="CQ37"/>
  <c r="CQ62"/>
  <c r="CQ32"/>
  <c r="CQ63"/>
  <c r="CQ19"/>
  <c r="CQ72"/>
  <c r="CR4" i="7"/>
  <c r="CQ4" i="8"/>
  <c r="DJ69" i="7"/>
  <c r="DI39"/>
  <c r="DI68"/>
  <c r="DI50"/>
  <c r="DJ43"/>
  <c r="DI38"/>
  <c r="DI26"/>
  <c r="DJ31"/>
  <c r="DI90"/>
  <c r="DJ75"/>
  <c r="DJ83"/>
  <c r="DJ6"/>
  <c r="DI11"/>
  <c r="DI72"/>
  <c r="DI70"/>
  <c r="DI29"/>
  <c r="DI53"/>
  <c r="DI74"/>
  <c r="DI60"/>
  <c r="DI49"/>
  <c r="DJ55"/>
  <c r="DI18"/>
  <c r="DJ51"/>
  <c r="DI42"/>
  <c r="DI62"/>
  <c r="DI63"/>
  <c r="DJ77"/>
  <c r="DI20"/>
  <c r="DJ92"/>
  <c r="DI84"/>
  <c r="DJ41"/>
  <c r="DI28"/>
  <c r="DI23"/>
  <c r="DI12"/>
  <c r="DJ35"/>
  <c r="DI86"/>
  <c r="DI46"/>
  <c r="DI64"/>
  <c r="DJ23" l="1"/>
  <c r="DJ84"/>
  <c r="DJ20"/>
  <c r="DJ63"/>
  <c r="DJ74"/>
  <c r="DJ29"/>
  <c r="DJ72"/>
  <c r="DJ38"/>
  <c r="DJ50"/>
  <c r="DJ87"/>
  <c r="DJ91"/>
  <c r="DJ17"/>
  <c r="DJ32"/>
  <c r="DJ30"/>
  <c r="DJ82"/>
  <c r="DJ60"/>
  <c r="DJ67"/>
  <c r="DJ21"/>
  <c r="DJ73"/>
  <c r="DJ15"/>
  <c r="DJ59"/>
  <c r="DJ58"/>
  <c r="DJ36"/>
  <c r="DJ45"/>
  <c r="DJ16"/>
  <c r="DJ64"/>
  <c r="DJ12"/>
  <c r="DJ28"/>
  <c r="DJ62"/>
  <c r="DJ42"/>
  <c r="DJ18"/>
  <c r="DJ53"/>
  <c r="DJ70"/>
  <c r="DJ11"/>
  <c r="DJ90"/>
  <c r="DJ26"/>
  <c r="DJ68"/>
  <c r="DJ39"/>
  <c r="CR8" i="8"/>
  <c r="CR7"/>
  <c r="CR5"/>
  <c r="CR9"/>
  <c r="CR13"/>
  <c r="CR88"/>
  <c r="CR25"/>
  <c r="CR47"/>
  <c r="CR65"/>
  <c r="CR44"/>
  <c r="CR56"/>
  <c r="CR27"/>
  <c r="CR89"/>
  <c r="CR85"/>
  <c r="CR79"/>
  <c r="CR69"/>
  <c r="CR31"/>
  <c r="CR61"/>
  <c r="CR92"/>
  <c r="CR33"/>
  <c r="CR57"/>
  <c r="CR66"/>
  <c r="CR51"/>
  <c r="CR75"/>
  <c r="CR6"/>
  <c r="CR71"/>
  <c r="CR35"/>
  <c r="CR83"/>
  <c r="CR10"/>
  <c r="CR34"/>
  <c r="CR43"/>
  <c r="CR77"/>
  <c r="CR52"/>
  <c r="CR55"/>
  <c r="CR48"/>
  <c r="CR41"/>
  <c r="CR53"/>
  <c r="CR50"/>
  <c r="CR58"/>
  <c r="CR38"/>
  <c r="CR76"/>
  <c r="CR23"/>
  <c r="CR36"/>
  <c r="CR11"/>
  <c r="CR87"/>
  <c r="CR18"/>
  <c r="CR74"/>
  <c r="CR64"/>
  <c r="CR72"/>
  <c r="CR19"/>
  <c r="CR63"/>
  <c r="CR62"/>
  <c r="CR21"/>
  <c r="CR29"/>
  <c r="CR70"/>
  <c r="CR12"/>
  <c r="CR60"/>
  <c r="CR15"/>
  <c r="CR84"/>
  <c r="CR91"/>
  <c r="CR78"/>
  <c r="CR49"/>
  <c r="CR24"/>
  <c r="CR81"/>
  <c r="CR30"/>
  <c r="CR40"/>
  <c r="CR26"/>
  <c r="CR54"/>
  <c r="CR86"/>
  <c r="CR82"/>
  <c r="CR59"/>
  <c r="CR16"/>
  <c r="CR39"/>
  <c r="CR28"/>
  <c r="CR14"/>
  <c r="CR45"/>
  <c r="CR22"/>
  <c r="CR68"/>
  <c r="CR32"/>
  <c r="CR37"/>
  <c r="CR67"/>
  <c r="CR80"/>
  <c r="CR46"/>
  <c r="CR73"/>
  <c r="CR20"/>
  <c r="CR17"/>
  <c r="CR90"/>
  <c r="CR42"/>
  <c r="CS4" i="7"/>
  <c r="CR4" i="8"/>
  <c r="DJ22" i="7"/>
  <c r="DJ81"/>
  <c r="DJ37"/>
  <c r="DJ19"/>
  <c r="DJ46"/>
  <c r="DJ86"/>
  <c r="DJ49"/>
  <c r="DJ78"/>
  <c r="DJ76"/>
  <c r="DJ80"/>
  <c r="DJ54"/>
  <c r="DJ14"/>
  <c r="DJ24"/>
  <c r="DJ40"/>
  <c r="CS7" i="8" l="1"/>
  <c r="CS8"/>
  <c r="CS5"/>
  <c r="CS9"/>
  <c r="CS65"/>
  <c r="CS47"/>
  <c r="CS25"/>
  <c r="CS88"/>
  <c r="CS13"/>
  <c r="CS6"/>
  <c r="CS51"/>
  <c r="CS66"/>
  <c r="CS33"/>
  <c r="CS92"/>
  <c r="CS85"/>
  <c r="CS56"/>
  <c r="CS55"/>
  <c r="CS77"/>
  <c r="CS43"/>
  <c r="CS10"/>
  <c r="CS75"/>
  <c r="CS57"/>
  <c r="CS61"/>
  <c r="CS31"/>
  <c r="CS69"/>
  <c r="CS79"/>
  <c r="CS89"/>
  <c r="CS44"/>
  <c r="CS41"/>
  <c r="CS48"/>
  <c r="CS52"/>
  <c r="CS34"/>
  <c r="CS83"/>
  <c r="CS35"/>
  <c r="CS71"/>
  <c r="CS27"/>
  <c r="CS90"/>
  <c r="CS20"/>
  <c r="CS46"/>
  <c r="CS67"/>
  <c r="CS68"/>
  <c r="CS45"/>
  <c r="CS39"/>
  <c r="CS82"/>
  <c r="CS86"/>
  <c r="CS54"/>
  <c r="CS26"/>
  <c r="CS30"/>
  <c r="CS24"/>
  <c r="CS49"/>
  <c r="CS78"/>
  <c r="CS91"/>
  <c r="CS15"/>
  <c r="CS60"/>
  <c r="CS70"/>
  <c r="CS11"/>
  <c r="CS58"/>
  <c r="CS50"/>
  <c r="CS12"/>
  <c r="CS29"/>
  <c r="CS63"/>
  <c r="CS72"/>
  <c r="CS64"/>
  <c r="CS42"/>
  <c r="CS17"/>
  <c r="CS73"/>
  <c r="CS80"/>
  <c r="CS37"/>
  <c r="CS32"/>
  <c r="CS22"/>
  <c r="CS14"/>
  <c r="CS28"/>
  <c r="CS16"/>
  <c r="CS59"/>
  <c r="CS40"/>
  <c r="CS81"/>
  <c r="CS84"/>
  <c r="CS62"/>
  <c r="CS19"/>
  <c r="CS18"/>
  <c r="CS87"/>
  <c r="CS36"/>
  <c r="CS23"/>
  <c r="CS76"/>
  <c r="CS38"/>
  <c r="CS53"/>
  <c r="CS21"/>
  <c r="CS74"/>
  <c r="CT4" i="7"/>
  <c r="CS4" i="8"/>
  <c r="CT8" l="1"/>
  <c r="CT5"/>
  <c r="CT7"/>
  <c r="CT9"/>
  <c r="CT13"/>
  <c r="CT25"/>
  <c r="CT65"/>
  <c r="CT88"/>
  <c r="CT47"/>
  <c r="CT35"/>
  <c r="CT83"/>
  <c r="CT34"/>
  <c r="CT52"/>
  <c r="CT48"/>
  <c r="CT44"/>
  <c r="CT89"/>
  <c r="CT69"/>
  <c r="CT57"/>
  <c r="CT77"/>
  <c r="CT55"/>
  <c r="CT56"/>
  <c r="CT27"/>
  <c r="CT85"/>
  <c r="CT51"/>
  <c r="CT6"/>
  <c r="CT71"/>
  <c r="CT41"/>
  <c r="CT79"/>
  <c r="CT31"/>
  <c r="CT61"/>
  <c r="CT75"/>
  <c r="CT43"/>
  <c r="CT92"/>
  <c r="CT33"/>
  <c r="CT66"/>
  <c r="CT10"/>
  <c r="CT11"/>
  <c r="CT21"/>
  <c r="CT91"/>
  <c r="CT49"/>
  <c r="CT24"/>
  <c r="CT30"/>
  <c r="CT54"/>
  <c r="CT82"/>
  <c r="CT39"/>
  <c r="CT68"/>
  <c r="CT46"/>
  <c r="CT20"/>
  <c r="CT90"/>
  <c r="CT38"/>
  <c r="CT76"/>
  <c r="CT36"/>
  <c r="CT64"/>
  <c r="CT19"/>
  <c r="CT62"/>
  <c r="CT84"/>
  <c r="CT16"/>
  <c r="CT28"/>
  <c r="CT22"/>
  <c r="CT37"/>
  <c r="CT80"/>
  <c r="CT42"/>
  <c r="CT50"/>
  <c r="CT58"/>
  <c r="CT74"/>
  <c r="CT70"/>
  <c r="CT60"/>
  <c r="CT15"/>
  <c r="CT78"/>
  <c r="CT26"/>
  <c r="CT86"/>
  <c r="CT45"/>
  <c r="CT67"/>
  <c r="CT53"/>
  <c r="CT23"/>
  <c r="CT87"/>
  <c r="CT18"/>
  <c r="CT72"/>
  <c r="CT63"/>
  <c r="CT29"/>
  <c r="CT12"/>
  <c r="CT81"/>
  <c r="CT40"/>
  <c r="CT59"/>
  <c r="CT14"/>
  <c r="CT32"/>
  <c r="CT73"/>
  <c r="CT17"/>
  <c r="CT4"/>
  <c r="CU4" i="7"/>
  <c r="CU8" i="8" l="1"/>
  <c r="CU5"/>
  <c r="CU7"/>
  <c r="CU9"/>
  <c r="CU47"/>
  <c r="CU13"/>
  <c r="CU88"/>
  <c r="CU65"/>
  <c r="CU25"/>
  <c r="CU51"/>
  <c r="CU27"/>
  <c r="CU56"/>
  <c r="CU10"/>
  <c r="CU44"/>
  <c r="CU52"/>
  <c r="CU35"/>
  <c r="CU33"/>
  <c r="CU43"/>
  <c r="CU75"/>
  <c r="CU61"/>
  <c r="CU6"/>
  <c r="CU85"/>
  <c r="CU55"/>
  <c r="CU77"/>
  <c r="CU57"/>
  <c r="CU69"/>
  <c r="CU89"/>
  <c r="CU48"/>
  <c r="CU34"/>
  <c r="CU83"/>
  <c r="CU66"/>
  <c r="CU92"/>
  <c r="CU31"/>
  <c r="CU79"/>
  <c r="CU41"/>
  <c r="CU71"/>
  <c r="CU50"/>
  <c r="CU42"/>
  <c r="CU11"/>
  <c r="CU73"/>
  <c r="CU32"/>
  <c r="CU14"/>
  <c r="CU59"/>
  <c r="CU40"/>
  <c r="CU29"/>
  <c r="CU63"/>
  <c r="CU18"/>
  <c r="CU23"/>
  <c r="CU53"/>
  <c r="CU67"/>
  <c r="CU86"/>
  <c r="CU78"/>
  <c r="CU60"/>
  <c r="CU58"/>
  <c r="CU16"/>
  <c r="CU84"/>
  <c r="CU64"/>
  <c r="CU30"/>
  <c r="CU80"/>
  <c r="CU28"/>
  <c r="CU19"/>
  <c r="CU76"/>
  <c r="CU20"/>
  <c r="CU68"/>
  <c r="CU39"/>
  <c r="CU54"/>
  <c r="CU24"/>
  <c r="CU91"/>
  <c r="CU21"/>
  <c r="CU22"/>
  <c r="CU36"/>
  <c r="CU90"/>
  <c r="CU49"/>
  <c r="CU17"/>
  <c r="CU81"/>
  <c r="CU12"/>
  <c r="CU72"/>
  <c r="CU87"/>
  <c r="CU45"/>
  <c r="CU26"/>
  <c r="CU15"/>
  <c r="CU70"/>
  <c r="CU74"/>
  <c r="CU37"/>
  <c r="CU62"/>
  <c r="CU38"/>
  <c r="CU46"/>
  <c r="CU82"/>
  <c r="CU4"/>
  <c r="CV4" i="7"/>
  <c r="CV7" i="8" l="1"/>
  <c r="CV5"/>
  <c r="CV8"/>
  <c r="CV9"/>
  <c r="CV25"/>
  <c r="CV65"/>
  <c r="CV88"/>
  <c r="CV13"/>
  <c r="CV47"/>
  <c r="CV85"/>
  <c r="CV92"/>
  <c r="CV34"/>
  <c r="CV48"/>
  <c r="CV89"/>
  <c r="CV57"/>
  <c r="CV77"/>
  <c r="CV27"/>
  <c r="CV6"/>
  <c r="CV33"/>
  <c r="CV35"/>
  <c r="CV52"/>
  <c r="CV43"/>
  <c r="CV44"/>
  <c r="CV51"/>
  <c r="CV71"/>
  <c r="CV41"/>
  <c r="CV79"/>
  <c r="CV31"/>
  <c r="CV66"/>
  <c r="CV83"/>
  <c r="CV69"/>
  <c r="CV55"/>
  <c r="CV61"/>
  <c r="CV75"/>
  <c r="CV10"/>
  <c r="CV56"/>
  <c r="CV74"/>
  <c r="CV70"/>
  <c r="CV72"/>
  <c r="CV12"/>
  <c r="CV81"/>
  <c r="CV21"/>
  <c r="CV91"/>
  <c r="CV54"/>
  <c r="CV68"/>
  <c r="CV20"/>
  <c r="CV58"/>
  <c r="CV60"/>
  <c r="CV67"/>
  <c r="CV53"/>
  <c r="CV23"/>
  <c r="CV63"/>
  <c r="CV40"/>
  <c r="CV14"/>
  <c r="CV73"/>
  <c r="CV11"/>
  <c r="CV49"/>
  <c r="CV82"/>
  <c r="CV90"/>
  <c r="CV38"/>
  <c r="CV64"/>
  <c r="CV16"/>
  <c r="CV37"/>
  <c r="CV42"/>
  <c r="CV15"/>
  <c r="CV26"/>
  <c r="CV45"/>
  <c r="CV87"/>
  <c r="CV17"/>
  <c r="CV24"/>
  <c r="CV39"/>
  <c r="CV76"/>
  <c r="CV19"/>
  <c r="CV28"/>
  <c r="CV80"/>
  <c r="CV78"/>
  <c r="CV86"/>
  <c r="CV18"/>
  <c r="CV29"/>
  <c r="CV59"/>
  <c r="CV32"/>
  <c r="CV30"/>
  <c r="CV46"/>
  <c r="CV36"/>
  <c r="CV62"/>
  <c r="CV84"/>
  <c r="CV22"/>
  <c r="CV50"/>
  <c r="CW4" i="7"/>
  <c r="CV4" i="8"/>
  <c r="CW8" l="1"/>
  <c r="CW5"/>
  <c r="CW7"/>
  <c r="CW9"/>
  <c r="CW13"/>
  <c r="CW88"/>
  <c r="CW65"/>
  <c r="CW25"/>
  <c r="CW47"/>
  <c r="CW69"/>
  <c r="CW83"/>
  <c r="CW79"/>
  <c r="CW71"/>
  <c r="CW33"/>
  <c r="CW57"/>
  <c r="CW89"/>
  <c r="CW56"/>
  <c r="CW43"/>
  <c r="CW75"/>
  <c r="CW85"/>
  <c r="CW55"/>
  <c r="CW66"/>
  <c r="CW31"/>
  <c r="CW41"/>
  <c r="CW51"/>
  <c r="CW52"/>
  <c r="CW35"/>
  <c r="CW6"/>
  <c r="CW27"/>
  <c r="CW77"/>
  <c r="CW48"/>
  <c r="CW34"/>
  <c r="CW92"/>
  <c r="CW10"/>
  <c r="CW44"/>
  <c r="CW61"/>
  <c r="CW29"/>
  <c r="CW28"/>
  <c r="CW76"/>
  <c r="CW24"/>
  <c r="CW87"/>
  <c r="CW45"/>
  <c r="CW15"/>
  <c r="CW42"/>
  <c r="CW16"/>
  <c r="CW38"/>
  <c r="CW49"/>
  <c r="CW73"/>
  <c r="CW67"/>
  <c r="CW91"/>
  <c r="CW12"/>
  <c r="CW74"/>
  <c r="CW62"/>
  <c r="CW11"/>
  <c r="CW63"/>
  <c r="CW32"/>
  <c r="CW18"/>
  <c r="CW86"/>
  <c r="CW23"/>
  <c r="CW21"/>
  <c r="CW81"/>
  <c r="CW59"/>
  <c r="CW78"/>
  <c r="CW26"/>
  <c r="CW37"/>
  <c r="CW64"/>
  <c r="CW90"/>
  <c r="CW82"/>
  <c r="CW60"/>
  <c r="CW20"/>
  <c r="CW70"/>
  <c r="CW50"/>
  <c r="CW22"/>
  <c r="CW84"/>
  <c r="CW36"/>
  <c r="CW46"/>
  <c r="CW30"/>
  <c r="CW14"/>
  <c r="CW53"/>
  <c r="CW58"/>
  <c r="CW54"/>
  <c r="CW80"/>
  <c r="CW19"/>
  <c r="CW39"/>
  <c r="CW17"/>
  <c r="CW40"/>
  <c r="CW68"/>
  <c r="CW72"/>
  <c r="CX4" i="7"/>
  <c r="CW4" i="8"/>
  <c r="CX8" l="1"/>
  <c r="CX5"/>
  <c r="CX7"/>
  <c r="CX9"/>
  <c r="CX47"/>
  <c r="CX88"/>
  <c r="CX13"/>
  <c r="CX65"/>
  <c r="CX25"/>
  <c r="CX48"/>
  <c r="CX27"/>
  <c r="CX51"/>
  <c r="CX43"/>
  <c r="CX56"/>
  <c r="CX69"/>
  <c r="CX61"/>
  <c r="CX44"/>
  <c r="CX10"/>
  <c r="CX57"/>
  <c r="CX33"/>
  <c r="CX35"/>
  <c r="CX31"/>
  <c r="CX92"/>
  <c r="CX6"/>
  <c r="CX52"/>
  <c r="CX41"/>
  <c r="CX55"/>
  <c r="CX85"/>
  <c r="CX75"/>
  <c r="CX83"/>
  <c r="CX79"/>
  <c r="CX34"/>
  <c r="CX77"/>
  <c r="CX66"/>
  <c r="CX89"/>
  <c r="CX71"/>
  <c r="CX24"/>
  <c r="CX81"/>
  <c r="CX23"/>
  <c r="CX18"/>
  <c r="CX11"/>
  <c r="CX62"/>
  <c r="CX91"/>
  <c r="CX73"/>
  <c r="CX15"/>
  <c r="CX49"/>
  <c r="CX45"/>
  <c r="CX40"/>
  <c r="CX17"/>
  <c r="CX19"/>
  <c r="CX53"/>
  <c r="CX46"/>
  <c r="CX84"/>
  <c r="CX50"/>
  <c r="CX20"/>
  <c r="CX60"/>
  <c r="CX87"/>
  <c r="CX90"/>
  <c r="CX26"/>
  <c r="CX78"/>
  <c r="CX59"/>
  <c r="CX38"/>
  <c r="CX21"/>
  <c r="CX86"/>
  <c r="CX32"/>
  <c r="CX63"/>
  <c r="CX74"/>
  <c r="CX12"/>
  <c r="CX67"/>
  <c r="CX29"/>
  <c r="CX42"/>
  <c r="CX76"/>
  <c r="CX72"/>
  <c r="CX68"/>
  <c r="CX39"/>
  <c r="CX80"/>
  <c r="CX54"/>
  <c r="CX58"/>
  <c r="CX14"/>
  <c r="CX30"/>
  <c r="CX36"/>
  <c r="CX22"/>
  <c r="CX70"/>
  <c r="CX16"/>
  <c r="CX28"/>
  <c r="CX82"/>
  <c r="CX64"/>
  <c r="CX37"/>
  <c r="CX4"/>
  <c r="CY4" i="7"/>
  <c r="CY8" i="8" l="1"/>
  <c r="CY5"/>
  <c r="CY7"/>
  <c r="CY9"/>
  <c r="CY88"/>
  <c r="CY65"/>
  <c r="CY13"/>
  <c r="CY47"/>
  <c r="CY25"/>
  <c r="CY31"/>
  <c r="CY35"/>
  <c r="CY33"/>
  <c r="CY57"/>
  <c r="CY44"/>
  <c r="CY69"/>
  <c r="CY56"/>
  <c r="CY27"/>
  <c r="CY71"/>
  <c r="CY77"/>
  <c r="CY79"/>
  <c r="CY83"/>
  <c r="CY75"/>
  <c r="CY85"/>
  <c r="CY48"/>
  <c r="CY10"/>
  <c r="CY61"/>
  <c r="CY43"/>
  <c r="CY51"/>
  <c r="CY89"/>
  <c r="CY66"/>
  <c r="CY34"/>
  <c r="CY55"/>
  <c r="CY41"/>
  <c r="CY52"/>
  <c r="CY6"/>
  <c r="CY92"/>
  <c r="CY64"/>
  <c r="CY28"/>
  <c r="CY22"/>
  <c r="CY30"/>
  <c r="CY58"/>
  <c r="CY80"/>
  <c r="CY68"/>
  <c r="CY76"/>
  <c r="CY29"/>
  <c r="CY74"/>
  <c r="CY63"/>
  <c r="CY59"/>
  <c r="CY90"/>
  <c r="CY40"/>
  <c r="CY45"/>
  <c r="CY38"/>
  <c r="CY26"/>
  <c r="CY46"/>
  <c r="CY17"/>
  <c r="CY73"/>
  <c r="CY91"/>
  <c r="CY21"/>
  <c r="CY78"/>
  <c r="CY50"/>
  <c r="CY15"/>
  <c r="CY37"/>
  <c r="CY82"/>
  <c r="CY16"/>
  <c r="CY70"/>
  <c r="CY36"/>
  <c r="CY14"/>
  <c r="CY54"/>
  <c r="CY39"/>
  <c r="CY72"/>
  <c r="CY42"/>
  <c r="CY67"/>
  <c r="CY12"/>
  <c r="CY32"/>
  <c r="CY62"/>
  <c r="CY11"/>
  <c r="CY18"/>
  <c r="CY23"/>
  <c r="CY81"/>
  <c r="CY24"/>
  <c r="CY86"/>
  <c r="CY87"/>
  <c r="CY60"/>
  <c r="CY84"/>
  <c r="CY19"/>
  <c r="CY20"/>
  <c r="CY53"/>
  <c r="CY49"/>
  <c r="CZ4" i="7"/>
  <c r="CY4" i="8"/>
  <c r="CZ8" l="1"/>
  <c r="CZ7"/>
  <c r="CZ5"/>
  <c r="CZ9"/>
  <c r="CZ25"/>
  <c r="CZ47"/>
  <c r="CZ13"/>
  <c r="CZ65"/>
  <c r="CZ88"/>
  <c r="CZ6"/>
  <c r="CZ41"/>
  <c r="CZ55"/>
  <c r="CZ66"/>
  <c r="CZ43"/>
  <c r="CZ83"/>
  <c r="CZ44"/>
  <c r="CZ57"/>
  <c r="CZ31"/>
  <c r="CZ79"/>
  <c r="CZ92"/>
  <c r="CZ52"/>
  <c r="CZ34"/>
  <c r="CZ89"/>
  <c r="CZ51"/>
  <c r="CZ61"/>
  <c r="CZ10"/>
  <c r="CZ69"/>
  <c r="CZ33"/>
  <c r="CZ35"/>
  <c r="CZ85"/>
  <c r="CZ71"/>
  <c r="CZ27"/>
  <c r="CZ56"/>
  <c r="CZ48"/>
  <c r="CZ75"/>
  <c r="CZ77"/>
  <c r="CZ81"/>
  <c r="CZ62"/>
  <c r="CZ49"/>
  <c r="CZ53"/>
  <c r="CZ50"/>
  <c r="CZ38"/>
  <c r="CZ21"/>
  <c r="CZ67"/>
  <c r="CZ42"/>
  <c r="CZ14"/>
  <c r="CZ70"/>
  <c r="CZ16"/>
  <c r="CZ37"/>
  <c r="CZ73"/>
  <c r="CZ45"/>
  <c r="CZ40"/>
  <c r="CZ87"/>
  <c r="CZ86"/>
  <c r="CZ63"/>
  <c r="CZ74"/>
  <c r="CZ76"/>
  <c r="CZ30"/>
  <c r="CZ28"/>
  <c r="CZ82"/>
  <c r="CZ19"/>
  <c r="CZ84"/>
  <c r="CZ90"/>
  <c r="CZ59"/>
  <c r="CZ29"/>
  <c r="CZ80"/>
  <c r="CZ24"/>
  <c r="CZ23"/>
  <c r="CZ18"/>
  <c r="CZ11"/>
  <c r="CZ15"/>
  <c r="CZ17"/>
  <c r="CZ46"/>
  <c r="CZ20"/>
  <c r="CZ26"/>
  <c r="CZ78"/>
  <c r="CZ32"/>
  <c r="CZ12"/>
  <c r="CZ72"/>
  <c r="CZ39"/>
  <c r="CZ54"/>
  <c r="CZ36"/>
  <c r="CZ91"/>
  <c r="CZ60"/>
  <c r="CZ68"/>
  <c r="CZ58"/>
  <c r="CZ22"/>
  <c r="CZ64"/>
  <c r="DA4" i="7"/>
  <c r="CZ4" i="8"/>
  <c r="DA8" l="1"/>
  <c r="DA5"/>
  <c r="DA7"/>
  <c r="DA9"/>
  <c r="DA47"/>
  <c r="DA25"/>
  <c r="DA88"/>
  <c r="DA65"/>
  <c r="DA13"/>
  <c r="DA35"/>
  <c r="DA33"/>
  <c r="DA77"/>
  <c r="DA75"/>
  <c r="DA61"/>
  <c r="DA89"/>
  <c r="DA34"/>
  <c r="DA52"/>
  <c r="DA57"/>
  <c r="DA56"/>
  <c r="DA83"/>
  <c r="DA85"/>
  <c r="DA43"/>
  <c r="DA66"/>
  <c r="DA55"/>
  <c r="DA6"/>
  <c r="DA44"/>
  <c r="DA71"/>
  <c r="DA41"/>
  <c r="DA69"/>
  <c r="DA79"/>
  <c r="DA48"/>
  <c r="DA10"/>
  <c r="DA51"/>
  <c r="DA92"/>
  <c r="DA31"/>
  <c r="DA27"/>
  <c r="DA28"/>
  <c r="DA30"/>
  <c r="DA63"/>
  <c r="DA87"/>
  <c r="DA40"/>
  <c r="DA21"/>
  <c r="DA53"/>
  <c r="DA58"/>
  <c r="DA68"/>
  <c r="DA60"/>
  <c r="DA73"/>
  <c r="DA70"/>
  <c r="DA82"/>
  <c r="DA36"/>
  <c r="DA39"/>
  <c r="DA78"/>
  <c r="DA46"/>
  <c r="DA17"/>
  <c r="DA15"/>
  <c r="DA11"/>
  <c r="DA23"/>
  <c r="DA14"/>
  <c r="DA38"/>
  <c r="DA76"/>
  <c r="DA74"/>
  <c r="DA86"/>
  <c r="DA45"/>
  <c r="DA37"/>
  <c r="DA50"/>
  <c r="DA62"/>
  <c r="DA16"/>
  <c r="DA49"/>
  <c r="DA64"/>
  <c r="DA22"/>
  <c r="DA80"/>
  <c r="DA29"/>
  <c r="DA59"/>
  <c r="DA90"/>
  <c r="DA84"/>
  <c r="DA19"/>
  <c r="DA42"/>
  <c r="DA91"/>
  <c r="DA54"/>
  <c r="DA72"/>
  <c r="DA12"/>
  <c r="DA32"/>
  <c r="DA26"/>
  <c r="DA20"/>
  <c r="DA18"/>
  <c r="DA24"/>
  <c r="DA67"/>
  <c r="DA81"/>
  <c r="DB4" i="7"/>
  <c r="DA4" i="8"/>
  <c r="DB5" l="1"/>
  <c r="DB7"/>
  <c r="DB8"/>
  <c r="DB9"/>
  <c r="DB65"/>
  <c r="DB88"/>
  <c r="DB25"/>
  <c r="DB13"/>
  <c r="DB47"/>
  <c r="DB6"/>
  <c r="DB66"/>
  <c r="DB43"/>
  <c r="DB56"/>
  <c r="DB34"/>
  <c r="DB35"/>
  <c r="DB89"/>
  <c r="DB75"/>
  <c r="DB41"/>
  <c r="DB71"/>
  <c r="DB44"/>
  <c r="DB31"/>
  <c r="DB92"/>
  <c r="DB51"/>
  <c r="DB10"/>
  <c r="DB57"/>
  <c r="DB77"/>
  <c r="DB33"/>
  <c r="DB55"/>
  <c r="DB85"/>
  <c r="DB83"/>
  <c r="DB61"/>
  <c r="DB27"/>
  <c r="DB48"/>
  <c r="DB79"/>
  <c r="DB69"/>
  <c r="DB52"/>
  <c r="DB45"/>
  <c r="DB14"/>
  <c r="DB23"/>
  <c r="DB15"/>
  <c r="DB46"/>
  <c r="DB78"/>
  <c r="DB39"/>
  <c r="DB82"/>
  <c r="DB70"/>
  <c r="DB60"/>
  <c r="DB58"/>
  <c r="DB21"/>
  <c r="DB40"/>
  <c r="DB87"/>
  <c r="DB30"/>
  <c r="DB81"/>
  <c r="DB18"/>
  <c r="DB20"/>
  <c r="DB12"/>
  <c r="DB54"/>
  <c r="DB19"/>
  <c r="DB90"/>
  <c r="DB29"/>
  <c r="DB22"/>
  <c r="DB49"/>
  <c r="DB16"/>
  <c r="DB62"/>
  <c r="DB86"/>
  <c r="DB76"/>
  <c r="DB38"/>
  <c r="DB11"/>
  <c r="DB17"/>
  <c r="DB36"/>
  <c r="DB73"/>
  <c r="DB68"/>
  <c r="DB53"/>
  <c r="DB63"/>
  <c r="DB28"/>
  <c r="DB67"/>
  <c r="DB24"/>
  <c r="DB26"/>
  <c r="DB32"/>
  <c r="DB72"/>
  <c r="DB91"/>
  <c r="DB42"/>
  <c r="DB84"/>
  <c r="DB59"/>
  <c r="DB80"/>
  <c r="DB64"/>
  <c r="DB50"/>
  <c r="DB37"/>
  <c r="DB74"/>
  <c r="DB4"/>
  <c r="DC4" i="7"/>
  <c r="DC8" i="8" l="1"/>
  <c r="DC5"/>
  <c r="DC7"/>
  <c r="DC9"/>
  <c r="DC13"/>
  <c r="DC25"/>
  <c r="DC47"/>
  <c r="DC88"/>
  <c r="DC65"/>
  <c r="DC77"/>
  <c r="DC10"/>
  <c r="DC31"/>
  <c r="DC71"/>
  <c r="DC41"/>
  <c r="DC89"/>
  <c r="DC35"/>
  <c r="DC43"/>
  <c r="DC6"/>
  <c r="DC52"/>
  <c r="DC48"/>
  <c r="DC61"/>
  <c r="DC85"/>
  <c r="DC33"/>
  <c r="DC57"/>
  <c r="DC51"/>
  <c r="DC92"/>
  <c r="DC44"/>
  <c r="DC75"/>
  <c r="DC34"/>
  <c r="DC66"/>
  <c r="DC56"/>
  <c r="DC69"/>
  <c r="DC79"/>
  <c r="DC27"/>
  <c r="DC83"/>
  <c r="DC55"/>
  <c r="DC86"/>
  <c r="DC62"/>
  <c r="DC49"/>
  <c r="DC29"/>
  <c r="DC90"/>
  <c r="DC54"/>
  <c r="DC81"/>
  <c r="DC30"/>
  <c r="DC40"/>
  <c r="DC60"/>
  <c r="DC70"/>
  <c r="DC39"/>
  <c r="DC78"/>
  <c r="DC15"/>
  <c r="DC14"/>
  <c r="DC45"/>
  <c r="DC37"/>
  <c r="DC64"/>
  <c r="DC84"/>
  <c r="DC42"/>
  <c r="DC72"/>
  <c r="DC26"/>
  <c r="DC67"/>
  <c r="DC11"/>
  <c r="DC38"/>
  <c r="DC76"/>
  <c r="DC16"/>
  <c r="DC22"/>
  <c r="DC19"/>
  <c r="DC12"/>
  <c r="DC20"/>
  <c r="DC18"/>
  <c r="DC87"/>
  <c r="DC21"/>
  <c r="DC58"/>
  <c r="DC82"/>
  <c r="DC46"/>
  <c r="DC23"/>
  <c r="DC74"/>
  <c r="DC50"/>
  <c r="DC80"/>
  <c r="DC59"/>
  <c r="DC91"/>
  <c r="DC32"/>
  <c r="DC24"/>
  <c r="DC28"/>
  <c r="DC63"/>
  <c r="DC53"/>
  <c r="DC68"/>
  <c r="DC73"/>
  <c r="DC36"/>
  <c r="DC17"/>
  <c r="DD4" i="7"/>
  <c r="DC4" i="8"/>
  <c r="DD8" l="1"/>
  <c r="DD7"/>
  <c r="DD5"/>
  <c r="DD9"/>
  <c r="DD47"/>
  <c r="DD13"/>
  <c r="DD88"/>
  <c r="DD25"/>
  <c r="DD65"/>
  <c r="DD48"/>
  <c r="DD52"/>
  <c r="DD35"/>
  <c r="DD41"/>
  <c r="DD31"/>
  <c r="DD69"/>
  <c r="DD56"/>
  <c r="DD66"/>
  <c r="DD34"/>
  <c r="DD92"/>
  <c r="DD51"/>
  <c r="DD85"/>
  <c r="DD61"/>
  <c r="DD6"/>
  <c r="DD43"/>
  <c r="DD89"/>
  <c r="DD71"/>
  <c r="DD10"/>
  <c r="DD77"/>
  <c r="DD55"/>
  <c r="DD83"/>
  <c r="DD27"/>
  <c r="DD79"/>
  <c r="DD75"/>
  <c r="DD44"/>
  <c r="DD57"/>
  <c r="DD33"/>
  <c r="DD38"/>
  <c r="DD67"/>
  <c r="DD26"/>
  <c r="DD84"/>
  <c r="DD64"/>
  <c r="DD37"/>
  <c r="DD14"/>
  <c r="DD40"/>
  <c r="DD30"/>
  <c r="DD90"/>
  <c r="DD49"/>
  <c r="DD28"/>
  <c r="DD24"/>
  <c r="DD32"/>
  <c r="DD91"/>
  <c r="DD59"/>
  <c r="DD23"/>
  <c r="DD87"/>
  <c r="DD18"/>
  <c r="DD12"/>
  <c r="DD16"/>
  <c r="DD70"/>
  <c r="DD11"/>
  <c r="DD72"/>
  <c r="DD42"/>
  <c r="DD45"/>
  <c r="DD15"/>
  <c r="DD39"/>
  <c r="DD81"/>
  <c r="DD54"/>
  <c r="DD29"/>
  <c r="DD62"/>
  <c r="DD86"/>
  <c r="DD17"/>
  <c r="DD36"/>
  <c r="DD73"/>
  <c r="DD68"/>
  <c r="DD53"/>
  <c r="DD63"/>
  <c r="DD80"/>
  <c r="DD50"/>
  <c r="DD74"/>
  <c r="DD46"/>
  <c r="DD82"/>
  <c r="DD58"/>
  <c r="DD21"/>
  <c r="DD20"/>
  <c r="DD19"/>
  <c r="DD22"/>
  <c r="DD76"/>
  <c r="DD78"/>
  <c r="DD60"/>
  <c r="DE4" i="7"/>
  <c r="DD4" i="8"/>
  <c r="DE8" l="1"/>
  <c r="DE5"/>
  <c r="DE7"/>
  <c r="DE9"/>
  <c r="DE13"/>
  <c r="DE88"/>
  <c r="DE47"/>
  <c r="DE65"/>
  <c r="DE25"/>
  <c r="DE92"/>
  <c r="DE34"/>
  <c r="DE66"/>
  <c r="DE31"/>
  <c r="DE41"/>
  <c r="DE52"/>
  <c r="DE48"/>
  <c r="DE57"/>
  <c r="DE44"/>
  <c r="DE75"/>
  <c r="DE83"/>
  <c r="DE55"/>
  <c r="DE10"/>
  <c r="DE89"/>
  <c r="DE6"/>
  <c r="DE85"/>
  <c r="DE35"/>
  <c r="DE51"/>
  <c r="DE56"/>
  <c r="DE69"/>
  <c r="DE33"/>
  <c r="DE79"/>
  <c r="DE27"/>
  <c r="DE77"/>
  <c r="DE71"/>
  <c r="DE43"/>
  <c r="DE61"/>
  <c r="DE32"/>
  <c r="DE60"/>
  <c r="DE78"/>
  <c r="DE64"/>
  <c r="DE67"/>
  <c r="DE76"/>
  <c r="DE22"/>
  <c r="DE21"/>
  <c r="DE46"/>
  <c r="DE74"/>
  <c r="DE80"/>
  <c r="DE53"/>
  <c r="DE73"/>
  <c r="DE17"/>
  <c r="DE86"/>
  <c r="DE29"/>
  <c r="DE54"/>
  <c r="DE81"/>
  <c r="DE70"/>
  <c r="DE15"/>
  <c r="DE72"/>
  <c r="DE11"/>
  <c r="DE12"/>
  <c r="DE23"/>
  <c r="DE59"/>
  <c r="DE28"/>
  <c r="DE90"/>
  <c r="DE30"/>
  <c r="DE40"/>
  <c r="DE16"/>
  <c r="DE18"/>
  <c r="DE91"/>
  <c r="DE24"/>
  <c r="DE14"/>
  <c r="DE37"/>
  <c r="DE84"/>
  <c r="DE26"/>
  <c r="DE38"/>
  <c r="DE19"/>
  <c r="DE20"/>
  <c r="DE58"/>
  <c r="DE82"/>
  <c r="DE50"/>
  <c r="DE63"/>
  <c r="DE68"/>
  <c r="DE36"/>
  <c r="DE62"/>
  <c r="DE39"/>
  <c r="DE45"/>
  <c r="DE42"/>
  <c r="DE87"/>
  <c r="DE49"/>
  <c r="DE4"/>
  <c r="DF4" i="7"/>
  <c r="DF5" i="8" l="1"/>
  <c r="DF7"/>
  <c r="DF8"/>
  <c r="DF9"/>
  <c r="DF25"/>
  <c r="DF65"/>
  <c r="DF47"/>
  <c r="DF88"/>
  <c r="DF13"/>
  <c r="DF6"/>
  <c r="DF83"/>
  <c r="DF75"/>
  <c r="DF57"/>
  <c r="DF48"/>
  <c r="DF34"/>
  <c r="DF71"/>
  <c r="DF35"/>
  <c r="DF56"/>
  <c r="DF85"/>
  <c r="DF89"/>
  <c r="DF44"/>
  <c r="DF55"/>
  <c r="DF41"/>
  <c r="DF31"/>
  <c r="DF66"/>
  <c r="DF92"/>
  <c r="DF61"/>
  <c r="DF43"/>
  <c r="DF77"/>
  <c r="DF27"/>
  <c r="DF79"/>
  <c r="DF33"/>
  <c r="DF69"/>
  <c r="DF51"/>
  <c r="DF10"/>
  <c r="DF52"/>
  <c r="DF40"/>
  <c r="DF24"/>
  <c r="DF87"/>
  <c r="DF39"/>
  <c r="DF68"/>
  <c r="DF50"/>
  <c r="DF82"/>
  <c r="DF19"/>
  <c r="DF38"/>
  <c r="DF26"/>
  <c r="DF37"/>
  <c r="DF30"/>
  <c r="DF90"/>
  <c r="DF32"/>
  <c r="DF11"/>
  <c r="DF72"/>
  <c r="DF70"/>
  <c r="DF81"/>
  <c r="DF29"/>
  <c r="DF17"/>
  <c r="DF53"/>
  <c r="DF74"/>
  <c r="DF22"/>
  <c r="DF60"/>
  <c r="DF67"/>
  <c r="DF78"/>
  <c r="DF49"/>
  <c r="DF91"/>
  <c r="DF18"/>
  <c r="DF16"/>
  <c r="DF42"/>
  <c r="DF45"/>
  <c r="DF62"/>
  <c r="DF36"/>
  <c r="DF63"/>
  <c r="DF58"/>
  <c r="DF20"/>
  <c r="DF84"/>
  <c r="DF14"/>
  <c r="DF28"/>
  <c r="DF59"/>
  <c r="DF23"/>
  <c r="DF12"/>
  <c r="DF15"/>
  <c r="DF54"/>
  <c r="DF86"/>
  <c r="DF73"/>
  <c r="DF80"/>
  <c r="DF46"/>
  <c r="DF21"/>
  <c r="DF76"/>
  <c r="DF64"/>
  <c r="DG4" i="7"/>
  <c r="DF4" i="8"/>
  <c r="DG8" l="1"/>
  <c r="DG5"/>
  <c r="DG7"/>
  <c r="DG9"/>
  <c r="DG88"/>
  <c r="DG47"/>
  <c r="DG13"/>
  <c r="DG65"/>
  <c r="DG25"/>
  <c r="DG10"/>
  <c r="DG69"/>
  <c r="DG33"/>
  <c r="DG79"/>
  <c r="DG43"/>
  <c r="DG31"/>
  <c r="DG57"/>
  <c r="DG75"/>
  <c r="DG83"/>
  <c r="DG6"/>
  <c r="DG71"/>
  <c r="DG34"/>
  <c r="DG52"/>
  <c r="DG55"/>
  <c r="DG51"/>
  <c r="DG27"/>
  <c r="DG77"/>
  <c r="DG61"/>
  <c r="DG92"/>
  <c r="DG66"/>
  <c r="DG41"/>
  <c r="DG48"/>
  <c r="DG44"/>
  <c r="DG89"/>
  <c r="DG85"/>
  <c r="DG56"/>
  <c r="DG35"/>
  <c r="DG87"/>
  <c r="DG64"/>
  <c r="DG46"/>
  <c r="DG86"/>
  <c r="DG12"/>
  <c r="DG23"/>
  <c r="DG28"/>
  <c r="DG84"/>
  <c r="DG20"/>
  <c r="DG63"/>
  <c r="DG62"/>
  <c r="DG42"/>
  <c r="DG18"/>
  <c r="DG49"/>
  <c r="DG60"/>
  <c r="DG74"/>
  <c r="DG53"/>
  <c r="DG29"/>
  <c r="DG70"/>
  <c r="DG72"/>
  <c r="DG11"/>
  <c r="DG90"/>
  <c r="DG26"/>
  <c r="DG38"/>
  <c r="DG50"/>
  <c r="DG68"/>
  <c r="DG39"/>
  <c r="DG24"/>
  <c r="DG40"/>
  <c r="DG78"/>
  <c r="DG67"/>
  <c r="DG76"/>
  <c r="DG21"/>
  <c r="DG80"/>
  <c r="DG73"/>
  <c r="DG54"/>
  <c r="DG15"/>
  <c r="DG59"/>
  <c r="DG14"/>
  <c r="DG58"/>
  <c r="DG36"/>
  <c r="DG45"/>
  <c r="DG16"/>
  <c r="DG91"/>
  <c r="DG22"/>
  <c r="DG17"/>
  <c r="DG81"/>
  <c r="DG32"/>
  <c r="DG30"/>
  <c r="DG37"/>
  <c r="DG19"/>
  <c r="DG82"/>
  <c r="DH4" i="7"/>
  <c r="DG4" i="8"/>
  <c r="DH8" l="1"/>
  <c r="DH7"/>
  <c r="DH5"/>
  <c r="DH9"/>
  <c r="DH65"/>
  <c r="DH13"/>
  <c r="DH25"/>
  <c r="DH47"/>
  <c r="DH88"/>
  <c r="DH35"/>
  <c r="DH41"/>
  <c r="DH92"/>
  <c r="DH77"/>
  <c r="DH51"/>
  <c r="DH55"/>
  <c r="DH6"/>
  <c r="DH83"/>
  <c r="DH75"/>
  <c r="DH31"/>
  <c r="DH43"/>
  <c r="DH69"/>
  <c r="DH56"/>
  <c r="DH85"/>
  <c r="DH89"/>
  <c r="DH44"/>
  <c r="DH48"/>
  <c r="DH66"/>
  <c r="DH61"/>
  <c r="DH27"/>
  <c r="DH52"/>
  <c r="DH34"/>
  <c r="DH71"/>
  <c r="DH57"/>
  <c r="DH79"/>
  <c r="DH33"/>
  <c r="DH10"/>
  <c r="DH82"/>
  <c r="DH30"/>
  <c r="DH32"/>
  <c r="DH17"/>
  <c r="DH91"/>
  <c r="DH87"/>
  <c r="DH50"/>
  <c r="DH38"/>
  <c r="DH72"/>
  <c r="DH29"/>
  <c r="DH74"/>
  <c r="DH63"/>
  <c r="DH20"/>
  <c r="DH84"/>
  <c r="DH23"/>
  <c r="DH40"/>
  <c r="DH24"/>
  <c r="DH14"/>
  <c r="DH54"/>
  <c r="DH80"/>
  <c r="DH76"/>
  <c r="DH78"/>
  <c r="DH49"/>
  <c r="DH86"/>
  <c r="DH46"/>
  <c r="DH28"/>
  <c r="DH64"/>
  <c r="DH19"/>
  <c r="DH37"/>
  <c r="DH81"/>
  <c r="DH22"/>
  <c r="DH39"/>
  <c r="DH68"/>
  <c r="DH26"/>
  <c r="DH90"/>
  <c r="DH11"/>
  <c r="DH70"/>
  <c r="DH53"/>
  <c r="DH18"/>
  <c r="DH42"/>
  <c r="DH62"/>
  <c r="DH12"/>
  <c r="DH16"/>
  <c r="DH45"/>
  <c r="DH36"/>
  <c r="DH58"/>
  <c r="DH59"/>
  <c r="DH15"/>
  <c r="DH73"/>
  <c r="DH21"/>
  <c r="DH67"/>
  <c r="DH60"/>
  <c r="DI4" i="7"/>
  <c r="DH4" i="8"/>
  <c r="DI7" l="1"/>
  <c r="DI8"/>
  <c r="DI5"/>
  <c r="DI9"/>
  <c r="DI65"/>
  <c r="DI88"/>
  <c r="DI25"/>
  <c r="DI47"/>
  <c r="DI13"/>
  <c r="DI33"/>
  <c r="DI71"/>
  <c r="DI34"/>
  <c r="DI52"/>
  <c r="DI69"/>
  <c r="DI31"/>
  <c r="DI75"/>
  <c r="DI6"/>
  <c r="DI55"/>
  <c r="DI51"/>
  <c r="DI27"/>
  <c r="DI61"/>
  <c r="DI44"/>
  <c r="DI89"/>
  <c r="DI56"/>
  <c r="DI79"/>
  <c r="DI57"/>
  <c r="DI43"/>
  <c r="DI83"/>
  <c r="DI77"/>
  <c r="DI92"/>
  <c r="DI41"/>
  <c r="DI10"/>
  <c r="DI66"/>
  <c r="DI48"/>
  <c r="DI85"/>
  <c r="DI35"/>
  <c r="DI50"/>
  <c r="DI17"/>
  <c r="DI30"/>
  <c r="DI82"/>
  <c r="DI36"/>
  <c r="DI16"/>
  <c r="DI42"/>
  <c r="DI70"/>
  <c r="DI39"/>
  <c r="DI22"/>
  <c r="DI49"/>
  <c r="DI23"/>
  <c r="DI84"/>
  <c r="DI63"/>
  <c r="DI74"/>
  <c r="DI72"/>
  <c r="DI87"/>
  <c r="DI67"/>
  <c r="DI73"/>
  <c r="DI28"/>
  <c r="DI90"/>
  <c r="DI37"/>
  <c r="DI86"/>
  <c r="DI76"/>
  <c r="DI54"/>
  <c r="DI24"/>
  <c r="DI14"/>
  <c r="DI38"/>
  <c r="DI32"/>
  <c r="DI60"/>
  <c r="DI59"/>
  <c r="DI58"/>
  <c r="DI45"/>
  <c r="DI64"/>
  <c r="DI62"/>
  <c r="DI18"/>
  <c r="DI53"/>
  <c r="DI11"/>
  <c r="DI68"/>
  <c r="DI20"/>
  <c r="DI29"/>
  <c r="DI91"/>
  <c r="DI21"/>
  <c r="DI15"/>
  <c r="DI12"/>
  <c r="DI26"/>
  <c r="DI81"/>
  <c r="DI19"/>
  <c r="DI46"/>
  <c r="DI78"/>
  <c r="DI80"/>
  <c r="DI40"/>
  <c r="DJ4" i="7"/>
  <c r="DI4" i="8"/>
  <c r="DJ5" l="1"/>
  <c r="DJ7"/>
  <c r="DJ8"/>
  <c r="DJ9"/>
  <c r="DJ47"/>
  <c r="DJ13"/>
  <c r="DJ65"/>
  <c r="DJ25"/>
  <c r="DJ88"/>
  <c r="DJ51"/>
  <c r="DJ31"/>
  <c r="DJ52"/>
  <c r="DJ85"/>
  <c r="DJ66"/>
  <c r="DJ77"/>
  <c r="DJ43"/>
  <c r="DJ79"/>
  <c r="DJ44"/>
  <c r="DJ27"/>
  <c r="DJ55"/>
  <c r="DJ34"/>
  <c r="DJ33"/>
  <c r="DJ35"/>
  <c r="DJ6"/>
  <c r="DJ71"/>
  <c r="DJ10"/>
  <c r="DJ41"/>
  <c r="DJ56"/>
  <c r="DJ75"/>
  <c r="DJ69"/>
  <c r="DJ48"/>
  <c r="DJ92"/>
  <c r="DJ83"/>
  <c r="DJ57"/>
  <c r="DJ89"/>
  <c r="DJ61"/>
  <c r="DJ40"/>
  <c r="DJ42"/>
  <c r="DJ36"/>
  <c r="DJ17"/>
  <c r="DJ78"/>
  <c r="DJ26"/>
  <c r="DJ14"/>
  <c r="DJ18"/>
  <c r="DJ58"/>
  <c r="DJ32"/>
  <c r="DJ24"/>
  <c r="DJ37"/>
  <c r="DJ67"/>
  <c r="DJ63"/>
  <c r="DJ62"/>
  <c r="DJ59"/>
  <c r="DJ54"/>
  <c r="DJ90"/>
  <c r="DJ87"/>
  <c r="DJ84"/>
  <c r="DJ45"/>
  <c r="DJ38"/>
  <c r="DJ73"/>
  <c r="DJ39"/>
  <c r="DJ82"/>
  <c r="DJ50"/>
  <c r="DJ46"/>
  <c r="DJ12"/>
  <c r="DJ91"/>
  <c r="DJ20"/>
  <c r="DJ68"/>
  <c r="DJ49"/>
  <c r="DJ70"/>
  <c r="DJ30"/>
  <c r="DJ19"/>
  <c r="DJ15"/>
  <c r="DJ29"/>
  <c r="DJ11"/>
  <c r="DJ64"/>
  <c r="DJ60"/>
  <c r="DJ76"/>
  <c r="DJ28"/>
  <c r="DJ72"/>
  <c r="DJ23"/>
  <c r="DJ53"/>
  <c r="DJ86"/>
  <c r="DJ74"/>
  <c r="DJ22"/>
  <c r="DJ16"/>
  <c r="DJ80"/>
  <c r="DJ81"/>
  <c r="DJ21"/>
  <c r="DJ4"/>
</calcChain>
</file>

<file path=xl/sharedStrings.xml><?xml version="1.0" encoding="utf-8"?>
<sst xmlns="http://schemas.openxmlformats.org/spreadsheetml/2006/main" count="863" uniqueCount="490">
  <si>
    <t>Orálek Daniel</t>
  </si>
  <si>
    <t>Uhlíř Radek</t>
  </si>
  <si>
    <t>Svozil Libor</t>
  </si>
  <si>
    <t>MK Seitl Ostrava</t>
  </si>
  <si>
    <t>Kolář Martin</t>
  </si>
  <si>
    <t>Macek Petr</t>
  </si>
  <si>
    <t>Círal František</t>
  </si>
  <si>
    <t>Šimek Miroslav</t>
  </si>
  <si>
    <t>Hons Pavel</t>
  </si>
  <si>
    <t>Macek Tomáš</t>
  </si>
  <si>
    <t>Brossaud Jack</t>
  </si>
  <si>
    <t>Krumer Miroslav</t>
  </si>
  <si>
    <t>Kyselý Petr</t>
  </si>
  <si>
    <t>Svoboda Václav</t>
  </si>
  <si>
    <t>Budvar</t>
  </si>
  <si>
    <t>čas</t>
  </si>
  <si>
    <t>s.č.</t>
  </si>
  <si>
    <t>jméno</t>
  </si>
  <si>
    <t>kat</t>
  </si>
  <si>
    <t>poř_kat</t>
  </si>
  <si>
    <t>klub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</si>
  <si>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</si>
  <si>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</si>
  <si>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</si>
  <si>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</si>
  <si>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</si>
  <si>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</si>
  <si>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</si>
  <si>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</si>
  <si>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</si>
  <si>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</si>
  <si>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</si>
  <si>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</si>
  <si>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</si>
  <si>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</si>
  <si>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</si>
  <si>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</si>
  <si>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</si>
  <si>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</si>
  <si>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</si>
  <si>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</si>
  <si>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</si>
  <si>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</si>
  <si>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</si>
  <si>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</si>
  <si>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</si>
  <si>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</si>
  <si>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</si>
  <si>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</si>
  <si>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</si>
  <si>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</si>
  <si>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</si>
  <si>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</si>
  <si>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</si>
  <si>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</si>
  <si>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</si>
  <si>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</si>
  <si>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</si>
  <si>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</si>
  <si>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</si>
  <si>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</si>
  <si>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</si>
  <si>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</si>
  <si>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</si>
  <si>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</si>
  <si>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</si>
  <si>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</si>
  <si>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</si>
  <si>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</si>
  <si>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</si>
  <si>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</si>
  <si>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</si>
  <si>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</si>
  <si>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</si>
  <si>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</si>
  <si>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</si>
  <si>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</si>
  <si>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</si>
  <si>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</si>
  <si>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</si>
  <si>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</si>
  <si>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</si>
  <si>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</si>
  <si>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</si>
  <si>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</si>
  <si>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</si>
  <si>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</si>
  <si>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</si>
  <si>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</si>
  <si>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</si>
  <si>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</si>
  <si>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</si>
  <si>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Tabulka mezičasů po jednotlivých kolech</t>
  </si>
  <si>
    <t>ČASY, MEZIČASY a POŘADÍ po 4 KM</t>
  </si>
  <si>
    <t>mezičasy</t>
  </si>
  <si>
    <t xml:space="preserve">  absolutní  pořadí na mezičasech</t>
  </si>
  <si>
    <t>ročník:</t>
  </si>
  <si>
    <t>abs. pořadí</t>
  </si>
  <si>
    <t>umístění</t>
  </si>
  <si>
    <t>průměr</t>
  </si>
  <si>
    <t>tempo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</si>
  <si>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</si>
  <si>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</si>
  <si>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</si>
  <si>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</si>
  <si>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</si>
  <si>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</si>
  <si>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</si>
  <si>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</si>
  <si>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</si>
  <si>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</si>
  <si>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</si>
  <si>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</si>
  <si>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</si>
  <si>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</si>
  <si>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</si>
  <si>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</si>
  <si>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</si>
  <si>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</si>
  <si>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</si>
  <si>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</si>
  <si>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</si>
  <si>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</si>
  <si>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</si>
  <si>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</si>
  <si>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</si>
  <si>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>zpět na rozcestník</t>
  </si>
  <si>
    <t>Kdyby tě náhodou napadlo to tisknout, tak doporučuju formát A3. A nebo na čtení mikroskop.</t>
  </si>
  <si>
    <t>Pokud si chceš porovnat svůj výkon i s někým jiným (třeba i s vítězem nebo traťovým rekordem), vyber si v dolní části v pravo až 2 libovolné soupeře k porovnání.</t>
  </si>
  <si>
    <t>SK Babice</t>
  </si>
  <si>
    <t>Simon Alexander</t>
  </si>
  <si>
    <t>DS Žilina</t>
  </si>
  <si>
    <t>Vosátka Zdeněk</t>
  </si>
  <si>
    <t>Atletika Písek</t>
  </si>
  <si>
    <t>Prokop Ondřej</t>
  </si>
  <si>
    <t>ČAU</t>
  </si>
  <si>
    <t>Pojsl Jan</t>
  </si>
  <si>
    <t>Šindlerová Jana</t>
  </si>
  <si>
    <t>↓ tady si rozbal seznam a vyber své jméno (číslo v závorce je startovní číslo! nikoliv umístění nebo věk)</t>
  </si>
  <si>
    <t>Kopecký Zdeněk</t>
  </si>
  <si>
    <t>Teplý Ondřej</t>
  </si>
  <si>
    <t>Hisport Team</t>
  </si>
  <si>
    <t>TRISK CB</t>
  </si>
  <si>
    <t>Z2</t>
  </si>
  <si>
    <t>MK Kladno</t>
  </si>
  <si>
    <t>Z1</t>
  </si>
  <si>
    <t>Doucha Jiří</t>
  </si>
  <si>
    <t>Hvězda Pardubice</t>
  </si>
  <si>
    <t>Mikolášek Arnošt</t>
  </si>
  <si>
    <t>Rokos Lukáš</t>
  </si>
  <si>
    <t>Prokop Matěj</t>
  </si>
  <si>
    <t>Rokos Ivan</t>
  </si>
  <si>
    <t>iThinkBeer</t>
  </si>
  <si>
    <t>Ulma Tomáš</t>
  </si>
  <si>
    <t>DNF</t>
  </si>
  <si>
    <t>64</t>
  </si>
  <si>
    <t>M40</t>
  </si>
  <si>
    <t>M30</t>
  </si>
  <si>
    <t>Liberec</t>
  </si>
  <si>
    <t>-</t>
  </si>
  <si>
    <t>M50</t>
  </si>
  <si>
    <t>Jiskra Třeboň</t>
  </si>
  <si>
    <t>M20</t>
  </si>
  <si>
    <t>AC Mageo</t>
  </si>
  <si>
    <t>M60</t>
  </si>
  <si>
    <t>JBP</t>
  </si>
  <si>
    <t>Tomášek Jan</t>
  </si>
  <si>
    <t>Oubram Jan</t>
  </si>
  <si>
    <t>Kucko Miroslav</t>
  </si>
  <si>
    <t>Wolaschka Peter</t>
  </si>
  <si>
    <t>M70</t>
  </si>
  <si>
    <t>Kubičková Eliška Anna</t>
  </si>
  <si>
    <t>Laufstammtisch Flotte Sohle</t>
  </si>
  <si>
    <t>Hadrava Tomáš</t>
  </si>
  <si>
    <t>Zeman Pavel</t>
  </si>
  <si>
    <t>30 okr</t>
  </si>
  <si>
    <t>60 okr</t>
  </si>
  <si>
    <t xml:space="preserve">30 okr </t>
  </si>
  <si>
    <t xml:space="preserve">60 okr </t>
  </si>
  <si>
    <t>30 okruhů</t>
  </si>
  <si>
    <t>60 okruhů</t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</si>
  <si>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časy</t>
    </r>
    <r>
      <rPr>
        <sz val="8"/>
        <color theme="1"/>
        <rFont val="Calibri"/>
        <family val="2"/>
        <charset val="238"/>
        <scheme val="minor"/>
      </rPr>
      <t xml:space="preserve"> naměřené v jednotlivých úsecích a srovnání s nejbližšími soupeři ve výsledkové listině</t>
    </r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</si>
  <si>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mezičasy</t>
    </r>
    <r>
      <rPr>
        <sz val="8"/>
        <color theme="1"/>
        <rFont val="Calibri"/>
        <family val="2"/>
        <charset val="238"/>
        <scheme val="minor"/>
      </rPr>
      <t xml:space="preserve"> po úsecích a srovnání se soupeři, kteří byli celkově o jedno místo před a za tebou</t>
    </r>
  </si>
  <si>
    <r>
      <t xml:space="preserve">tvůj </t>
    </r>
    <r>
      <rPr>
        <b/>
        <sz val="8"/>
        <color theme="1"/>
        <rFont val="Calibri"/>
        <family val="2"/>
        <charset val="238"/>
        <scheme val="minor"/>
      </rPr>
      <t>pohyb výsledkovou listinou</t>
    </r>
    <r>
      <rPr>
        <sz val="8"/>
        <color theme="1"/>
        <rFont val="Calibri"/>
        <family val="2"/>
        <charset val="238"/>
        <scheme val="minor"/>
      </rPr>
      <t xml:space="preserve"> na mezičasech a srovnání s nejbližšími soupeři</t>
    </r>
  </si>
  <si>
    <r>
      <rPr>
        <b/>
        <sz val="8"/>
        <rFont val="Calibri"/>
        <family val="2"/>
        <charset val="238"/>
        <scheme val="minor"/>
      </rPr>
      <t>průměrné tempo</t>
    </r>
    <r>
      <rPr>
        <sz val="8"/>
        <rFont val="Calibri"/>
        <family val="2"/>
        <charset val="238"/>
        <scheme val="minor"/>
      </rPr>
      <t xml:space="preserve"> v min/km v jednotlivých úsecíchů a srovnání s nejbližšími soupeři</t>
    </r>
  </si>
  <si>
    <t>Tady najdeš všechno podstatné. V levém horním rohu si z rozbalovacího seznamu vyber svoje jméno a hned budeš vidět, za kolik si běžel jednotlivé 6-ti kolové úseky,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</si>
  <si>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Nespokojen? Chtěl bys vědět víc? OK, pak jsou tady podrobné údaje po jednotlivých kolech nebo 6-ti okruhových úsecích. Ale bacha, těch čísílek je tam fakt hodně:</t>
  </si>
  <si>
    <t xml:space="preserve">   ::    a jestli se ti z toho kvanta čísel točí hlava, zkus analýzu po 6 kolech, není toho tolik, lépe se v tom orientuje   . . . . .</t>
  </si>
  <si>
    <t>Tabulka mezičasů a pořadí po 6-ti kolových úsecích</t>
  </si>
  <si>
    <t>Ne všichni jsou ale od přírody cifršpioni. Takže, pokud se ti v tom nechce nějak hluboce šťourat, klikni rovnou sem a máš vše podstatné k dispozici:</t>
  </si>
  <si>
    <t>A to je všechno. Doufáme, že se ti u nás líbilo a že se třeba za rok zase potkáme na startu. Takže ... zatím ...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</si>
  <si>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</si>
  <si>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</si>
  <si>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</si>
  <si>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</si>
  <si>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</si>
  <si>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</si>
  <si>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</si>
  <si>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</si>
  <si>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</si>
  <si>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</si>
  <si>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</si>
  <si>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</si>
  <si>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</si>
  <si>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</si>
  <si>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</si>
  <si>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</si>
  <si>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</si>
  <si>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</si>
  <si>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</si>
  <si>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</si>
  <si>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</si>
  <si>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</si>
  <si>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</si>
  <si>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</si>
  <si>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</si>
  <si>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</si>
  <si>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</si>
  <si>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</si>
  <si>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</si>
  <si>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</si>
  <si>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</si>
  <si>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</si>
  <si>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</si>
  <si>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</si>
  <si>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</si>
  <si>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</si>
  <si>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</si>
  <si>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</si>
  <si>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</si>
  <si>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</si>
  <si>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</si>
  <si>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T1 MARATON České Budějovice</t>
  </si>
  <si>
    <t>časy jednotlivých 10-ti kolových úsecích</t>
  </si>
  <si>
    <t>1-10</t>
  </si>
  <si>
    <t>1 - 10</t>
  </si>
  <si>
    <t>11 - 20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</si>
  <si>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</si>
  <si>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</si>
  <si>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</si>
  <si>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</si>
  <si>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</si>
  <si>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</si>
  <si>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</si>
  <si>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</si>
  <si>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101-105</t>
  </si>
  <si>
    <t>101 - 105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</si>
  <si>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</si>
  <si>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</si>
  <si>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</si>
  <si>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</si>
  <si>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</si>
  <si>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</si>
  <si>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</si>
  <si>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</si>
  <si>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</si>
  <si>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 okr</t>
  </si>
  <si>
    <t>20 okr</t>
  </si>
  <si>
    <t>40 okr</t>
  </si>
  <si>
    <t>105 okr</t>
  </si>
  <si>
    <t>100 okr</t>
  </si>
  <si>
    <t>90 okr</t>
  </si>
  <si>
    <t>80 okr</t>
  </si>
  <si>
    <t>70 okr</t>
  </si>
  <si>
    <t>50 okr</t>
  </si>
  <si>
    <t xml:space="preserve">10 okr </t>
  </si>
  <si>
    <t xml:space="preserve">20 okr </t>
  </si>
  <si>
    <t xml:space="preserve">40 okr </t>
  </si>
  <si>
    <t xml:space="preserve">50 okr </t>
  </si>
  <si>
    <t xml:space="preserve">70 okr </t>
  </si>
  <si>
    <t xml:space="preserve">80 okr </t>
  </si>
  <si>
    <t xml:space="preserve">90 okr </t>
  </si>
  <si>
    <t xml:space="preserve">100 okr </t>
  </si>
  <si>
    <t xml:space="preserve">105 okr </t>
  </si>
  <si>
    <t>Velička Ondřej</t>
  </si>
  <si>
    <t>Churaňová Radka</t>
  </si>
  <si>
    <t>Vondrášek Štěpán</t>
  </si>
  <si>
    <t>Válek Petr</t>
  </si>
  <si>
    <t>Lebedová Olga</t>
  </si>
  <si>
    <t>Zelenka Libor</t>
  </si>
  <si>
    <t>Sedlák Pavel</t>
  </si>
  <si>
    <t>Kašparová Kateřina</t>
  </si>
  <si>
    <t>Buchlovský Petr</t>
  </si>
  <si>
    <t>Scheuringer Michael</t>
  </si>
  <si>
    <t>Šíma Jan</t>
  </si>
  <si>
    <t>Hach Lukáš</t>
  </si>
  <si>
    <t>Nováčková Dana</t>
  </si>
  <si>
    <t>Šandera Martin</t>
  </si>
  <si>
    <t>Ščibran Miroslav</t>
  </si>
  <si>
    <t>Orlinger Herbert Emil</t>
  </si>
  <si>
    <t>Aigner Günther</t>
  </si>
  <si>
    <t>Smrž Jakub</t>
  </si>
  <si>
    <t>behejbrno.com</t>
  </si>
  <si>
    <t>SK Čtyři Dvory</t>
  </si>
  <si>
    <t>Hůrka</t>
  </si>
  <si>
    <t>TJ Jiskra Třeboň</t>
  </si>
  <si>
    <t>Intelis Písek</t>
  </si>
  <si>
    <t>Clovek Levyt</t>
  </si>
  <si>
    <t>LC Linz</t>
  </si>
  <si>
    <t>Cyklo Outdoor Netolice</t>
  </si>
  <si>
    <t>Mexico Team</t>
  </si>
  <si>
    <t>Týn nad Vltavou</t>
  </si>
  <si>
    <t>BONBON</t>
  </si>
  <si>
    <t>HPLC Linz</t>
  </si>
  <si>
    <t>Traged team</t>
  </si>
  <si>
    <t>REC: Brunner R. 2018 (999)</t>
  </si>
  <si>
    <t>100 - 105</t>
  </si>
  <si>
    <t>rec</t>
  </si>
  <si>
    <t>10 okruhů</t>
  </si>
  <si>
    <t>20 okruhů</t>
  </si>
  <si>
    <t>40 okruhů</t>
  </si>
  <si>
    <t>50 okruhů</t>
  </si>
  <si>
    <t>70 okruhů</t>
  </si>
  <si>
    <t>80 okruhů</t>
  </si>
  <si>
    <t>90 okruhů</t>
  </si>
  <si>
    <t>100 okruhů</t>
  </si>
  <si>
    <t>cíl</t>
  </si>
  <si>
    <t>rozdělení po úsecích, jeden úsek = 10 okruhů (4.000 mts);   první úsek je delší o 195 metrů, poslední úsek má naopak pouze 5 okruhů (2.000 mts)</t>
  </si>
  <si>
    <t>pořadí v jednotlivých 10-ti kolových úsecích</t>
  </si>
  <si>
    <t>Toman Bohumil</t>
  </si>
  <si>
    <t>Chceš se porovnat s kamarádem, sousedem nebo třeba s traťovým rekordem? Jasně, že jo?</t>
  </si>
  <si>
    <t xml:space="preserve">V sobotu 19. ledna 2019 se uskutečnil na Výstavišti v Českých Budějovicích druhý ročník indoor maratonu, tentokrát pod názvem Smrž Auto Moto T1 maraton. </t>
  </si>
  <si>
    <t>Věříme, že jste si závod užili a že se teď, už v klidu a pohodě, rádi ponoříte do spletitého světa čísel a dat, a že tam najdete důvod Vašeho úspěchu či nezdaru, stejně tak jako inspiraci pro příští rok. Příjemnou zábavu.</t>
  </si>
  <si>
    <t>www.ultramaratonec.cz</t>
  </si>
  <si>
    <t>RR Team</t>
  </si>
  <si>
    <t>Štafeta - JKM</t>
  </si>
  <si>
    <t>štafeta</t>
  </si>
  <si>
    <t>ST</t>
  </si>
  <si>
    <t>Jihočeský klub maratonců</t>
  </si>
  <si>
    <t>Štafeta - Běžím.pro</t>
  </si>
  <si>
    <t>Běžímpro.cz</t>
  </si>
  <si>
    <t>Kasík Konstantin</t>
  </si>
  <si>
    <t>Afinpol</t>
  </si>
  <si>
    <t>Šindelář Ondřej</t>
  </si>
  <si>
    <t>Elite sport Boskovice</t>
  </si>
  <si>
    <t>Štefko Running Team</t>
  </si>
  <si>
    <t>Nákří</t>
  </si>
  <si>
    <t>Dočekal Franta</t>
  </si>
  <si>
    <t>Maraton klub Kladno</t>
  </si>
  <si>
    <t>Roudnická Veronika</t>
  </si>
  <si>
    <t>AC Rumburk</t>
  </si>
  <si>
    <t>Jokl Rostislav</t>
  </si>
  <si>
    <t>BPP</t>
  </si>
  <si>
    <t>BK Čvacht / Yellow Ribbon Run</t>
  </si>
  <si>
    <t>Wurm Harald</t>
  </si>
  <si>
    <t>www.biomagazin.at</t>
  </si>
  <si>
    <t>Trisk České Budejovice</t>
  </si>
  <si>
    <t>Kačer Ctibor</t>
  </si>
  <si>
    <t>Run the World</t>
  </si>
  <si>
    <t xml:space="preserve">Štafeta - GYM Gladiator </t>
  </si>
  <si>
    <t>GYM Gladiators</t>
  </si>
  <si>
    <t>Tlustý Tomáš</t>
  </si>
  <si>
    <t>Dvořáček Vlastimil</t>
  </si>
  <si>
    <t xml:space="preserve">Štafeta - Groz-Beckert </t>
  </si>
  <si>
    <t>Groz-Beckert</t>
  </si>
  <si>
    <t>ŠKP Čadca</t>
  </si>
  <si>
    <t>Klíma Petr</t>
  </si>
  <si>
    <t>Kakáčová Jana</t>
  </si>
  <si>
    <t>Elite Sport Team Boskovice</t>
  </si>
  <si>
    <t>Marek Miloš</t>
  </si>
  <si>
    <t>Čaloud Milan</t>
  </si>
  <si>
    <t>Větřní</t>
  </si>
  <si>
    <t xml:space="preserve">Štafeta - Decathlon </t>
  </si>
  <si>
    <t>Decathlon</t>
  </si>
  <si>
    <t>Hrabec Michal</t>
  </si>
  <si>
    <t>Running2.cz</t>
  </si>
  <si>
    <t>Štych Přemysl</t>
  </si>
  <si>
    <t>Chalupa Petr</t>
  </si>
  <si>
    <t>Steinbauer Jiří</t>
  </si>
  <si>
    <t>SK Rejta</t>
  </si>
  <si>
    <t xml:space="preserve">Štafeta - Lázeňští šviháci </t>
  </si>
  <si>
    <t>Rybáčková Soňa</t>
  </si>
  <si>
    <t>TJ Zduchovice</t>
  </si>
  <si>
    <t>Sturmvogel München</t>
  </si>
  <si>
    <t>BěžímPro.cz Centrum BAZALKA</t>
  </si>
  <si>
    <t>kOZY kOULE</t>
  </si>
  <si>
    <t>Pechová Jaroslava</t>
  </si>
  <si>
    <t>Švanda Petr</t>
  </si>
  <si>
    <t>iThinkBeer + Maratón klub K...</t>
  </si>
  <si>
    <t>TC Dvořák ČB</t>
  </si>
  <si>
    <t>Plnej pupek Č.Budějovice</t>
  </si>
  <si>
    <t>Keiler Bernhard</t>
  </si>
  <si>
    <t>100 Marathonclub Austria</t>
  </si>
  <si>
    <t>Vostry Miroslav</t>
  </si>
  <si>
    <t>MK Ostrov</t>
  </si>
  <si>
    <t>SC MARATHON PLZEŇ</t>
  </si>
  <si>
    <t>Bokarev Aleksandar</t>
  </si>
  <si>
    <t>OAK Beograd</t>
  </si>
  <si>
    <t>Smažíková Alena</t>
  </si>
  <si>
    <t>Tábor</t>
  </si>
  <si>
    <t>Pokorný Petr</t>
  </si>
  <si>
    <t>BK Dobřejovice</t>
  </si>
  <si>
    <t>Maurer Gerhard</t>
  </si>
  <si>
    <t>Hagi Runner</t>
  </si>
  <si>
    <t>Šloufová Pavlína</t>
  </si>
  <si>
    <t>Rozběháme Česko Klatovy</t>
  </si>
  <si>
    <t>Němečková Martina</t>
  </si>
  <si>
    <t>SK 4 DV ČB</t>
  </si>
  <si>
    <t>Praha</t>
  </si>
  <si>
    <t>Grbović Ljubivoje</t>
  </si>
  <si>
    <t>MARATON TIM KV</t>
  </si>
  <si>
    <t>Svabic Rajko</t>
  </si>
  <si>
    <t>Velický Petr</t>
  </si>
  <si>
    <t>a.c. Parta Písek</t>
  </si>
  <si>
    <t>Velička Ondřej (102)</t>
  </si>
  <si>
    <t>Macek Petr (122)</t>
  </si>
  <si>
    <t>Churaňová Radka (1)</t>
  </si>
  <si>
    <t>Štafeta - JKM (401)</t>
  </si>
  <si>
    <t>Štafeta - Běžím.pro (404)</t>
  </si>
  <si>
    <t>Rokos Lukáš (16)</t>
  </si>
  <si>
    <t>Kasík Konstantin (34)</t>
  </si>
  <si>
    <t>Zelenka Libor (84)</t>
  </si>
  <si>
    <t>Uhlíř Radek (94)</t>
  </si>
  <si>
    <t>Šindelář Ondřej (88)</t>
  </si>
  <si>
    <t>Doucha Jiří (15)</t>
  </si>
  <si>
    <t>Kašparová Kateřina (33)</t>
  </si>
  <si>
    <t>Hach Lukáš (21)</t>
  </si>
  <si>
    <t>Macek Tomáš (77)</t>
  </si>
  <si>
    <t>Pojsl Jan (56)</t>
  </si>
  <si>
    <t>Mikolášek Arnošt (46)</t>
  </si>
  <si>
    <t>Lebedová Olga (43)</t>
  </si>
  <si>
    <t>Scheuringer Michael (64)</t>
  </si>
  <si>
    <t>Sedlák Pavel (67)</t>
  </si>
  <si>
    <t>Buchlovský Petr (8)</t>
  </si>
  <si>
    <t>Dočekal Franta (13)</t>
  </si>
  <si>
    <t>Válek Petr (69)</t>
  </si>
  <si>
    <t>Roudnická Veronika (90)</t>
  </si>
  <si>
    <t>Jokl Rostislav (19)</t>
  </si>
  <si>
    <t>Prokop Matěj (58)</t>
  </si>
  <si>
    <t>Kucko Miroslav (41)</t>
  </si>
  <si>
    <t>Tomášek Jan (93)</t>
  </si>
  <si>
    <t>Wurm Harald (87)</t>
  </si>
  <si>
    <t>Prokop Ondřej (59)</t>
  </si>
  <si>
    <t>Kolář Martin (37)</t>
  </si>
  <si>
    <t>Kačer Ctibor (31)</t>
  </si>
  <si>
    <t>Štafeta - GYM Gladiator  (406)</t>
  </si>
  <si>
    <t>Tlustý Tomáš (91)</t>
  </si>
  <si>
    <t>Dvořáček Vlastimil (18)</t>
  </si>
  <si>
    <t>Štafeta - Groz-Beckert  (402)</t>
  </si>
  <si>
    <t>Ščibran Miroslav (66)</t>
  </si>
  <si>
    <t>Šíma Jan (68)</t>
  </si>
  <si>
    <t>Vondrášek Štěpán (80)</t>
  </si>
  <si>
    <t>Teplý Ondřej (89)</t>
  </si>
  <si>
    <t>Klíma Petr (36)</t>
  </si>
  <si>
    <t>Kakáčová Jana (32)</t>
  </si>
  <si>
    <t>Hons Pavel (26)</t>
  </si>
  <si>
    <t>Marek Miloš (44)</t>
  </si>
  <si>
    <t>Čaloud Milan (50)</t>
  </si>
  <si>
    <t>Štafeta - Decathlon  (403)</t>
  </si>
  <si>
    <t>Vosátka Zdeněk (14)</t>
  </si>
  <si>
    <t>Hrabec Michal (27)</t>
  </si>
  <si>
    <t>Šindlerová Jana (72)</t>
  </si>
  <si>
    <t>Štych Přemysl (76)</t>
  </si>
  <si>
    <t>Chalupa Petr (10)</t>
  </si>
  <si>
    <t>Steinbauer Jiří (75)</t>
  </si>
  <si>
    <t>Štafeta - Lázeňští šviháci  (405)</t>
  </si>
  <si>
    <t>Rybáčková Soňa (62)</t>
  </si>
  <si>
    <t>Toman Bohumil (92)</t>
  </si>
  <si>
    <t>Kyselý Petr (100)</t>
  </si>
  <si>
    <t>Wolaschka Peter (106)</t>
  </si>
  <si>
    <t>Smrž Jakub (96)</t>
  </si>
  <si>
    <t>Hadrava Tomáš (23)</t>
  </si>
  <si>
    <t>Círal František (12)</t>
  </si>
  <si>
    <t>Šandera Martin (63)</t>
  </si>
  <si>
    <t>Rokos Ivan (99)</t>
  </si>
  <si>
    <t>Pechová Jaroslava (22)</t>
  </si>
  <si>
    <t>Švanda Petr (79)</t>
  </si>
  <si>
    <t>Šimek Miroslav (60)</t>
  </si>
  <si>
    <t>Svoboda Václav (81)</t>
  </si>
  <si>
    <t>Nováčková Dana (49)</t>
  </si>
  <si>
    <t>Orlinger Herbert Emil (161)</t>
  </si>
  <si>
    <t>Brossaud Jack (70)</t>
  </si>
  <si>
    <t>Keiler Bernhard (35)</t>
  </si>
  <si>
    <t>Vostry Miroslav (105)</t>
  </si>
  <si>
    <t>Krumer Miroslav (39)</t>
  </si>
  <si>
    <t>Kubičková Eliška Anna (40)</t>
  </si>
  <si>
    <t>Aigner Günther (2)</t>
  </si>
  <si>
    <t>Bokarev Aleksandar (5)</t>
  </si>
  <si>
    <t>Smažíková Alena (42)</t>
  </si>
  <si>
    <t>Pokorný Petr (57)</t>
  </si>
  <si>
    <t>Maurer Gerhard (45)</t>
  </si>
  <si>
    <t>Šloufová Pavlína (74)</t>
  </si>
  <si>
    <t>Němečková Martina (7)</t>
  </si>
  <si>
    <t>Ulma Tomáš (95)</t>
  </si>
  <si>
    <t>Simon Alexander (71)</t>
  </si>
  <si>
    <t>Grbović Ljubivoje (20)</t>
  </si>
  <si>
    <t>Zeman Pavel (85)</t>
  </si>
  <si>
    <t>Svabic Rajko (78)</t>
  </si>
  <si>
    <t>Kopecký Zdeněk (38)</t>
  </si>
  <si>
    <t>2 0 1 9</t>
  </si>
</sst>
</file>

<file path=xl/styles.xml><?xml version="1.0" encoding="utf-8"?>
<styleSheet xmlns="http://schemas.openxmlformats.org/spreadsheetml/2006/main">
  <numFmts count="8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0&quot;. celkově&quot;"/>
    <numFmt numFmtId="170" formatCode="0&quot; km&quot;"/>
    <numFmt numFmtId="171" formatCode="@&quot; okr&quot;"/>
  </numFmts>
  <fonts count="3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</font>
    <font>
      <sz val="4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45" fontId="2" fillId="0" borderId="16" xfId="0" applyNumberFormat="1" applyFont="1" applyBorder="1"/>
    <xf numFmtId="45" fontId="2" fillId="0" borderId="17" xfId="0" applyNumberFormat="1" applyFont="1" applyBorder="1"/>
    <xf numFmtId="45" fontId="2" fillId="0" borderId="18" xfId="0" applyNumberFormat="1" applyFont="1" applyBorder="1"/>
    <xf numFmtId="45" fontId="1" fillId="0" borderId="0" xfId="0" applyNumberFormat="1" applyFont="1"/>
    <xf numFmtId="165" fontId="3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71" fontId="27" fillId="4" borderId="0" xfId="0" applyNumberFormat="1" applyFont="1" applyFill="1" applyAlignment="1">
      <alignment horizontal="right" vertical="center"/>
    </xf>
    <xf numFmtId="0" fontId="36" fillId="7" borderId="16" xfId="0" applyFont="1" applyFill="1" applyBorder="1" applyAlignment="1">
      <alignment horizontal="center"/>
    </xf>
    <xf numFmtId="0" fontId="23" fillId="7" borderId="17" xfId="0" applyFont="1" applyFill="1" applyBorder="1"/>
    <xf numFmtId="0" fontId="23" fillId="7" borderId="17" xfId="0" applyFont="1" applyFill="1" applyBorder="1" applyAlignment="1">
      <alignment horizontal="center"/>
    </xf>
    <xf numFmtId="165" fontId="36" fillId="7" borderId="17" xfId="0" applyNumberFormat="1" applyFont="1" applyFill="1" applyBorder="1" applyAlignment="1">
      <alignment horizontal="center"/>
    </xf>
    <xf numFmtId="45" fontId="23" fillId="7" borderId="16" xfId="0" applyNumberFormat="1" applyFont="1" applyFill="1" applyBorder="1"/>
    <xf numFmtId="45" fontId="23" fillId="7" borderId="17" xfId="0" applyNumberFormat="1" applyFont="1" applyFill="1" applyBorder="1"/>
    <xf numFmtId="45" fontId="23" fillId="7" borderId="18" xfId="0" applyNumberFormat="1" applyFont="1" applyFill="1" applyBorder="1"/>
    <xf numFmtId="0" fontId="36" fillId="7" borderId="19" xfId="0" applyFont="1" applyFill="1" applyBorder="1" applyAlignment="1">
      <alignment horizontal="center"/>
    </xf>
    <xf numFmtId="0" fontId="23" fillId="7" borderId="20" xfId="0" applyFont="1" applyFill="1" applyBorder="1"/>
    <xf numFmtId="0" fontId="23" fillId="7" borderId="20" xfId="0" applyFont="1" applyFill="1" applyBorder="1" applyAlignment="1">
      <alignment horizontal="center"/>
    </xf>
    <xf numFmtId="165" fontId="36" fillId="7" borderId="20" xfId="0" applyNumberFormat="1" applyFont="1" applyFill="1" applyBorder="1" applyAlignment="1">
      <alignment horizontal="center"/>
    </xf>
    <xf numFmtId="45" fontId="23" fillId="7" borderId="19" xfId="0" applyNumberFormat="1" applyFont="1" applyFill="1" applyBorder="1"/>
    <xf numFmtId="45" fontId="23" fillId="7" borderId="20" xfId="0" applyNumberFormat="1" applyFont="1" applyFill="1" applyBorder="1"/>
    <xf numFmtId="45" fontId="23" fillId="7" borderId="21" xfId="0" applyNumberFormat="1" applyFont="1" applyFill="1" applyBorder="1"/>
    <xf numFmtId="171" fontId="28" fillId="4" borderId="0" xfId="0" applyNumberFormat="1" applyFont="1" applyFill="1" applyAlignment="1">
      <alignment horizontal="center" vertical="center"/>
    </xf>
    <xf numFmtId="167" fontId="9" fillId="0" borderId="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3" fillId="0" borderId="17" xfId="0" applyFont="1" applyBorder="1"/>
    <xf numFmtId="0" fontId="23" fillId="0" borderId="17" xfId="0" applyFont="1" applyBorder="1" applyAlignment="1">
      <alignment horizontal="center"/>
    </xf>
    <xf numFmtId="165" fontId="36" fillId="0" borderId="17" xfId="0" applyNumberFormat="1" applyFont="1" applyFill="1" applyBorder="1" applyAlignment="1">
      <alignment horizontal="center"/>
    </xf>
    <xf numFmtId="165" fontId="23" fillId="0" borderId="17" xfId="0" applyNumberFormat="1" applyFont="1" applyBorder="1" applyAlignment="1">
      <alignment horizontal="center"/>
    </xf>
    <xf numFmtId="165" fontId="23" fillId="0" borderId="18" xfId="0" applyNumberFormat="1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3" fontId="23" fillId="0" borderId="17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5" fontId="36" fillId="0" borderId="0" xfId="0" applyNumberFormat="1" applyFont="1" applyFill="1" applyAlignment="1">
      <alignment horizontal="center"/>
    </xf>
    <xf numFmtId="45" fontId="23" fillId="0" borderId="4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45" fontId="23" fillId="0" borderId="5" xfId="0" applyNumberFormat="1" applyFont="1" applyBorder="1" applyAlignment="1">
      <alignment horizontal="center"/>
    </xf>
    <xf numFmtId="167" fontId="23" fillId="0" borderId="4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7" fontId="23" fillId="0" borderId="5" xfId="0" applyNumberFormat="1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5" xfId="0" applyNumberFormat="1" applyFont="1" applyBorder="1" applyAlignment="1">
      <alignment horizontal="center"/>
    </xf>
    <xf numFmtId="167" fontId="37" fillId="0" borderId="4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5" xfId="0" applyNumberFormat="1" applyFont="1" applyBorder="1" applyAlignment="1">
      <alignment horizontal="center"/>
    </xf>
    <xf numFmtId="0" fontId="38" fillId="0" borderId="0" xfId="0" applyFont="1" applyAlignment="1">
      <alignment horizontal="left" vertical="top" indent="13"/>
    </xf>
    <xf numFmtId="0" fontId="0" fillId="0" borderId="0" xfId="0" applyAlignment="1">
      <alignment horizontal="justify" vertical="center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0" fillId="0" borderId="0" xfId="0" applyAlignment="1">
      <alignment horizontal="justify" vertical="top" wrapText="1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69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4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relativeIndent="255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theme="9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 style="thin">
          <color theme="7" tint="-0.24994659260841701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 style="thin">
          <color theme="3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bottom style="thin">
          <color theme="9" tint="-0.24994659260841701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455"/>
      <tableStyleElement type="headerRow" dxfId="454"/>
      <tableStyleElement type="totalRow" dxfId="453"/>
      <tableStyleElement type="firstColumn" dxfId="452"/>
      <tableStyleElement type="lastColumn" dxfId="451"/>
      <tableStyleElement type="firstRowStripe" dxfId="450"/>
      <tableStyleElement type="firstColumnStripe" dxfId="449"/>
      <tableStyleElement type="secondColumnStripe" dxfId="448"/>
    </tableStyle>
    <tableStyle name="TableStyleLight14 2" pivot="0" count="8">
      <tableStyleElement type="wholeTable" dxfId="447"/>
      <tableStyleElement type="headerRow" dxfId="446"/>
      <tableStyleElement type="totalRow" dxfId="445"/>
      <tableStyleElement type="firstColumn" dxfId="444"/>
      <tableStyleElement type="lastColumn" dxfId="443"/>
      <tableStyleElement type="firstRowStripe" dxfId="442"/>
      <tableStyleElement type="firstColumnStripe" dxfId="441"/>
      <tableStyleElement type="secondColumnStripe" dxfId="440"/>
    </tableStyle>
    <tableStyle name="TableStyleLight9 2" pivot="0" count="8">
      <tableStyleElement type="wholeTable" dxfId="439"/>
      <tableStyleElement type="headerRow" dxfId="438"/>
      <tableStyleElement type="totalRow" dxfId="437"/>
      <tableStyleElement type="firstColumn" dxfId="436"/>
      <tableStyleElement type="lastColumn" dxfId="435"/>
      <tableStyleElement type="firstRowStripe" dxfId="434"/>
      <tableStyleElement type="firstColumnStripe" dxfId="433"/>
      <tableStyleElement type="secondColumnStripe" dxfId="432"/>
    </tableStyle>
    <tableStyle name="TableStyleLight9 2 2" pivot="0" count="8">
      <tableStyleElement type="wholeTable" dxfId="431"/>
      <tableStyleElement type="headerRow" dxfId="430"/>
      <tableStyleElement type="totalRow" dxfId="429"/>
      <tableStyleElement type="firstColumn" dxfId="428"/>
      <tableStyleElement type="lastColumn" dxfId="427"/>
      <tableStyleElement type="firstRowStripe" dxfId="426"/>
      <tableStyleElement type="firstColumnStripe" dxfId="425"/>
      <tableStyleElement type="secondColumnStripe" dxfId="424"/>
    </tableStyle>
    <tableStyle name="TableStyleLight9 2 3" pivot="0" count="8">
      <tableStyleElement type="wholeTable" dxfId="423"/>
      <tableStyleElement type="headerRow" dxfId="422"/>
      <tableStyleElement type="totalRow" dxfId="421"/>
      <tableStyleElement type="firstColumn" dxfId="420"/>
      <tableStyleElement type="lastColumn" dxfId="419"/>
      <tableStyleElement type="firstRowStripe" dxfId="418"/>
      <tableStyleElement type="firstColumnStripe" dxfId="417"/>
      <tableStyleElement type="secondColumnStripe" dxfId="416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788477879114031"/>
          <c:y val="3.6984967788117398E-2"/>
          <c:w val="0.79078750847343993"/>
          <c:h val="0.8414898592221427"/>
        </c:manualLayout>
      </c:layout>
      <c:lineChart>
        <c:grouping val="standard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54</c:v>
                </c:pt>
                <c:pt idx="1">
                  <c:v>60</c:v>
                </c:pt>
                <c:pt idx="2">
                  <c:v>59</c:v>
                </c:pt>
                <c:pt idx="3">
                  <c:v>57</c:v>
                </c:pt>
                <c:pt idx="4">
                  <c:v>58</c:v>
                </c:pt>
                <c:pt idx="5">
                  <c:v>55</c:v>
                </c:pt>
                <c:pt idx="6">
                  <c:v>57</c:v>
                </c:pt>
                <c:pt idx="7">
                  <c:v>58</c:v>
                </c:pt>
                <c:pt idx="8">
                  <c:v>62</c:v>
                </c:pt>
                <c:pt idx="9">
                  <c:v>65</c:v>
                </c:pt>
                <c:pt idx="10">
                  <c:v>67</c:v>
                </c:pt>
              </c:numCache>
            </c:numRef>
          </c:val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dLbls/>
        <c:marker val="1"/>
        <c:axId val="133689728"/>
        <c:axId val="133691264"/>
      </c:lineChart>
      <c:catAx>
        <c:axId val="133689728"/>
        <c:scaling>
          <c:orientation val="minMax"/>
        </c:scaling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133691264"/>
        <c:crosses val="autoZero"/>
        <c:auto val="1"/>
        <c:lblAlgn val="ctr"/>
        <c:lblOffset val="100"/>
      </c:catAx>
      <c:valAx>
        <c:axId val="133691264"/>
        <c:scaling>
          <c:orientation val="maxMin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5E-4"/>
              <c:y val="0.19829014554998808"/>
            </c:manualLayout>
          </c:layout>
        </c:title>
        <c:numFmt formatCode="0&quot;.&quot;" sourceLinked="0"/>
        <c:majorTickMark val="none"/>
        <c:tickLblPos val="nextTo"/>
        <c:spPr>
          <a:ln>
            <a:noFill/>
          </a:ln>
        </c:spPr>
        <c:crossAx val="133689728"/>
        <c:crosses val="autoZero"/>
        <c:crossBetween val="between"/>
      </c:valAx>
      <c:spPr>
        <a:noFill/>
        <a:ln>
          <a:noFill/>
        </a:ln>
      </c:spPr>
    </c:plotArea>
    <c:dispBlanksAs val="gap"/>
  </c:chart>
  <c:spPr>
    <a:noFill/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491188079925267"/>
          <c:y val="3.6984967788117398E-2"/>
          <c:w val="0.81927854059564853"/>
          <c:h val="0.83418659031257469"/>
        </c:manualLayout>
      </c:layout>
      <c:lineChart>
        <c:grouping val="standard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3.6272237672714423E-3</c:v>
                </c:pt>
                <c:pt idx="1">
                  <c:v>3.8166956018518515E-3</c:v>
                </c:pt>
                <c:pt idx="2">
                  <c:v>3.7398437500000001E-3</c:v>
                </c:pt>
                <c:pt idx="3">
                  <c:v>3.7907986111111107E-3</c:v>
                </c:pt>
                <c:pt idx="4">
                  <c:v>3.9362268518518513E-3</c:v>
                </c:pt>
                <c:pt idx="5">
                  <c:v>3.6958912037037038E-3</c:v>
                </c:pt>
                <c:pt idx="6">
                  <c:v>4.0755208333333338E-3</c:v>
                </c:pt>
                <c:pt idx="7">
                  <c:v>4.7324942129629635E-3</c:v>
                </c:pt>
                <c:pt idx="8">
                  <c:v>5.4554398148148149E-3</c:v>
                </c:pt>
                <c:pt idx="9">
                  <c:v>5.4832465277777779E-3</c:v>
                </c:pt>
                <c:pt idx="10">
                  <c:v>5.6328703703703705E-3</c:v>
                </c:pt>
              </c:numCache>
            </c:numRef>
          </c:val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2.891256125016554E-3</c:v>
                </c:pt>
                <c:pt idx="1">
                  <c:v>3.0002314814814818E-3</c:v>
                </c:pt>
                <c:pt idx="2">
                  <c:v>2.949074074074074E-3</c:v>
                </c:pt>
                <c:pt idx="3">
                  <c:v>2.9282407407407408E-3</c:v>
                </c:pt>
                <c:pt idx="4">
                  <c:v>2.9308738425925926E-3</c:v>
                </c:pt>
                <c:pt idx="5">
                  <c:v>3.2004918981481485E-3</c:v>
                </c:pt>
                <c:pt idx="6">
                  <c:v>3.4264467592592593E-3</c:v>
                </c:pt>
                <c:pt idx="7">
                  <c:v>3.1470486111111109E-3</c:v>
                </c:pt>
                <c:pt idx="8">
                  <c:v>3.0745949074074074E-3</c:v>
                </c:pt>
                <c:pt idx="9">
                  <c:v>3.0341145833333331E-3</c:v>
                </c:pt>
                <c:pt idx="10">
                  <c:v>2.8867476851851858E-3</c:v>
                </c:pt>
              </c:numCache>
            </c:numRef>
          </c:val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2.9268750275901648E-3</c:v>
                </c:pt>
                <c:pt idx="1">
                  <c:v>2.9624710648148149E-3</c:v>
                </c:pt>
                <c:pt idx="2">
                  <c:v>2.9705729166666665E-3</c:v>
                </c:pt>
                <c:pt idx="3">
                  <c:v>3.2722800925925927E-3</c:v>
                </c:pt>
                <c:pt idx="4">
                  <c:v>3.3666377314814817E-3</c:v>
                </c:pt>
                <c:pt idx="5">
                  <c:v>2.8412326388888892E-3</c:v>
                </c:pt>
                <c:pt idx="6">
                  <c:v>2.8802372685185185E-3</c:v>
                </c:pt>
                <c:pt idx="7">
                  <c:v>2.724247685185185E-3</c:v>
                </c:pt>
                <c:pt idx="8">
                  <c:v>2.7888599537037036E-3</c:v>
                </c:pt>
                <c:pt idx="9">
                  <c:v>2.8518518518518515E-3</c:v>
                </c:pt>
                <c:pt idx="10">
                  <c:v>2.7320023148148151E-3</c:v>
                </c:pt>
              </c:numCache>
            </c:numRef>
          </c:val>
        </c:ser>
        <c:dLbls/>
        <c:marker val="1"/>
        <c:axId val="133607424"/>
        <c:axId val="133608960"/>
      </c:lineChart>
      <c:catAx>
        <c:axId val="133607424"/>
        <c:scaling>
          <c:orientation val="minMax"/>
        </c:scaling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tickLblPos val="high"/>
        <c:spPr>
          <a:ln>
            <a:noFill/>
          </a:ln>
        </c:spPr>
        <c:crossAx val="133608960"/>
        <c:crosses val="autoZero"/>
        <c:auto val="1"/>
        <c:lblAlgn val="ctr"/>
        <c:lblOffset val="100"/>
      </c:catAx>
      <c:valAx>
        <c:axId val="133608960"/>
        <c:scaling>
          <c:orientation val="maxMin"/>
          <c:min val="2.4300000000000012E-3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5E-4"/>
              <c:y val="0.19829014554998808"/>
            </c:manualLayout>
          </c:layout>
        </c:title>
        <c:numFmt formatCode="mm:ss;@" sourceLinked="0"/>
        <c:majorTickMark val="none"/>
        <c:tickLblPos val="nextTo"/>
        <c:spPr>
          <a:ln>
            <a:noFill/>
          </a:ln>
        </c:spPr>
        <c:crossAx val="133607424"/>
        <c:crosses val="autoZero"/>
        <c:crossBetween val="between"/>
      </c:valAx>
      <c:spPr>
        <a:noFill/>
        <a:ln>
          <a:noFill/>
        </a:ln>
      </c:spPr>
    </c:plotArea>
    <c:dispBlanksAs val="gap"/>
  </c:chart>
  <c:spPr>
    <a:noFill/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38100</xdr:rowOff>
    </xdr:from>
    <xdr:to>
      <xdr:col>1</xdr:col>
      <xdr:colOff>767625</xdr:colOff>
      <xdr:row>2</xdr:row>
      <xdr:rowOff>224700</xdr:rowOff>
    </xdr:to>
    <xdr:pic>
      <xdr:nvPicPr>
        <xdr:cNvPr id="5" name="logo" descr="Maraton České Budějovi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3:DJ92" totalsRowShown="0" headerRowDxfId="398" dataDxfId="397">
  <tableColumns count="113">
    <tableColumn id="1" name="poř" dataDxfId="396"/>
    <tableColumn id="2" name="s.č." dataDxfId="395"/>
    <tableColumn id="3" name="jméno" dataDxfId="394"/>
    <tableColumn id="4" name="roč" dataDxfId="393"/>
    <tableColumn id="5" name="kat" dataDxfId="392"/>
    <tableColumn id="6" name="poř_kat" dataDxfId="391"/>
    <tableColumn id="7" name="klub" dataDxfId="390"/>
    <tableColumn id="8" name="celk. čas" dataDxfId="389"/>
    <tableColumn id="9" name="1" dataDxfId="388"/>
    <tableColumn id="10" name="2" dataDxfId="387"/>
    <tableColumn id="11" name="3" dataDxfId="386"/>
    <tableColumn id="133" name="4" dataDxfId="385"/>
    <tableColumn id="134" name="5" dataDxfId="384"/>
    <tableColumn id="135" name="6" dataDxfId="383"/>
    <tableColumn id="136" name="7" dataDxfId="382"/>
    <tableColumn id="137" name="8" dataDxfId="381"/>
    <tableColumn id="138" name="9" dataDxfId="380"/>
    <tableColumn id="139" name="10" dataDxfId="379"/>
    <tableColumn id="140" name="11" dataDxfId="378"/>
    <tableColumn id="141" name="12" dataDxfId="377"/>
    <tableColumn id="142" name="13" dataDxfId="376"/>
    <tableColumn id="143" name="14" dataDxfId="375"/>
    <tableColumn id="144" name="15" dataDxfId="374"/>
    <tableColumn id="145" name="16" dataDxfId="373"/>
    <tableColumn id="146" name="17" dataDxfId="372"/>
    <tableColumn id="147" name="18" dataDxfId="371"/>
    <tableColumn id="148" name="19" dataDxfId="370"/>
    <tableColumn id="149" name="20" dataDxfId="369"/>
    <tableColumn id="150" name="21" dataDxfId="368"/>
    <tableColumn id="151" name="22" dataDxfId="367"/>
    <tableColumn id="152" name="23" dataDxfId="366"/>
    <tableColumn id="153" name="24" dataDxfId="365"/>
    <tableColumn id="154" name="25" dataDxfId="364"/>
    <tableColumn id="155" name="26" dataDxfId="363"/>
    <tableColumn id="156" name="27" dataDxfId="362"/>
    <tableColumn id="157" name="28" dataDxfId="361"/>
    <tableColumn id="158" name="29" dataDxfId="360"/>
    <tableColumn id="159" name="30" dataDxfId="359"/>
    <tableColumn id="160" name="31" dataDxfId="358"/>
    <tableColumn id="161" name="32" dataDxfId="357"/>
    <tableColumn id="162" name="33" dataDxfId="356"/>
    <tableColumn id="163" name="34" dataDxfId="355"/>
    <tableColumn id="164" name="35" dataDxfId="354"/>
    <tableColumn id="165" name="36" dataDxfId="353"/>
    <tableColumn id="166" name="37" dataDxfId="352"/>
    <tableColumn id="167" name="38" dataDxfId="351"/>
    <tableColumn id="168" name="39" dataDxfId="350"/>
    <tableColumn id="169" name="40" dataDxfId="349"/>
    <tableColumn id="170" name="41" dataDxfId="348"/>
    <tableColumn id="171" name="42" dataDxfId="347"/>
    <tableColumn id="172" name="43" dataDxfId="346"/>
    <tableColumn id="173" name="44" dataDxfId="345"/>
    <tableColumn id="12" name="45" dataDxfId="344"/>
    <tableColumn id="13" name="46" dataDxfId="343"/>
    <tableColumn id="14" name="47" dataDxfId="342"/>
    <tableColumn id="15" name="48" dataDxfId="341"/>
    <tableColumn id="16" name="49" dataDxfId="340"/>
    <tableColumn id="17" name="50" dataDxfId="339"/>
    <tableColumn id="18" name="51" dataDxfId="338"/>
    <tableColumn id="19" name="52" dataDxfId="337"/>
    <tableColumn id="20" name="53" dataDxfId="336"/>
    <tableColumn id="21" name="54" dataDxfId="335"/>
    <tableColumn id="22" name="55" dataDxfId="334"/>
    <tableColumn id="23" name="56" dataDxfId="333"/>
    <tableColumn id="24" name="57" dataDxfId="332"/>
    <tableColumn id="25" name="58" dataDxfId="331"/>
    <tableColumn id="26" name="59" dataDxfId="330"/>
    <tableColumn id="27" name="60" dataDxfId="329"/>
    <tableColumn id="28" name="61" dataDxfId="328"/>
    <tableColumn id="29" name="62" dataDxfId="327"/>
    <tableColumn id="30" name="63" dataDxfId="326"/>
    <tableColumn id="31" name="64" dataDxfId="325"/>
    <tableColumn id="32" name="65" dataDxfId="324"/>
    <tableColumn id="33" name="66" dataDxfId="323"/>
    <tableColumn id="34" name="67" dataDxfId="322"/>
    <tableColumn id="35" name="68" dataDxfId="321"/>
    <tableColumn id="36" name="69" dataDxfId="320"/>
    <tableColumn id="37" name="70" dataDxfId="319"/>
    <tableColumn id="38" name="71" dataDxfId="318"/>
    <tableColumn id="39" name="72" dataDxfId="317"/>
    <tableColumn id="40" name="73" dataDxfId="316"/>
    <tableColumn id="41" name="74" dataDxfId="315"/>
    <tableColumn id="42" name="75" dataDxfId="314"/>
    <tableColumn id="43" name="76" dataDxfId="313"/>
    <tableColumn id="44" name="77" dataDxfId="312"/>
    <tableColumn id="45" name="78" dataDxfId="311"/>
    <tableColumn id="46" name="79" dataDxfId="310"/>
    <tableColumn id="47" name="80" dataDxfId="309"/>
    <tableColumn id="48" name="81" dataDxfId="308"/>
    <tableColumn id="49" name="82" dataDxfId="307"/>
    <tableColumn id="50" name="83" dataDxfId="306"/>
    <tableColumn id="51" name="84" dataDxfId="305"/>
    <tableColumn id="52" name="85" dataDxfId="304"/>
    <tableColumn id="53" name="86" dataDxfId="303"/>
    <tableColumn id="54" name="87" dataDxfId="302"/>
    <tableColumn id="55" name="88" dataDxfId="301"/>
    <tableColumn id="56" name="89" dataDxfId="300"/>
    <tableColumn id="57" name="90" dataDxfId="299"/>
    <tableColumn id="58" name="91" dataDxfId="298"/>
    <tableColumn id="59" name="92" dataDxfId="297"/>
    <tableColumn id="60" name="93" dataDxfId="296"/>
    <tableColumn id="61" name="94" dataDxfId="295"/>
    <tableColumn id="62" name="95" dataDxfId="294"/>
    <tableColumn id="63" name="96" dataDxfId="293"/>
    <tableColumn id="64" name="97" dataDxfId="292"/>
    <tableColumn id="65" name="98" dataDxfId="291"/>
    <tableColumn id="66" name="99" dataDxfId="290"/>
    <tableColumn id="67" name="100" dataDxfId="289"/>
    <tableColumn id="68" name="101" dataDxfId="288"/>
    <tableColumn id="69" name="102" dataDxfId="287"/>
    <tableColumn id="70" name="103" dataDxfId="286"/>
    <tableColumn id="72" name="104" dataDxfId="285"/>
    <tableColumn id="71" name="105" dataDxfId="284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3:DJ92" totalsRowShown="0" headerRowDxfId="283" dataDxfId="282">
  <tableColumns count="113">
    <tableColumn id="1" name="poř" dataDxfId="281">
      <calculatedColumnFormula>laps_times[[#This Row],[poř]]</calculatedColumnFormula>
    </tableColumn>
    <tableColumn id="2" name="s.č." dataDxfId="280">
      <calculatedColumnFormula>laps_times[[#This Row],[s.č.]]</calculatedColumnFormula>
    </tableColumn>
    <tableColumn id="3" name="jméno" dataDxfId="279">
      <calculatedColumnFormula>laps_times[[#This Row],[jméno]]</calculatedColumnFormula>
    </tableColumn>
    <tableColumn id="4" name="roč" dataDxfId="278">
      <calculatedColumnFormula>laps_times[[#This Row],[roč]]</calculatedColumnFormula>
    </tableColumn>
    <tableColumn id="5" name="kat" dataDxfId="277">
      <calculatedColumnFormula>laps_times[[#This Row],[kat]]</calculatedColumnFormula>
    </tableColumn>
    <tableColumn id="6" name="poř_kat" dataDxfId="276">
      <calculatedColumnFormula>laps_times[[#This Row],[poř_kat]]</calculatedColumnFormula>
    </tableColumn>
    <tableColumn id="7" name="klub" dataDxfId="275">
      <calculatedColumnFormula>IF(ISBLANK(laps_times[[#This Row],[klub]]),"-",laps_times[[#This Row],[klub]])</calculatedColumnFormula>
    </tableColumn>
    <tableColumn id="8" name="celk. čas" dataDxfId="274">
      <calculatedColumnFormula>laps_times[[#This Row],[celk. čas]]</calculatedColumnFormula>
    </tableColumn>
    <tableColumn id="9" name="1" dataDxfId="273">
      <calculatedColumnFormula>laps_times[[#This Row],[1]]</calculatedColumnFormula>
    </tableColumn>
    <tableColumn id="10" name="2" dataDxfId="272">
      <calculatedColumnFormula>IF(ISBLANK(laps_times[[#This Row],[2]]),"DNF",    rounds_cum_time[[#This Row],[1]]+laps_times[[#This Row],[2]])</calculatedColumnFormula>
    </tableColumn>
    <tableColumn id="11" name="3" dataDxfId="271">
      <calculatedColumnFormula>IF(ISBLANK(laps_times[[#This Row],[3]]),"DNF",    rounds_cum_time[[#This Row],[2]]+laps_times[[#This Row],[3]])</calculatedColumnFormula>
    </tableColumn>
    <tableColumn id="73" name="4" dataDxfId="270">
      <calculatedColumnFormula>IF(ISBLANK(laps_times[[#This Row],[4]]),"DNF",    rounds_cum_time[[#This Row],[3]]+laps_times[[#This Row],[4]])</calculatedColumnFormula>
    </tableColumn>
    <tableColumn id="74" name="5" dataDxfId="269">
      <calculatedColumnFormula>IF(ISBLANK(laps_times[[#This Row],[5]]),"DNF",    rounds_cum_time[[#This Row],[4]]+laps_times[[#This Row],[5]])</calculatedColumnFormula>
    </tableColumn>
    <tableColumn id="75" name="6" dataDxfId="268">
      <calculatedColumnFormula>IF(ISBLANK(laps_times[[#This Row],[6]]),"DNF",    rounds_cum_time[[#This Row],[5]]+laps_times[[#This Row],[6]])</calculatedColumnFormula>
    </tableColumn>
    <tableColumn id="76" name="7" dataDxfId="267">
      <calculatedColumnFormula>IF(ISBLANK(laps_times[[#This Row],[7]]),"DNF",    rounds_cum_time[[#This Row],[6]]+laps_times[[#This Row],[7]])</calculatedColumnFormula>
    </tableColumn>
    <tableColumn id="77" name="8" dataDxfId="266">
      <calculatedColumnFormula>IF(ISBLANK(laps_times[[#This Row],[8]]),"DNF",    rounds_cum_time[[#This Row],[7]]+laps_times[[#This Row],[8]])</calculatedColumnFormula>
    </tableColumn>
    <tableColumn id="78" name="9" dataDxfId="265">
      <calculatedColumnFormula>IF(ISBLANK(laps_times[[#This Row],[9]]),"DNF",    rounds_cum_time[[#This Row],[8]]+laps_times[[#This Row],[9]])</calculatedColumnFormula>
    </tableColumn>
    <tableColumn id="79" name="10" dataDxfId="264">
      <calculatedColumnFormula>IF(ISBLANK(laps_times[[#This Row],[10]]),"DNF",    rounds_cum_time[[#This Row],[9]]+laps_times[[#This Row],[10]])</calculatedColumnFormula>
    </tableColumn>
    <tableColumn id="80" name="11" dataDxfId="263">
      <calculatedColumnFormula>IF(ISBLANK(laps_times[[#This Row],[11]]),"DNF",    rounds_cum_time[[#This Row],[10]]+laps_times[[#This Row],[11]])</calculatedColumnFormula>
    </tableColumn>
    <tableColumn id="81" name="12" dataDxfId="262">
      <calculatedColumnFormula>IF(ISBLANK(laps_times[[#This Row],[12]]),"DNF",    rounds_cum_time[[#This Row],[11]]+laps_times[[#This Row],[12]])</calculatedColumnFormula>
    </tableColumn>
    <tableColumn id="82" name="13" dataDxfId="261">
      <calculatedColumnFormula>IF(ISBLANK(laps_times[[#This Row],[13]]),"DNF",    rounds_cum_time[[#This Row],[12]]+laps_times[[#This Row],[13]])</calculatedColumnFormula>
    </tableColumn>
    <tableColumn id="83" name="14" dataDxfId="260">
      <calculatedColumnFormula>IF(ISBLANK(laps_times[[#This Row],[14]]),"DNF",    rounds_cum_time[[#This Row],[13]]+laps_times[[#This Row],[14]])</calculatedColumnFormula>
    </tableColumn>
    <tableColumn id="84" name="15" dataDxfId="259">
      <calculatedColumnFormula>IF(ISBLANK(laps_times[[#This Row],[15]]),"DNF",    rounds_cum_time[[#This Row],[14]]+laps_times[[#This Row],[15]])</calculatedColumnFormula>
    </tableColumn>
    <tableColumn id="85" name="16" dataDxfId="258">
      <calculatedColumnFormula>IF(ISBLANK(laps_times[[#This Row],[16]]),"DNF",    rounds_cum_time[[#This Row],[15]]+laps_times[[#This Row],[16]])</calculatedColumnFormula>
    </tableColumn>
    <tableColumn id="86" name="17" dataDxfId="257">
      <calculatedColumnFormula>IF(ISBLANK(laps_times[[#This Row],[17]]),"DNF",    rounds_cum_time[[#This Row],[16]]+laps_times[[#This Row],[17]])</calculatedColumnFormula>
    </tableColumn>
    <tableColumn id="87" name="18" dataDxfId="256">
      <calculatedColumnFormula>IF(ISBLANK(laps_times[[#This Row],[18]]),"DNF",    rounds_cum_time[[#This Row],[17]]+laps_times[[#This Row],[18]])</calculatedColumnFormula>
    </tableColumn>
    <tableColumn id="88" name="19" dataDxfId="255">
      <calculatedColumnFormula>IF(ISBLANK(laps_times[[#This Row],[19]]),"DNF",    rounds_cum_time[[#This Row],[18]]+laps_times[[#This Row],[19]])</calculatedColumnFormula>
    </tableColumn>
    <tableColumn id="89" name="20" dataDxfId="254">
      <calculatedColumnFormula>IF(ISBLANK(laps_times[[#This Row],[20]]),"DNF",    rounds_cum_time[[#This Row],[19]]+laps_times[[#This Row],[20]])</calculatedColumnFormula>
    </tableColumn>
    <tableColumn id="90" name="21" dataDxfId="253">
      <calculatedColumnFormula>IF(ISBLANK(laps_times[[#This Row],[21]]),"DNF",    rounds_cum_time[[#This Row],[20]]+laps_times[[#This Row],[21]])</calculatedColumnFormula>
    </tableColumn>
    <tableColumn id="91" name="22" dataDxfId="252">
      <calculatedColumnFormula>IF(ISBLANK(laps_times[[#This Row],[22]]),"DNF",    rounds_cum_time[[#This Row],[21]]+laps_times[[#This Row],[22]])</calculatedColumnFormula>
    </tableColumn>
    <tableColumn id="92" name="23" dataDxfId="251">
      <calculatedColumnFormula>IF(ISBLANK(laps_times[[#This Row],[23]]),"DNF",    rounds_cum_time[[#This Row],[22]]+laps_times[[#This Row],[23]])</calculatedColumnFormula>
    </tableColumn>
    <tableColumn id="93" name="24" dataDxfId="250">
      <calculatedColumnFormula>IF(ISBLANK(laps_times[[#This Row],[24]]),"DNF",    rounds_cum_time[[#This Row],[23]]+laps_times[[#This Row],[24]])</calculatedColumnFormula>
    </tableColumn>
    <tableColumn id="94" name="25" dataDxfId="249">
      <calculatedColumnFormula>IF(ISBLANK(laps_times[[#This Row],[25]]),"DNF",    rounds_cum_time[[#This Row],[24]]+laps_times[[#This Row],[25]])</calculatedColumnFormula>
    </tableColumn>
    <tableColumn id="95" name="26" dataDxfId="248">
      <calculatedColumnFormula>IF(ISBLANK(laps_times[[#This Row],[26]]),"DNF",    rounds_cum_time[[#This Row],[25]]+laps_times[[#This Row],[26]])</calculatedColumnFormula>
    </tableColumn>
    <tableColumn id="96" name="27" dataDxfId="247">
      <calculatedColumnFormula>IF(ISBLANK(laps_times[[#This Row],[27]]),"DNF",    rounds_cum_time[[#This Row],[26]]+laps_times[[#This Row],[27]])</calculatedColumnFormula>
    </tableColumn>
    <tableColumn id="97" name="28" dataDxfId="246">
      <calculatedColumnFormula>IF(ISBLANK(laps_times[[#This Row],[28]]),"DNF",    rounds_cum_time[[#This Row],[27]]+laps_times[[#This Row],[28]])</calculatedColumnFormula>
    </tableColumn>
    <tableColumn id="98" name="29" dataDxfId="245">
      <calculatedColumnFormula>IF(ISBLANK(laps_times[[#This Row],[29]]),"DNF",    rounds_cum_time[[#This Row],[28]]+laps_times[[#This Row],[29]])</calculatedColumnFormula>
    </tableColumn>
    <tableColumn id="99" name="30" dataDxfId="244">
      <calculatedColumnFormula>IF(ISBLANK(laps_times[[#This Row],[30]]),"DNF",    rounds_cum_time[[#This Row],[29]]+laps_times[[#This Row],[30]])</calculatedColumnFormula>
    </tableColumn>
    <tableColumn id="100" name="31" dataDxfId="243">
      <calculatedColumnFormula>IF(ISBLANK(laps_times[[#This Row],[31]]),"DNF",    rounds_cum_time[[#This Row],[30]]+laps_times[[#This Row],[31]])</calculatedColumnFormula>
    </tableColumn>
    <tableColumn id="101" name="32" dataDxfId="242">
      <calculatedColumnFormula>IF(ISBLANK(laps_times[[#This Row],[32]]),"DNF",    rounds_cum_time[[#This Row],[31]]+laps_times[[#This Row],[32]])</calculatedColumnFormula>
    </tableColumn>
    <tableColumn id="102" name="33" dataDxfId="241">
      <calculatedColumnFormula>IF(ISBLANK(laps_times[[#This Row],[33]]),"DNF",    rounds_cum_time[[#This Row],[32]]+laps_times[[#This Row],[33]])</calculatedColumnFormula>
    </tableColumn>
    <tableColumn id="103" name="34" dataDxfId="240">
      <calculatedColumnFormula>IF(ISBLANK(laps_times[[#This Row],[34]]),"DNF",    rounds_cum_time[[#This Row],[33]]+laps_times[[#This Row],[34]])</calculatedColumnFormula>
    </tableColumn>
    <tableColumn id="104" name="35" dataDxfId="239">
      <calculatedColumnFormula>IF(ISBLANK(laps_times[[#This Row],[35]]),"DNF",    rounds_cum_time[[#This Row],[34]]+laps_times[[#This Row],[35]])</calculatedColumnFormula>
    </tableColumn>
    <tableColumn id="105" name="36" dataDxfId="238">
      <calculatedColumnFormula>IF(ISBLANK(laps_times[[#This Row],[36]]),"DNF",    rounds_cum_time[[#This Row],[35]]+laps_times[[#This Row],[36]])</calculatedColumnFormula>
    </tableColumn>
    <tableColumn id="106" name="37" dataDxfId="237">
      <calculatedColumnFormula>IF(ISBLANK(laps_times[[#This Row],[37]]),"DNF",    rounds_cum_time[[#This Row],[36]]+laps_times[[#This Row],[37]])</calculatedColumnFormula>
    </tableColumn>
    <tableColumn id="107" name="38" dataDxfId="236">
      <calculatedColumnFormula>IF(ISBLANK(laps_times[[#This Row],[38]]),"DNF",    rounds_cum_time[[#This Row],[37]]+laps_times[[#This Row],[38]])</calculatedColumnFormula>
    </tableColumn>
    <tableColumn id="108" name="39" dataDxfId="235">
      <calculatedColumnFormula>IF(ISBLANK(laps_times[[#This Row],[39]]),"DNF",    rounds_cum_time[[#This Row],[38]]+laps_times[[#This Row],[39]])</calculatedColumnFormula>
    </tableColumn>
    <tableColumn id="109" name="40" dataDxfId="234">
      <calculatedColumnFormula>IF(ISBLANK(laps_times[[#This Row],[40]]),"DNF",    rounds_cum_time[[#This Row],[39]]+laps_times[[#This Row],[40]])</calculatedColumnFormula>
    </tableColumn>
    <tableColumn id="110" name="41" dataDxfId="233">
      <calculatedColumnFormula>IF(ISBLANK(laps_times[[#This Row],[41]]),"DNF",    rounds_cum_time[[#This Row],[40]]+laps_times[[#This Row],[41]])</calculatedColumnFormula>
    </tableColumn>
    <tableColumn id="111" name="42" dataDxfId="232">
      <calculatedColumnFormula>IF(ISBLANK(laps_times[[#This Row],[42]]),"DNF",    rounds_cum_time[[#This Row],[41]]+laps_times[[#This Row],[42]])</calculatedColumnFormula>
    </tableColumn>
    <tableColumn id="112" name="43" dataDxfId="231">
      <calculatedColumnFormula>IF(ISBLANK(laps_times[[#This Row],[43]]),"DNF",    rounds_cum_time[[#This Row],[42]]+laps_times[[#This Row],[43]])</calculatedColumnFormula>
    </tableColumn>
    <tableColumn id="113" name="44" dataDxfId="230">
      <calculatedColumnFormula>IF(ISBLANK(laps_times[[#This Row],[44]]),"DNF",    rounds_cum_time[[#This Row],[43]]+laps_times[[#This Row],[44]])</calculatedColumnFormula>
    </tableColumn>
    <tableColumn id="12" name="45" dataDxfId="229">
      <calculatedColumnFormula>IF(ISBLANK(laps_times[[#This Row],[45]]),"DNF",    rounds_cum_time[[#This Row],[44]]+laps_times[[#This Row],[45]])</calculatedColumnFormula>
    </tableColumn>
    <tableColumn id="13" name="46" dataDxfId="228">
      <calculatedColumnFormula>IF(ISBLANK(laps_times[[#This Row],[46]]),"DNF",    rounds_cum_time[[#This Row],[45]]+laps_times[[#This Row],[46]])</calculatedColumnFormula>
    </tableColumn>
    <tableColumn id="14" name="47" dataDxfId="227">
      <calculatedColumnFormula>IF(ISBLANK(laps_times[[#This Row],[47]]),"DNF",    rounds_cum_time[[#This Row],[46]]+laps_times[[#This Row],[47]])</calculatedColumnFormula>
    </tableColumn>
    <tableColumn id="15" name="48" dataDxfId="226">
      <calculatedColumnFormula>IF(ISBLANK(laps_times[[#This Row],[48]]),"DNF",    rounds_cum_time[[#This Row],[47]]+laps_times[[#This Row],[48]])</calculatedColumnFormula>
    </tableColumn>
    <tableColumn id="16" name="49" dataDxfId="225">
      <calculatedColumnFormula>IF(ISBLANK(laps_times[[#This Row],[49]]),"DNF",    rounds_cum_time[[#This Row],[48]]+laps_times[[#This Row],[49]])</calculatedColumnFormula>
    </tableColumn>
    <tableColumn id="17" name="50" dataDxfId="224">
      <calculatedColumnFormula>IF(ISBLANK(laps_times[[#This Row],[50]]),"DNF",    rounds_cum_time[[#This Row],[49]]+laps_times[[#This Row],[50]])</calculatedColumnFormula>
    </tableColumn>
    <tableColumn id="18" name="51" dataDxfId="223">
      <calculatedColumnFormula>IF(ISBLANK(laps_times[[#This Row],[51]]),"DNF",    rounds_cum_time[[#This Row],[50]]+laps_times[[#This Row],[51]])</calculatedColumnFormula>
    </tableColumn>
    <tableColumn id="19" name="52" dataDxfId="222">
      <calculatedColumnFormula>IF(ISBLANK(laps_times[[#This Row],[52]]),"DNF",    rounds_cum_time[[#This Row],[51]]+laps_times[[#This Row],[52]])</calculatedColumnFormula>
    </tableColumn>
    <tableColumn id="20" name="53" dataDxfId="221">
      <calculatedColumnFormula>IF(ISBLANK(laps_times[[#This Row],[53]]),"DNF",    rounds_cum_time[[#This Row],[52]]+laps_times[[#This Row],[53]])</calculatedColumnFormula>
    </tableColumn>
    <tableColumn id="21" name="54" dataDxfId="220">
      <calculatedColumnFormula>IF(ISBLANK(laps_times[[#This Row],[54]]),"DNF",    rounds_cum_time[[#This Row],[53]]+laps_times[[#This Row],[54]])</calculatedColumnFormula>
    </tableColumn>
    <tableColumn id="22" name="55" dataDxfId="219">
      <calculatedColumnFormula>IF(ISBLANK(laps_times[[#This Row],[55]]),"DNF",    rounds_cum_time[[#This Row],[54]]+laps_times[[#This Row],[55]])</calculatedColumnFormula>
    </tableColumn>
    <tableColumn id="23" name="56" dataDxfId="218">
      <calculatedColumnFormula>IF(ISBLANK(laps_times[[#This Row],[56]]),"DNF",    rounds_cum_time[[#This Row],[55]]+laps_times[[#This Row],[56]])</calculatedColumnFormula>
    </tableColumn>
    <tableColumn id="24" name="57" dataDxfId="217">
      <calculatedColumnFormula>IF(ISBLANK(laps_times[[#This Row],[57]]),"DNF",    rounds_cum_time[[#This Row],[56]]+laps_times[[#This Row],[57]])</calculatedColumnFormula>
    </tableColumn>
    <tableColumn id="25" name="58" dataDxfId="216">
      <calculatedColumnFormula>IF(ISBLANK(laps_times[[#This Row],[58]]),"DNF",    rounds_cum_time[[#This Row],[57]]+laps_times[[#This Row],[58]])</calculatedColumnFormula>
    </tableColumn>
    <tableColumn id="26" name="59" dataDxfId="215">
      <calculatedColumnFormula>IF(ISBLANK(laps_times[[#This Row],[59]]),"DNF",    rounds_cum_time[[#This Row],[58]]+laps_times[[#This Row],[59]])</calculatedColumnFormula>
    </tableColumn>
    <tableColumn id="27" name="60" dataDxfId="214">
      <calculatedColumnFormula>IF(ISBLANK(laps_times[[#This Row],[60]]),"DNF",    rounds_cum_time[[#This Row],[59]]+laps_times[[#This Row],[60]])</calculatedColumnFormula>
    </tableColumn>
    <tableColumn id="28" name="61" dataDxfId="213">
      <calculatedColumnFormula>IF(ISBLANK(laps_times[[#This Row],[61]]),"DNF",    rounds_cum_time[[#This Row],[60]]+laps_times[[#This Row],[61]])</calculatedColumnFormula>
    </tableColumn>
    <tableColumn id="29" name="62" dataDxfId="212">
      <calculatedColumnFormula>IF(ISBLANK(laps_times[[#This Row],[62]]),"DNF",    rounds_cum_time[[#This Row],[61]]+laps_times[[#This Row],[62]])</calculatedColumnFormula>
    </tableColumn>
    <tableColumn id="30" name="63" dataDxfId="211">
      <calculatedColumnFormula>IF(ISBLANK(laps_times[[#This Row],[63]]),"DNF",    rounds_cum_time[[#This Row],[62]]+laps_times[[#This Row],[63]])</calculatedColumnFormula>
    </tableColumn>
    <tableColumn id="31" name="64" dataDxfId="210">
      <calculatedColumnFormula>IF(ISBLANK(laps_times[[#This Row],[64]]),"DNF",    rounds_cum_time[[#This Row],[63]]+laps_times[[#This Row],[64]])</calculatedColumnFormula>
    </tableColumn>
    <tableColumn id="32" name="65" dataDxfId="209">
      <calculatedColumnFormula>IF(ISBLANK(laps_times[[#This Row],[65]]),"DNF",    rounds_cum_time[[#This Row],[64]]+laps_times[[#This Row],[65]])</calculatedColumnFormula>
    </tableColumn>
    <tableColumn id="33" name="66" dataDxfId="208">
      <calculatedColumnFormula>IF(ISBLANK(laps_times[[#This Row],[66]]),"DNF",    rounds_cum_time[[#This Row],[65]]+laps_times[[#This Row],[66]])</calculatedColumnFormula>
    </tableColumn>
    <tableColumn id="34" name="67" dataDxfId="207">
      <calculatedColumnFormula>IF(ISBLANK(laps_times[[#This Row],[67]]),"DNF",    rounds_cum_time[[#This Row],[66]]+laps_times[[#This Row],[67]])</calculatedColumnFormula>
    </tableColumn>
    <tableColumn id="35" name="68" dataDxfId="206">
      <calculatedColumnFormula>IF(ISBLANK(laps_times[[#This Row],[68]]),"DNF",    rounds_cum_time[[#This Row],[67]]+laps_times[[#This Row],[68]])</calculatedColumnFormula>
    </tableColumn>
    <tableColumn id="36" name="69" dataDxfId="205">
      <calculatedColumnFormula>IF(ISBLANK(laps_times[[#This Row],[69]]),"DNF",    rounds_cum_time[[#This Row],[68]]+laps_times[[#This Row],[69]])</calculatedColumnFormula>
    </tableColumn>
    <tableColumn id="37" name="70" dataDxfId="204">
      <calculatedColumnFormula>IF(ISBLANK(laps_times[[#This Row],[70]]),"DNF",    rounds_cum_time[[#This Row],[69]]+laps_times[[#This Row],[70]])</calculatedColumnFormula>
    </tableColumn>
    <tableColumn id="38" name="71" dataDxfId="203">
      <calculatedColumnFormula>IF(ISBLANK(laps_times[[#This Row],[71]]),"DNF",    rounds_cum_time[[#This Row],[70]]+laps_times[[#This Row],[71]])</calculatedColumnFormula>
    </tableColumn>
    <tableColumn id="39" name="72" dataDxfId="202">
      <calculatedColumnFormula>IF(ISBLANK(laps_times[[#This Row],[72]]),"DNF",    rounds_cum_time[[#This Row],[71]]+laps_times[[#This Row],[72]])</calculatedColumnFormula>
    </tableColumn>
    <tableColumn id="40" name="73" dataDxfId="201">
      <calculatedColumnFormula>IF(ISBLANK(laps_times[[#This Row],[73]]),"DNF",    rounds_cum_time[[#This Row],[72]]+laps_times[[#This Row],[73]])</calculatedColumnFormula>
    </tableColumn>
    <tableColumn id="41" name="74" dataDxfId="200">
      <calculatedColumnFormula>IF(ISBLANK(laps_times[[#This Row],[74]]),"DNF",    rounds_cum_time[[#This Row],[73]]+laps_times[[#This Row],[74]])</calculatedColumnFormula>
    </tableColumn>
    <tableColumn id="42" name="75" dataDxfId="199">
      <calculatedColumnFormula>IF(ISBLANK(laps_times[[#This Row],[75]]),"DNF",    rounds_cum_time[[#This Row],[74]]+laps_times[[#This Row],[75]])</calculatedColumnFormula>
    </tableColumn>
    <tableColumn id="43" name="76" dataDxfId="198">
      <calculatedColumnFormula>IF(ISBLANK(laps_times[[#This Row],[76]]),"DNF",    rounds_cum_time[[#This Row],[75]]+laps_times[[#This Row],[76]])</calculatedColumnFormula>
    </tableColumn>
    <tableColumn id="44" name="77" dataDxfId="197">
      <calculatedColumnFormula>IF(ISBLANK(laps_times[[#This Row],[77]]),"DNF",    rounds_cum_time[[#This Row],[76]]+laps_times[[#This Row],[77]])</calculatedColumnFormula>
    </tableColumn>
    <tableColumn id="45" name="78" dataDxfId="196">
      <calculatedColumnFormula>IF(ISBLANK(laps_times[[#This Row],[78]]),"DNF",    rounds_cum_time[[#This Row],[77]]+laps_times[[#This Row],[78]])</calculatedColumnFormula>
    </tableColumn>
    <tableColumn id="46" name="79" dataDxfId="195">
      <calculatedColumnFormula>IF(ISBLANK(laps_times[[#This Row],[79]]),"DNF",    rounds_cum_time[[#This Row],[78]]+laps_times[[#This Row],[79]])</calculatedColumnFormula>
    </tableColumn>
    <tableColumn id="47" name="80" dataDxfId="194">
      <calculatedColumnFormula>IF(ISBLANK(laps_times[[#This Row],[80]]),"DNF",    rounds_cum_time[[#This Row],[79]]+laps_times[[#This Row],[80]])</calculatedColumnFormula>
    </tableColumn>
    <tableColumn id="48" name="81" dataDxfId="193">
      <calculatedColumnFormula>IF(ISBLANK(laps_times[[#This Row],[81]]),"DNF",    rounds_cum_time[[#This Row],[80]]+laps_times[[#This Row],[81]])</calculatedColumnFormula>
    </tableColumn>
    <tableColumn id="49" name="82" dataDxfId="192">
      <calculatedColumnFormula>IF(ISBLANK(laps_times[[#This Row],[82]]),"DNF",    rounds_cum_time[[#This Row],[81]]+laps_times[[#This Row],[82]])</calculatedColumnFormula>
    </tableColumn>
    <tableColumn id="50" name="83" dataDxfId="191">
      <calculatedColumnFormula>IF(ISBLANK(laps_times[[#This Row],[83]]),"DNF",    rounds_cum_time[[#This Row],[82]]+laps_times[[#This Row],[83]])</calculatedColumnFormula>
    </tableColumn>
    <tableColumn id="51" name="84" dataDxfId="190">
      <calculatedColumnFormula>IF(ISBLANK(laps_times[[#This Row],[84]]),"DNF",    rounds_cum_time[[#This Row],[83]]+laps_times[[#This Row],[84]])</calculatedColumnFormula>
    </tableColumn>
    <tableColumn id="52" name="85" dataDxfId="189">
      <calculatedColumnFormula>IF(ISBLANK(laps_times[[#This Row],[85]]),"DNF",    rounds_cum_time[[#This Row],[84]]+laps_times[[#This Row],[85]])</calculatedColumnFormula>
    </tableColumn>
    <tableColumn id="53" name="86" dataDxfId="188">
      <calculatedColumnFormula>IF(ISBLANK(laps_times[[#This Row],[86]]),"DNF",    rounds_cum_time[[#This Row],[85]]+laps_times[[#This Row],[86]])</calculatedColumnFormula>
    </tableColumn>
    <tableColumn id="54" name="87" dataDxfId="187">
      <calculatedColumnFormula>IF(ISBLANK(laps_times[[#This Row],[87]]),"DNF",    rounds_cum_time[[#This Row],[86]]+laps_times[[#This Row],[87]])</calculatedColumnFormula>
    </tableColumn>
    <tableColumn id="55" name="88" dataDxfId="186">
      <calculatedColumnFormula>IF(ISBLANK(laps_times[[#This Row],[88]]),"DNF",    rounds_cum_time[[#This Row],[87]]+laps_times[[#This Row],[88]])</calculatedColumnFormula>
    </tableColumn>
    <tableColumn id="56" name="89" dataDxfId="185">
      <calculatedColumnFormula>IF(ISBLANK(laps_times[[#This Row],[89]]),"DNF",    rounds_cum_time[[#This Row],[88]]+laps_times[[#This Row],[89]])</calculatedColumnFormula>
    </tableColumn>
    <tableColumn id="57" name="90" dataDxfId="184">
      <calculatedColumnFormula>IF(ISBLANK(laps_times[[#This Row],[90]]),"DNF",    rounds_cum_time[[#This Row],[89]]+laps_times[[#This Row],[90]])</calculatedColumnFormula>
    </tableColumn>
    <tableColumn id="58" name="91" dataDxfId="183">
      <calculatedColumnFormula>IF(ISBLANK(laps_times[[#This Row],[91]]),"DNF",    rounds_cum_time[[#This Row],[90]]+laps_times[[#This Row],[91]])</calculatedColumnFormula>
    </tableColumn>
    <tableColumn id="59" name="92" dataDxfId="182">
      <calculatedColumnFormula>IF(ISBLANK(laps_times[[#This Row],[92]]),"DNF",    rounds_cum_time[[#This Row],[91]]+laps_times[[#This Row],[92]])</calculatedColumnFormula>
    </tableColumn>
    <tableColumn id="60" name="93" dataDxfId="181">
      <calculatedColumnFormula>IF(ISBLANK(laps_times[[#This Row],[93]]),"DNF",    rounds_cum_time[[#This Row],[92]]+laps_times[[#This Row],[93]])</calculatedColumnFormula>
    </tableColumn>
    <tableColumn id="61" name="94" dataDxfId="180">
      <calculatedColumnFormula>IF(ISBLANK(laps_times[[#This Row],[94]]),"DNF",    rounds_cum_time[[#This Row],[93]]+laps_times[[#This Row],[94]])</calculatedColumnFormula>
    </tableColumn>
    <tableColumn id="62" name="95" dataDxfId="179">
      <calculatedColumnFormula>IF(ISBLANK(laps_times[[#This Row],[95]]),"DNF",    rounds_cum_time[[#This Row],[94]]+laps_times[[#This Row],[95]])</calculatedColumnFormula>
    </tableColumn>
    <tableColumn id="63" name="96" dataDxfId="178">
      <calculatedColumnFormula>IF(ISBLANK(laps_times[[#This Row],[96]]),"DNF",    rounds_cum_time[[#This Row],[95]]+laps_times[[#This Row],[96]])</calculatedColumnFormula>
    </tableColumn>
    <tableColumn id="64" name="97" dataDxfId="177">
      <calculatedColumnFormula>IF(ISBLANK(laps_times[[#This Row],[97]]),"DNF",    rounds_cum_time[[#This Row],[96]]+laps_times[[#This Row],[97]])</calculatedColumnFormula>
    </tableColumn>
    <tableColumn id="65" name="98" dataDxfId="176">
      <calculatedColumnFormula>IF(ISBLANK(laps_times[[#This Row],[98]]),"DNF",    rounds_cum_time[[#This Row],[97]]+laps_times[[#This Row],[98]])</calculatedColumnFormula>
    </tableColumn>
    <tableColumn id="66" name="99" dataDxfId="175">
      <calculatedColumnFormula>IF(ISBLANK(laps_times[[#This Row],[99]]),"DNF",    rounds_cum_time[[#This Row],[98]]+laps_times[[#This Row],[99]])</calculatedColumnFormula>
    </tableColumn>
    <tableColumn id="67" name="100" dataDxfId="174">
      <calculatedColumnFormula>IF(ISBLANK(laps_times[[#This Row],[100]]),"DNF",    rounds_cum_time[[#This Row],[99]]+laps_times[[#This Row],[100]])</calculatedColumnFormula>
    </tableColumn>
    <tableColumn id="68" name="101" dataDxfId="173">
      <calculatedColumnFormula>IF(ISBLANK(laps_times[[#This Row],[101]]),"DNF",    rounds_cum_time[[#This Row],[100]]+laps_times[[#This Row],[101]])</calculatedColumnFormula>
    </tableColumn>
    <tableColumn id="69" name="102" dataDxfId="172">
      <calculatedColumnFormula>IF(ISBLANK(laps_times[[#This Row],[102]]),"DNF",    rounds_cum_time[[#This Row],[101]]+laps_times[[#This Row],[102]])</calculatedColumnFormula>
    </tableColumn>
    <tableColumn id="70" name="103" dataDxfId="171">
      <calculatedColumnFormula>IF(ISBLANK(laps_times[[#This Row],[103]]),"DNF",    rounds_cum_time[[#This Row],[102]]+laps_times[[#This Row],[103]])</calculatedColumnFormula>
    </tableColumn>
    <tableColumn id="72" name="104" dataDxfId="170">
      <calculatedColumnFormula>IF(ISBLANK(laps_times[[#This Row],[104]]),"DNF",    rounds_cum_time[[#This Row],[103]]+laps_times[[#This Row],[104]])</calculatedColumnFormula>
    </tableColumn>
    <tableColumn id="71" name="105" dataDxfId="169">
      <calculatedColumnFormula>IF(ISBLANK(laps_times[[#This Row],[105]]),"DNF",    rounds_cum_time[[#This Row],[104]]+laps_times[[#This Row],[105]])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3:DJ92" totalsRowShown="0" headerRowDxfId="168" dataDxfId="167">
  <tableColumns count="113">
    <tableColumn id="1" name="poř" dataDxfId="166">
      <calculatedColumnFormula>laps_times[[#This Row],[poř]]</calculatedColumnFormula>
    </tableColumn>
    <tableColumn id="2" name="s.č." dataDxfId="165">
      <calculatedColumnFormula>laps_times[[#This Row],[s.č.]]</calculatedColumnFormula>
    </tableColumn>
    <tableColumn id="3" name="jméno" dataDxfId="164">
      <calculatedColumnFormula>laps_times[[#This Row],[jméno]]</calculatedColumnFormula>
    </tableColumn>
    <tableColumn id="4" name="roč" dataDxfId="163">
      <calculatedColumnFormula>laps_times[[#This Row],[roč]]</calculatedColumnFormula>
    </tableColumn>
    <tableColumn id="5" name="kat" dataDxfId="162">
      <calculatedColumnFormula>laps_times[[#This Row],[kat]]</calculatedColumnFormula>
    </tableColumn>
    <tableColumn id="6" name="poř_kat" dataDxfId="161">
      <calculatedColumnFormula>laps_times[[#This Row],[poř_kat]]</calculatedColumnFormula>
    </tableColumn>
    <tableColumn id="7" name="klub" dataDxfId="160">
      <calculatedColumnFormula>IF(ISBLANK(laps_times[[#This Row],[klub]]),"-",laps_times[[#This Row],[klub]])</calculatedColumnFormula>
    </tableColumn>
    <tableColumn id="8" name="čas" dataDxfId="159">
      <calculatedColumnFormula>laps_times[[#This Row],[celk. čas]]</calculatedColumnFormula>
    </tableColumn>
    <tableColumn id="9" name="1" dataDxfId="158">
      <calculatedColumnFormula>IF(ISBLANK(laps_times[[#This Row],[1]]),"DNF",CONCATENATE(RANK(rounds_cum_time[[#This Row],[1]],rounds_cum_time[1],1),"."))</calculatedColumnFormula>
    </tableColumn>
    <tableColumn id="10" name="2" dataDxfId="157">
      <calculatedColumnFormula>IF(ISBLANK(laps_times[[#This Row],[2]]),"DNF",CONCATENATE(RANK(rounds_cum_time[[#This Row],[2]],rounds_cum_time[2],1),"."))</calculatedColumnFormula>
    </tableColumn>
    <tableColumn id="11" name="3" dataDxfId="156">
      <calculatedColumnFormula>IF(ISBLANK(laps_times[[#This Row],[3]]),"DNF",CONCATENATE(RANK(rounds_cum_time[[#This Row],[3]],rounds_cum_time[3],1),"."))</calculatedColumnFormula>
    </tableColumn>
    <tableColumn id="73" name="4" dataDxfId="155">
      <calculatedColumnFormula>IF(ISBLANK(laps_times[[#This Row],[4]]),"DNF",CONCATENATE(RANK(rounds_cum_time[[#This Row],[4]],rounds_cum_time[4],1),"."))</calculatedColumnFormula>
    </tableColumn>
    <tableColumn id="74" name="5" dataDxfId="154">
      <calculatedColumnFormula>IF(ISBLANK(laps_times[[#This Row],[5]]),"DNF",CONCATENATE(RANK(rounds_cum_time[[#This Row],[5]],rounds_cum_time[5],1),"."))</calculatedColumnFormula>
    </tableColumn>
    <tableColumn id="75" name="6" dataDxfId="153">
      <calculatedColumnFormula>IF(ISBLANK(laps_times[[#This Row],[6]]),"DNF",CONCATENATE(RANK(rounds_cum_time[[#This Row],[6]],rounds_cum_time[6],1),"."))</calculatedColumnFormula>
    </tableColumn>
    <tableColumn id="76" name="7" dataDxfId="152">
      <calculatedColumnFormula>IF(ISBLANK(laps_times[[#This Row],[7]]),"DNF",CONCATENATE(RANK(rounds_cum_time[[#This Row],[7]],rounds_cum_time[7],1),"."))</calculatedColumnFormula>
    </tableColumn>
    <tableColumn id="77" name="8" dataDxfId="151">
      <calculatedColumnFormula>IF(ISBLANK(laps_times[[#This Row],[8]]),"DNF",CONCATENATE(RANK(rounds_cum_time[[#This Row],[8]],rounds_cum_time[8],1),"."))</calculatedColumnFormula>
    </tableColumn>
    <tableColumn id="78" name="9" dataDxfId="150">
      <calculatedColumnFormula>IF(ISBLANK(laps_times[[#This Row],[9]]),"DNF",CONCATENATE(RANK(rounds_cum_time[[#This Row],[9]],rounds_cum_time[9],1),"."))</calculatedColumnFormula>
    </tableColumn>
    <tableColumn id="79" name="10" dataDxfId="149">
      <calculatedColumnFormula>IF(ISBLANK(laps_times[[#This Row],[10]]),"DNF",CONCATENATE(RANK(rounds_cum_time[[#This Row],[10]],rounds_cum_time[10],1),"."))</calculatedColumnFormula>
    </tableColumn>
    <tableColumn id="80" name="11" dataDxfId="148">
      <calculatedColumnFormula>IF(ISBLANK(laps_times[[#This Row],[11]]),"DNF",CONCATENATE(RANK(rounds_cum_time[[#This Row],[11]],rounds_cum_time[11],1),"."))</calculatedColumnFormula>
    </tableColumn>
    <tableColumn id="81" name="12" dataDxfId="147">
      <calculatedColumnFormula>IF(ISBLANK(laps_times[[#This Row],[12]]),"DNF",CONCATENATE(RANK(rounds_cum_time[[#This Row],[12]],rounds_cum_time[12],1),"."))</calculatedColumnFormula>
    </tableColumn>
    <tableColumn id="82" name="13" dataDxfId="146">
      <calculatedColumnFormula>IF(ISBLANK(laps_times[[#This Row],[13]]),"DNF",CONCATENATE(RANK(rounds_cum_time[[#This Row],[13]],rounds_cum_time[13],1),"."))</calculatedColumnFormula>
    </tableColumn>
    <tableColumn id="83" name="14" dataDxfId="145">
      <calculatedColumnFormula>IF(ISBLANK(laps_times[[#This Row],[14]]),"DNF",CONCATENATE(RANK(rounds_cum_time[[#This Row],[14]],rounds_cum_time[14],1),"."))</calculatedColumnFormula>
    </tableColumn>
    <tableColumn id="84" name="15" dataDxfId="144">
      <calculatedColumnFormula>IF(ISBLANK(laps_times[[#This Row],[15]]),"DNF",CONCATENATE(RANK(rounds_cum_time[[#This Row],[15]],rounds_cum_time[15],1),"."))</calculatedColumnFormula>
    </tableColumn>
    <tableColumn id="85" name="16" dataDxfId="143">
      <calculatedColumnFormula>IF(ISBLANK(laps_times[[#This Row],[16]]),"DNF",CONCATENATE(RANK(rounds_cum_time[[#This Row],[16]],rounds_cum_time[16],1),"."))</calculatedColumnFormula>
    </tableColumn>
    <tableColumn id="86" name="17" dataDxfId="142">
      <calculatedColumnFormula>IF(ISBLANK(laps_times[[#This Row],[17]]),"DNF",CONCATENATE(RANK(rounds_cum_time[[#This Row],[17]],rounds_cum_time[17],1),"."))</calculatedColumnFormula>
    </tableColumn>
    <tableColumn id="87" name="18" dataDxfId="141">
      <calculatedColumnFormula>IF(ISBLANK(laps_times[[#This Row],[18]]),"DNF",CONCATENATE(RANK(rounds_cum_time[[#This Row],[18]],rounds_cum_time[18],1),"."))</calculatedColumnFormula>
    </tableColumn>
    <tableColumn id="88" name="19" dataDxfId="140">
      <calculatedColumnFormula>IF(ISBLANK(laps_times[[#This Row],[19]]),"DNF",CONCATENATE(RANK(rounds_cum_time[[#This Row],[19]],rounds_cum_time[19],1),"."))</calculatedColumnFormula>
    </tableColumn>
    <tableColumn id="89" name="20" dataDxfId="139">
      <calculatedColumnFormula>IF(ISBLANK(laps_times[[#This Row],[20]]),"DNF",CONCATENATE(RANK(rounds_cum_time[[#This Row],[20]],rounds_cum_time[20],1),"."))</calculatedColumnFormula>
    </tableColumn>
    <tableColumn id="90" name="21" dataDxfId="138">
      <calculatedColumnFormula>IF(ISBLANK(laps_times[[#This Row],[21]]),"DNF",CONCATENATE(RANK(rounds_cum_time[[#This Row],[21]],rounds_cum_time[21],1),"."))</calculatedColumnFormula>
    </tableColumn>
    <tableColumn id="91" name="22" dataDxfId="137">
      <calculatedColumnFormula>IF(ISBLANK(laps_times[[#This Row],[22]]),"DNF",CONCATENATE(RANK(rounds_cum_time[[#This Row],[22]],rounds_cum_time[22],1),"."))</calculatedColumnFormula>
    </tableColumn>
    <tableColumn id="92" name="23" dataDxfId="136">
      <calculatedColumnFormula>IF(ISBLANK(laps_times[[#This Row],[23]]),"DNF",CONCATENATE(RANK(rounds_cum_time[[#This Row],[23]],rounds_cum_time[23],1),"."))</calculatedColumnFormula>
    </tableColumn>
    <tableColumn id="93" name="24" dataDxfId="135">
      <calculatedColumnFormula>IF(ISBLANK(laps_times[[#This Row],[24]]),"DNF",CONCATENATE(RANK(rounds_cum_time[[#This Row],[24]],rounds_cum_time[24],1),"."))</calculatedColumnFormula>
    </tableColumn>
    <tableColumn id="94" name="25" dataDxfId="134">
      <calculatedColumnFormula>IF(ISBLANK(laps_times[[#This Row],[25]]),"DNF",CONCATENATE(RANK(rounds_cum_time[[#This Row],[25]],rounds_cum_time[25],1),"."))</calculatedColumnFormula>
    </tableColumn>
    <tableColumn id="95" name="26" dataDxfId="133">
      <calculatedColumnFormula>IF(ISBLANK(laps_times[[#This Row],[26]]),"DNF",CONCATENATE(RANK(rounds_cum_time[[#This Row],[26]],rounds_cum_time[26],1),"."))</calculatedColumnFormula>
    </tableColumn>
    <tableColumn id="96" name="27" dataDxfId="132">
      <calculatedColumnFormula>IF(ISBLANK(laps_times[[#This Row],[27]]),"DNF",CONCATENATE(RANK(rounds_cum_time[[#This Row],[27]],rounds_cum_time[27],1),"."))</calculatedColumnFormula>
    </tableColumn>
    <tableColumn id="97" name="28" dataDxfId="131">
      <calculatedColumnFormula>IF(ISBLANK(laps_times[[#This Row],[28]]),"DNF",CONCATENATE(RANK(rounds_cum_time[[#This Row],[28]],rounds_cum_time[28],1),"."))</calculatedColumnFormula>
    </tableColumn>
    <tableColumn id="98" name="29" dataDxfId="130">
      <calculatedColumnFormula>IF(ISBLANK(laps_times[[#This Row],[29]]),"DNF",CONCATENATE(RANK(rounds_cum_time[[#This Row],[29]],rounds_cum_time[29],1),"."))</calculatedColumnFormula>
    </tableColumn>
    <tableColumn id="99" name="30" dataDxfId="129">
      <calculatedColumnFormula>IF(ISBLANK(laps_times[[#This Row],[30]]),"DNF",CONCATENATE(RANK(rounds_cum_time[[#This Row],[30]],rounds_cum_time[30],1),"."))</calculatedColumnFormula>
    </tableColumn>
    <tableColumn id="100" name="31" dataDxfId="128">
      <calculatedColumnFormula>IF(ISBLANK(laps_times[[#This Row],[31]]),"DNF",CONCATENATE(RANK(rounds_cum_time[[#This Row],[31]],rounds_cum_time[31],1),"."))</calculatedColumnFormula>
    </tableColumn>
    <tableColumn id="101" name="32" dataDxfId="127">
      <calculatedColumnFormula>IF(ISBLANK(laps_times[[#This Row],[32]]),"DNF",CONCATENATE(RANK(rounds_cum_time[[#This Row],[32]],rounds_cum_time[32],1),"."))</calculatedColumnFormula>
    </tableColumn>
    <tableColumn id="102" name="33" dataDxfId="126">
      <calculatedColumnFormula>IF(ISBLANK(laps_times[[#This Row],[33]]),"DNF",CONCATENATE(RANK(rounds_cum_time[[#This Row],[33]],rounds_cum_time[33],1),"."))</calculatedColumnFormula>
    </tableColumn>
    <tableColumn id="103" name="34" dataDxfId="125">
      <calculatedColumnFormula>IF(ISBLANK(laps_times[[#This Row],[34]]),"DNF",CONCATENATE(RANK(rounds_cum_time[[#This Row],[34]],rounds_cum_time[34],1),"."))</calculatedColumnFormula>
    </tableColumn>
    <tableColumn id="104" name="35" dataDxfId="124">
      <calculatedColumnFormula>IF(ISBLANK(laps_times[[#This Row],[35]]),"DNF",CONCATENATE(RANK(rounds_cum_time[[#This Row],[35]],rounds_cum_time[35],1),"."))</calculatedColumnFormula>
    </tableColumn>
    <tableColumn id="105" name="36" dataDxfId="123">
      <calculatedColumnFormula>IF(ISBLANK(laps_times[[#This Row],[36]]),"DNF",CONCATENATE(RANK(rounds_cum_time[[#This Row],[36]],rounds_cum_time[36],1),"."))</calculatedColumnFormula>
    </tableColumn>
    <tableColumn id="106" name="37" dataDxfId="122">
      <calculatedColumnFormula>IF(ISBLANK(laps_times[[#This Row],[37]]),"DNF",CONCATENATE(RANK(rounds_cum_time[[#This Row],[37]],rounds_cum_time[37],1),"."))</calculatedColumnFormula>
    </tableColumn>
    <tableColumn id="107" name="38" dataDxfId="121">
      <calculatedColumnFormula>IF(ISBLANK(laps_times[[#This Row],[38]]),"DNF",CONCATENATE(RANK(rounds_cum_time[[#This Row],[38]],rounds_cum_time[38],1),"."))</calculatedColumnFormula>
    </tableColumn>
    <tableColumn id="108" name="39" dataDxfId="120">
      <calculatedColumnFormula>IF(ISBLANK(laps_times[[#This Row],[39]]),"DNF",CONCATENATE(RANK(rounds_cum_time[[#This Row],[39]],rounds_cum_time[39],1),"."))</calculatedColumnFormula>
    </tableColumn>
    <tableColumn id="109" name="40" dataDxfId="119">
      <calculatedColumnFormula>IF(ISBLANK(laps_times[[#This Row],[40]]),"DNF",CONCATENATE(RANK(rounds_cum_time[[#This Row],[40]],rounds_cum_time[40],1),"."))</calculatedColumnFormula>
    </tableColumn>
    <tableColumn id="110" name="41" dataDxfId="118">
      <calculatedColumnFormula>IF(ISBLANK(laps_times[[#This Row],[41]]),"DNF",CONCATENATE(RANK(rounds_cum_time[[#This Row],[41]],rounds_cum_time[41],1),"."))</calculatedColumnFormula>
    </tableColumn>
    <tableColumn id="111" name="42" dataDxfId="117">
      <calculatedColumnFormula>IF(ISBLANK(laps_times[[#This Row],[42]]),"DNF",CONCATENATE(RANK(rounds_cum_time[[#This Row],[42]],rounds_cum_time[42],1),"."))</calculatedColumnFormula>
    </tableColumn>
    <tableColumn id="112" name="43" dataDxfId="116">
      <calculatedColumnFormula>IF(ISBLANK(laps_times[[#This Row],[43]]),"DNF",CONCATENATE(RANK(rounds_cum_time[[#This Row],[43]],rounds_cum_time[43],1),"."))</calculatedColumnFormula>
    </tableColumn>
    <tableColumn id="113" name="44" dataDxfId="115">
      <calculatedColumnFormula>IF(ISBLANK(laps_times[[#This Row],[44]]),"DNF",CONCATENATE(RANK(rounds_cum_time[[#This Row],[44]],rounds_cum_time[44],1),"."))</calculatedColumnFormula>
    </tableColumn>
    <tableColumn id="12" name="45" dataDxfId="114">
      <calculatedColumnFormula>IF(ISBLANK(laps_times[[#This Row],[45]]),"DNF",CONCATENATE(RANK(rounds_cum_time[[#This Row],[45]],rounds_cum_time[45],1),"."))</calculatedColumnFormula>
    </tableColumn>
    <tableColumn id="13" name="46" dataDxfId="113">
      <calculatedColumnFormula>IF(ISBLANK(laps_times[[#This Row],[46]]),"DNF",CONCATENATE(RANK(rounds_cum_time[[#This Row],[46]],rounds_cum_time[46],1),"."))</calculatedColumnFormula>
    </tableColumn>
    <tableColumn id="14" name="47" dataDxfId="112">
      <calculatedColumnFormula>IF(ISBLANK(laps_times[[#This Row],[47]]),"DNF",CONCATENATE(RANK(rounds_cum_time[[#This Row],[47]],rounds_cum_time[47],1),"."))</calculatedColumnFormula>
    </tableColumn>
    <tableColumn id="15" name="48" dataDxfId="111">
      <calculatedColumnFormula>IF(ISBLANK(laps_times[[#This Row],[48]]),"DNF",CONCATENATE(RANK(rounds_cum_time[[#This Row],[48]],rounds_cum_time[48],1),"."))</calculatedColumnFormula>
    </tableColumn>
    <tableColumn id="16" name="49" dataDxfId="110">
      <calculatedColumnFormula>IF(ISBLANK(laps_times[[#This Row],[49]]),"DNF",CONCATENATE(RANK(rounds_cum_time[[#This Row],[49]],rounds_cum_time[49],1),"."))</calculatedColumnFormula>
    </tableColumn>
    <tableColumn id="17" name="50" dataDxfId="109">
      <calculatedColumnFormula>IF(ISBLANK(laps_times[[#This Row],[50]]),"DNF",CONCATENATE(RANK(rounds_cum_time[[#This Row],[50]],rounds_cum_time[50],1),"."))</calculatedColumnFormula>
    </tableColumn>
    <tableColumn id="18" name="51" dataDxfId="108">
      <calculatedColumnFormula>IF(ISBLANK(laps_times[[#This Row],[51]]),"DNF",CONCATENATE(RANK(rounds_cum_time[[#This Row],[51]],rounds_cum_time[51],1),"."))</calculatedColumnFormula>
    </tableColumn>
    <tableColumn id="19" name="52" dataDxfId="107">
      <calculatedColumnFormula>IF(ISBLANK(laps_times[[#This Row],[52]]),"DNF",CONCATENATE(RANK(rounds_cum_time[[#This Row],[52]],rounds_cum_time[52],1),"."))</calculatedColumnFormula>
    </tableColumn>
    <tableColumn id="20" name="53" dataDxfId="106">
      <calculatedColumnFormula>IF(ISBLANK(laps_times[[#This Row],[53]]),"DNF",CONCATENATE(RANK(rounds_cum_time[[#This Row],[53]],rounds_cum_time[53],1),"."))</calculatedColumnFormula>
    </tableColumn>
    <tableColumn id="21" name="54" dataDxfId="105">
      <calculatedColumnFormula>IF(ISBLANK(laps_times[[#This Row],[54]]),"DNF",CONCATENATE(RANK(rounds_cum_time[[#This Row],[54]],rounds_cum_time[54],1),"."))</calculatedColumnFormula>
    </tableColumn>
    <tableColumn id="22" name="55" dataDxfId="104">
      <calculatedColumnFormula>IF(ISBLANK(laps_times[[#This Row],[55]]),"DNF",CONCATENATE(RANK(rounds_cum_time[[#This Row],[55]],rounds_cum_time[55],1),"."))</calculatedColumnFormula>
    </tableColumn>
    <tableColumn id="23" name="56" dataDxfId="103">
      <calculatedColumnFormula>IF(ISBLANK(laps_times[[#This Row],[56]]),"DNF",CONCATENATE(RANK(rounds_cum_time[[#This Row],[56]],rounds_cum_time[56],1),"."))</calculatedColumnFormula>
    </tableColumn>
    <tableColumn id="24" name="57" dataDxfId="102">
      <calculatedColumnFormula>IF(ISBLANK(laps_times[[#This Row],[57]]),"DNF",CONCATENATE(RANK(rounds_cum_time[[#This Row],[57]],rounds_cum_time[57],1),"."))</calculatedColumnFormula>
    </tableColumn>
    <tableColumn id="25" name="58" dataDxfId="101">
      <calculatedColumnFormula>IF(ISBLANK(laps_times[[#This Row],[58]]),"DNF",CONCATENATE(RANK(rounds_cum_time[[#This Row],[58]],rounds_cum_time[58],1),"."))</calculatedColumnFormula>
    </tableColumn>
    <tableColumn id="26" name="59" dataDxfId="100">
      <calculatedColumnFormula>IF(ISBLANK(laps_times[[#This Row],[59]]),"DNF",CONCATENATE(RANK(rounds_cum_time[[#This Row],[59]],rounds_cum_time[59],1),"."))</calculatedColumnFormula>
    </tableColumn>
    <tableColumn id="27" name="60" dataDxfId="99">
      <calculatedColumnFormula>IF(ISBLANK(laps_times[[#This Row],[60]]),"DNF",CONCATENATE(RANK(rounds_cum_time[[#This Row],[60]],rounds_cum_time[60],1),"."))</calculatedColumnFormula>
    </tableColumn>
    <tableColumn id="28" name="61" dataDxfId="98">
      <calculatedColumnFormula>IF(ISBLANK(laps_times[[#This Row],[61]]),"DNF",CONCATENATE(RANK(rounds_cum_time[[#This Row],[61]],rounds_cum_time[61],1),"."))</calculatedColumnFormula>
    </tableColumn>
    <tableColumn id="29" name="62" dataDxfId="97">
      <calculatedColumnFormula>IF(ISBLANK(laps_times[[#This Row],[62]]),"DNF",CONCATENATE(RANK(rounds_cum_time[[#This Row],[62]],rounds_cum_time[62],1),"."))</calculatedColumnFormula>
    </tableColumn>
    <tableColumn id="30" name="63" dataDxfId="96">
      <calculatedColumnFormula>IF(ISBLANK(laps_times[[#This Row],[63]]),"DNF",CONCATENATE(RANK(rounds_cum_time[[#This Row],[63]],rounds_cum_time[63],1),"."))</calculatedColumnFormula>
    </tableColumn>
    <tableColumn id="31" name="64" dataDxfId="95">
      <calculatedColumnFormula>IF(ISBLANK(laps_times[[#This Row],[64]]),"DNF",CONCATENATE(RANK(rounds_cum_time[[#This Row],[64]],rounds_cum_time[64],1),"."))</calculatedColumnFormula>
    </tableColumn>
    <tableColumn id="32" name="65" dataDxfId="94">
      <calculatedColumnFormula>IF(ISBLANK(laps_times[[#This Row],[65]]),"DNF",CONCATENATE(RANK(rounds_cum_time[[#This Row],[65]],rounds_cum_time[65],1),"."))</calculatedColumnFormula>
    </tableColumn>
    <tableColumn id="33" name="66" dataDxfId="93">
      <calculatedColumnFormula>IF(ISBLANK(laps_times[[#This Row],[66]]),"DNF",CONCATENATE(RANK(rounds_cum_time[[#This Row],[66]],rounds_cum_time[66],1),"."))</calculatedColumnFormula>
    </tableColumn>
    <tableColumn id="34" name="67" dataDxfId="92">
      <calculatedColumnFormula>IF(ISBLANK(laps_times[[#This Row],[67]]),"DNF",CONCATENATE(RANK(rounds_cum_time[[#This Row],[67]],rounds_cum_time[67],1),"."))</calculatedColumnFormula>
    </tableColumn>
    <tableColumn id="35" name="68" dataDxfId="91">
      <calculatedColumnFormula>IF(ISBLANK(laps_times[[#This Row],[68]]),"DNF",CONCATENATE(RANK(rounds_cum_time[[#This Row],[68]],rounds_cum_time[68],1),"."))</calculatedColumnFormula>
    </tableColumn>
    <tableColumn id="36" name="69" dataDxfId="90">
      <calculatedColumnFormula>IF(ISBLANK(laps_times[[#This Row],[69]]),"DNF",CONCATENATE(RANK(rounds_cum_time[[#This Row],[69]],rounds_cum_time[69],1),"."))</calculatedColumnFormula>
    </tableColumn>
    <tableColumn id="37" name="70" dataDxfId="89">
      <calculatedColumnFormula>IF(ISBLANK(laps_times[[#This Row],[70]]),"DNF",CONCATENATE(RANK(rounds_cum_time[[#This Row],[70]],rounds_cum_time[70],1),"."))</calculatedColumnFormula>
    </tableColumn>
    <tableColumn id="38" name="71" dataDxfId="88">
      <calculatedColumnFormula>IF(ISBLANK(laps_times[[#This Row],[71]]),"DNF",CONCATENATE(RANK(rounds_cum_time[[#This Row],[71]],rounds_cum_time[71],1),"."))</calculatedColumnFormula>
    </tableColumn>
    <tableColumn id="39" name="72" dataDxfId="87">
      <calculatedColumnFormula>IF(ISBLANK(laps_times[[#This Row],[72]]),"DNF",CONCATENATE(RANK(rounds_cum_time[[#This Row],[72]],rounds_cum_time[72],1),"."))</calculatedColumnFormula>
    </tableColumn>
    <tableColumn id="40" name="73" dataDxfId="86">
      <calculatedColumnFormula>IF(ISBLANK(laps_times[[#This Row],[73]]),"DNF",CONCATENATE(RANK(rounds_cum_time[[#This Row],[73]],rounds_cum_time[73],1),"."))</calculatedColumnFormula>
    </tableColumn>
    <tableColumn id="41" name="74" dataDxfId="85">
      <calculatedColumnFormula>IF(ISBLANK(laps_times[[#This Row],[74]]),"DNF",CONCATENATE(RANK(rounds_cum_time[[#This Row],[74]],rounds_cum_time[74],1),"."))</calculatedColumnFormula>
    </tableColumn>
    <tableColumn id="42" name="75" dataDxfId="84">
      <calculatedColumnFormula>IF(ISBLANK(laps_times[[#This Row],[75]]),"DNF",CONCATENATE(RANK(rounds_cum_time[[#This Row],[75]],rounds_cum_time[75],1),"."))</calculatedColumnFormula>
    </tableColumn>
    <tableColumn id="43" name="76" dataDxfId="83">
      <calculatedColumnFormula>IF(ISBLANK(laps_times[[#This Row],[76]]),"DNF",CONCATENATE(RANK(rounds_cum_time[[#This Row],[76]],rounds_cum_time[76],1),"."))</calculatedColumnFormula>
    </tableColumn>
    <tableColumn id="44" name="77" dataDxfId="82">
      <calculatedColumnFormula>IF(ISBLANK(laps_times[[#This Row],[77]]),"DNF",CONCATENATE(RANK(rounds_cum_time[[#This Row],[77]],rounds_cum_time[77],1),"."))</calculatedColumnFormula>
    </tableColumn>
    <tableColumn id="45" name="78" dataDxfId="81">
      <calculatedColumnFormula>IF(ISBLANK(laps_times[[#This Row],[78]]),"DNF",CONCATENATE(RANK(rounds_cum_time[[#This Row],[78]],rounds_cum_time[78],1),"."))</calculatedColumnFormula>
    </tableColumn>
    <tableColumn id="46" name="79" dataDxfId="80">
      <calculatedColumnFormula>IF(ISBLANK(laps_times[[#This Row],[79]]),"DNF",CONCATENATE(RANK(rounds_cum_time[[#This Row],[79]],rounds_cum_time[79],1),"."))</calculatedColumnFormula>
    </tableColumn>
    <tableColumn id="47" name="80" dataDxfId="79">
      <calculatedColumnFormula>IF(ISBLANK(laps_times[[#This Row],[80]]),"DNF",CONCATENATE(RANK(rounds_cum_time[[#This Row],[80]],rounds_cum_time[80],1),"."))</calculatedColumnFormula>
    </tableColumn>
    <tableColumn id="48" name="81" dataDxfId="78">
      <calculatedColumnFormula>IF(ISBLANK(laps_times[[#This Row],[81]]),"DNF",CONCATENATE(RANK(rounds_cum_time[[#This Row],[81]],rounds_cum_time[81],1),"."))</calculatedColumnFormula>
    </tableColumn>
    <tableColumn id="49" name="82" dataDxfId="77">
      <calculatedColumnFormula>IF(ISBLANK(laps_times[[#This Row],[82]]),"DNF",CONCATENATE(RANK(rounds_cum_time[[#This Row],[82]],rounds_cum_time[82],1),"."))</calculatedColumnFormula>
    </tableColumn>
    <tableColumn id="50" name="83" dataDxfId="76">
      <calculatedColumnFormula>IF(ISBLANK(laps_times[[#This Row],[83]]),"DNF",CONCATENATE(RANK(rounds_cum_time[[#This Row],[83]],rounds_cum_time[83],1),"."))</calculatedColumnFormula>
    </tableColumn>
    <tableColumn id="51" name="84" dataDxfId="75">
      <calculatedColumnFormula>IF(ISBLANK(laps_times[[#This Row],[84]]),"DNF",CONCATENATE(RANK(rounds_cum_time[[#This Row],[84]],rounds_cum_time[84],1),"."))</calculatedColumnFormula>
    </tableColumn>
    <tableColumn id="52" name="85" dataDxfId="74">
      <calculatedColumnFormula>IF(ISBLANK(laps_times[[#This Row],[85]]),"DNF",CONCATENATE(RANK(rounds_cum_time[[#This Row],[85]],rounds_cum_time[85],1),"."))</calculatedColumnFormula>
    </tableColumn>
    <tableColumn id="53" name="86" dataDxfId="73">
      <calculatedColumnFormula>IF(ISBLANK(laps_times[[#This Row],[86]]),"DNF",CONCATENATE(RANK(rounds_cum_time[[#This Row],[86]],rounds_cum_time[86],1),"."))</calculatedColumnFormula>
    </tableColumn>
    <tableColumn id="54" name="87" dataDxfId="72">
      <calculatedColumnFormula>IF(ISBLANK(laps_times[[#This Row],[87]]),"DNF",CONCATENATE(RANK(rounds_cum_time[[#This Row],[87]],rounds_cum_time[87],1),"."))</calculatedColumnFormula>
    </tableColumn>
    <tableColumn id="55" name="88" dataDxfId="71">
      <calculatedColumnFormula>IF(ISBLANK(laps_times[[#This Row],[88]]),"DNF",CONCATENATE(RANK(rounds_cum_time[[#This Row],[88]],rounds_cum_time[88],1),"."))</calculatedColumnFormula>
    </tableColumn>
    <tableColumn id="56" name="89" dataDxfId="70">
      <calculatedColumnFormula>IF(ISBLANK(laps_times[[#This Row],[89]]),"DNF",CONCATENATE(RANK(rounds_cum_time[[#This Row],[89]],rounds_cum_time[89],1),"."))</calculatedColumnFormula>
    </tableColumn>
    <tableColumn id="57" name="90" dataDxfId="69">
      <calculatedColumnFormula>IF(ISBLANK(laps_times[[#This Row],[90]]),"DNF",CONCATENATE(RANK(rounds_cum_time[[#This Row],[90]],rounds_cum_time[90],1),"."))</calculatedColumnFormula>
    </tableColumn>
    <tableColumn id="58" name="91" dataDxfId="68">
      <calculatedColumnFormula>IF(ISBLANK(laps_times[[#This Row],[91]]),"DNF",CONCATENATE(RANK(rounds_cum_time[[#This Row],[91]],rounds_cum_time[91],1),"."))</calculatedColumnFormula>
    </tableColumn>
    <tableColumn id="59" name="92" dataDxfId="67">
      <calculatedColumnFormula>IF(ISBLANK(laps_times[[#This Row],[92]]),"DNF",CONCATENATE(RANK(rounds_cum_time[[#This Row],[92]],rounds_cum_time[92],1),"."))</calculatedColumnFormula>
    </tableColumn>
    <tableColumn id="60" name="93" dataDxfId="66">
      <calculatedColumnFormula>IF(ISBLANK(laps_times[[#This Row],[93]]),"DNF",CONCATENATE(RANK(rounds_cum_time[[#This Row],[93]],rounds_cum_time[93],1),"."))</calculatedColumnFormula>
    </tableColumn>
    <tableColumn id="61" name="94" dataDxfId="65">
      <calculatedColumnFormula>IF(ISBLANK(laps_times[[#This Row],[94]]),"DNF",CONCATENATE(RANK(rounds_cum_time[[#This Row],[94]],rounds_cum_time[94],1),"."))</calculatedColumnFormula>
    </tableColumn>
    <tableColumn id="62" name="95" dataDxfId="64">
      <calculatedColumnFormula>IF(ISBLANK(laps_times[[#This Row],[95]]),"DNF",CONCATENATE(RANK(rounds_cum_time[[#This Row],[95]],rounds_cum_time[95],1),"."))</calculatedColumnFormula>
    </tableColumn>
    <tableColumn id="63" name="96" dataDxfId="63">
      <calculatedColumnFormula>IF(ISBLANK(laps_times[[#This Row],[96]]),"DNF",CONCATENATE(RANK(rounds_cum_time[[#This Row],[96]],rounds_cum_time[96],1),"."))</calculatedColumnFormula>
    </tableColumn>
    <tableColumn id="64" name="97" dataDxfId="62">
      <calculatedColumnFormula>IF(ISBLANK(laps_times[[#This Row],[97]]),"DNF",CONCATENATE(RANK(rounds_cum_time[[#This Row],[97]],rounds_cum_time[97],1),"."))</calculatedColumnFormula>
    </tableColumn>
    <tableColumn id="65" name="98" dataDxfId="61">
      <calculatedColumnFormula>IF(ISBLANK(laps_times[[#This Row],[98]]),"DNF",CONCATENATE(RANK(rounds_cum_time[[#This Row],[98]],rounds_cum_time[98],1),"."))</calculatedColumnFormula>
    </tableColumn>
    <tableColumn id="66" name="99" dataDxfId="60">
      <calculatedColumnFormula>IF(ISBLANK(laps_times[[#This Row],[99]]),"DNF",CONCATENATE(RANK(rounds_cum_time[[#This Row],[99]],rounds_cum_time[99],1),"."))</calculatedColumnFormula>
    </tableColumn>
    <tableColumn id="67" name="100" dataDxfId="59">
      <calculatedColumnFormula>IF(ISBLANK(laps_times[[#This Row],[100]]),"DNF",CONCATENATE(RANK(rounds_cum_time[[#This Row],[100]],rounds_cum_time[100],1),"."))</calculatedColumnFormula>
    </tableColumn>
    <tableColumn id="68" name="101" dataDxfId="58">
      <calculatedColumnFormula>IF(ISBLANK(laps_times[[#This Row],[101]]),"DNF",CONCATENATE(RANK(rounds_cum_time[[#This Row],[101]],rounds_cum_time[101],1),"."))</calculatedColumnFormula>
    </tableColumn>
    <tableColumn id="69" name="102" dataDxfId="57">
      <calculatedColumnFormula>IF(ISBLANK(laps_times[[#This Row],[102]]),"DNF",CONCATENATE(RANK(rounds_cum_time[[#This Row],[102]],rounds_cum_time[102],1),"."))</calculatedColumnFormula>
    </tableColumn>
    <tableColumn id="70" name="103" dataDxfId="56">
      <calculatedColumnFormula>IF(ISBLANK(laps_times[[#This Row],[103]]),"DNF",CONCATENATE(RANK(rounds_cum_time[[#This Row],[103]],rounds_cum_time[103],1),"."))</calculatedColumnFormula>
    </tableColumn>
    <tableColumn id="72" name="104" dataDxfId="55">
      <calculatedColumnFormula>IF(ISBLANK(laps_times[[#This Row],[104]]),"DNF",CONCATENATE(RANK(rounds_cum_time[[#This Row],[104]],rounds_cum_time[104],1),"."))</calculatedColumnFormula>
    </tableColumn>
    <tableColumn id="71" name="105" dataDxfId="54">
      <calculatedColumnFormula>IF(ISBLANK(laps_times[[#This Row],[105]]),"DNF",CONCATENATE(RANK(rounds_cum_time[[#This Row],[105]],rounds_cum_time[105],1),"."))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3:BA92" totalsRowShown="0" headerRowDxfId="53" dataDxfId="52">
  <tableColumns count="52">
    <tableColumn id="1" name="poř" dataDxfId="51">
      <calculatedColumnFormula>laps_times[[#This Row],[poř]]</calculatedColumnFormula>
    </tableColumn>
    <tableColumn id="2" name="s.č." dataDxfId="50">
      <calculatedColumnFormula>laps_times[[#This Row],[s.č.]]</calculatedColumnFormula>
    </tableColumn>
    <tableColumn id="3" name="jméno" dataDxfId="49">
      <calculatedColumnFormula>laps_times[[#This Row],[jméno]]</calculatedColumnFormula>
    </tableColumn>
    <tableColumn id="4" name="roč" dataDxfId="48">
      <calculatedColumnFormula>laps_times[[#This Row],[roč]]</calculatedColumnFormula>
    </tableColumn>
    <tableColumn id="5" name="kat" dataDxfId="47">
      <calculatedColumnFormula>laps_times[[#This Row],[kat]]</calculatedColumnFormula>
    </tableColumn>
    <tableColumn id="6" name="poř_kat" dataDxfId="46">
      <calculatedColumnFormula>laps_times[[#This Row],[poř_kat]]</calculatedColumnFormula>
    </tableColumn>
    <tableColumn id="7" name="klub" dataDxfId="45">
      <calculatedColumnFormula>IF(ISBLANK(laps_times[[#This Row],[klub]]),"-",laps_times[[#This Row],[klub]])</calculatedColumnFormula>
    </tableColumn>
    <tableColumn id="8" name="celk. čas" dataDxfId="44">
      <calculatedColumnFormula>laps_times[[#This Row],[celk. čas]]</calculatedColumnFormula>
    </tableColumn>
    <tableColumn id="20" name="1 - 10" dataDxfId="43">
      <calculatedColumnFormula>SUM(laps_times[[#This Row],[1]:[10]])</calculatedColumnFormula>
    </tableColumn>
    <tableColumn id="21" name="11 - 20" dataDxfId="42">
      <calculatedColumnFormula>SUM(laps_times[[#This Row],[11]:[20]])</calculatedColumnFormula>
    </tableColumn>
    <tableColumn id="22" name="21 - 30" dataDxfId="41">
      <calculatedColumnFormula>SUM(laps_times[[#This Row],[21]:[30]])</calculatedColumnFormula>
    </tableColumn>
    <tableColumn id="23" name="31 - 40" dataDxfId="40">
      <calculatedColumnFormula>SUM(laps_times[[#This Row],[31]:[40]])</calculatedColumnFormula>
    </tableColumn>
    <tableColumn id="24" name="41 - 50" dataDxfId="39">
      <calculatedColumnFormula>SUM(laps_times[[#This Row],[41]:[50]])</calculatedColumnFormula>
    </tableColumn>
    <tableColumn id="25" name="51 - 60" dataDxfId="38">
      <calculatedColumnFormula>SUM(laps_times[[#This Row],[51]:[60]])</calculatedColumnFormula>
    </tableColumn>
    <tableColumn id="26" name="61 - 70" dataDxfId="37">
      <calculatedColumnFormula>SUM(laps_times[[#This Row],[61]:[70]])</calculatedColumnFormula>
    </tableColumn>
    <tableColumn id="27" name="71 - 80" dataDxfId="36">
      <calculatedColumnFormula>SUM(laps_times[[#This Row],[71]:[80]])</calculatedColumnFormula>
    </tableColumn>
    <tableColumn id="28" name="81 - 90" dataDxfId="35">
      <calculatedColumnFormula>SUM(laps_times[[#This Row],[81]:[90]])</calculatedColumnFormula>
    </tableColumn>
    <tableColumn id="29" name="91 - 100" dataDxfId="34">
      <calculatedColumnFormula>SUM(laps_times[[#This Row],[91]:[100]])</calculatedColumnFormula>
    </tableColumn>
    <tableColumn id="30" name="101 - 105" dataDxfId="33">
      <calculatedColumnFormula>SUM(laps_times[[#This Row],[101]:[105]])</calculatedColumnFormula>
    </tableColumn>
    <tableColumn id="31" name="1-10" dataDxfId="32">
      <calculatedColumnFormula>IF(km4_splits_ranks[[#This Row],[1 - 10]]="DNF","DNF",RANK(km4_splits_ranks[[#This Row],[1 - 10]],[1 - 10],1))</calculatedColumnFormula>
    </tableColumn>
    <tableColumn id="32" name="11-20" dataDxfId="31">
      <calculatedColumnFormula>IF(km4_splits_ranks[[#This Row],[11 - 20]]="DNF","DNF",RANK(km4_splits_ranks[[#This Row],[11 - 20]],[11 - 20],1))</calculatedColumnFormula>
    </tableColumn>
    <tableColumn id="33" name="21-30" dataDxfId="30">
      <calculatedColumnFormula>IF(km4_splits_ranks[[#This Row],[21 - 30]]="DNF","DNF",RANK(km4_splits_ranks[[#This Row],[21 - 30]],[21 - 30],1))</calculatedColumnFormula>
    </tableColumn>
    <tableColumn id="34" name="31-40" dataDxfId="29">
      <calculatedColumnFormula>IF(km4_splits_ranks[[#This Row],[31 - 40]]="DNF","DNF",RANK(km4_splits_ranks[[#This Row],[31 - 40]],[31 - 40],1))</calculatedColumnFormula>
    </tableColumn>
    <tableColumn id="35" name="41-50" dataDxfId="28">
      <calculatedColumnFormula>IF(km4_splits_ranks[[#This Row],[41 - 50]]="DNF","DNF",RANK(km4_splits_ranks[[#This Row],[41 - 50]],[41 - 50],1))</calculatedColumnFormula>
    </tableColumn>
    <tableColumn id="36" name="51-60" dataDxfId="27">
      <calculatedColumnFormula>IF(km4_splits_ranks[[#This Row],[51 - 60]]="DNF","DNF",RANK(km4_splits_ranks[[#This Row],[51 - 60]],[51 - 60],1))</calculatedColumnFormula>
    </tableColumn>
    <tableColumn id="37" name="61-70" dataDxfId="26">
      <calculatedColumnFormula>IF(km4_splits_ranks[[#This Row],[61 - 70]]="DNF","DNF",RANK(km4_splits_ranks[[#This Row],[61 - 70]],[61 - 70],1))</calculatedColumnFormula>
    </tableColumn>
    <tableColumn id="38" name="71-80" dataDxfId="25">
      <calculatedColumnFormula>IF(km4_splits_ranks[[#This Row],[71 - 80]]="DNF","DNF",RANK(km4_splits_ranks[[#This Row],[71 - 80]],[71 - 80],1))</calculatedColumnFormula>
    </tableColumn>
    <tableColumn id="39" name="81-90" dataDxfId="24">
      <calculatedColumnFormula>IF(km4_splits_ranks[[#This Row],[81 - 90]]="DNF","DNF",RANK(km4_splits_ranks[[#This Row],[81 - 90]],[81 - 90],1))</calculatedColumnFormula>
    </tableColumn>
    <tableColumn id="40" name="91-100" dataDxfId="23">
      <calculatedColumnFormula>IF(km4_splits_ranks[[#This Row],[91 - 100]]="DNF","DNF",RANK(km4_splits_ranks[[#This Row],[91 - 100]],[91 - 100],1))</calculatedColumnFormula>
    </tableColumn>
    <tableColumn id="41" name="101-105" dataDxfId="22">
      <calculatedColumnFormula>IF(km4_splits_ranks[[#This Row],[101 - 105]]="DNF","DNF",RANK(km4_splits_ranks[[#This Row],[101 - 105]],[101 - 105],1))</calculatedColumnFormula>
    </tableColumn>
    <tableColumn id="9" name="10 okr " dataDxfId="21">
      <calculatedColumnFormula>km4_splits_ranks[[#This Row],[1 - 10]]</calculatedColumnFormula>
    </tableColumn>
    <tableColumn id="10" name="20 okr " dataDxfId="20">
      <calculatedColumnFormula>IF(km4_splits_ranks[[#This Row],[11 - 20]]="DNF","DNF",km4_splits_ranks[[#This Row],[10 okr ]]+km4_splits_ranks[[#This Row],[11 - 20]])</calculatedColumnFormula>
    </tableColumn>
    <tableColumn id="11" name="30 okr " dataDxfId="19">
      <calculatedColumnFormula>IF(km4_splits_ranks[[#This Row],[21 - 30]]="DNF","DNF",km4_splits_ranks[[#This Row],[20 okr ]]+km4_splits_ranks[[#This Row],[21 - 30]])</calculatedColumnFormula>
    </tableColumn>
    <tableColumn id="12" name="40 okr " dataDxfId="18">
      <calculatedColumnFormula>IF(km4_splits_ranks[[#This Row],[31 - 40]]="DNF","DNF",km4_splits_ranks[[#This Row],[30 okr ]]+km4_splits_ranks[[#This Row],[31 - 40]])</calculatedColumnFormula>
    </tableColumn>
    <tableColumn id="13" name="50 okr " dataDxfId="17">
      <calculatedColumnFormula>IF(km4_splits_ranks[[#This Row],[41 - 50]]="DNF","DNF",km4_splits_ranks[[#This Row],[40 okr ]]+km4_splits_ranks[[#This Row],[41 - 50]])</calculatedColumnFormula>
    </tableColumn>
    <tableColumn id="14" name="60 okr " dataDxfId="16">
      <calculatedColumnFormula>IF(km4_splits_ranks[[#This Row],[51 - 60]]="DNF","DNF",km4_splits_ranks[[#This Row],[50 okr ]]+km4_splits_ranks[[#This Row],[51 - 60]])</calculatedColumnFormula>
    </tableColumn>
    <tableColumn id="15" name="70 okr " dataDxfId="15">
      <calculatedColumnFormula>IF(km4_splits_ranks[[#This Row],[61 - 70]]="DNF","DNF",km4_splits_ranks[[#This Row],[60 okr ]]+km4_splits_ranks[[#This Row],[61 - 70]])</calculatedColumnFormula>
    </tableColumn>
    <tableColumn id="16" name="80 okr " dataDxfId="14">
      <calculatedColumnFormula>IF(km4_splits_ranks[[#This Row],[71 - 80]]="DNF","DNF",km4_splits_ranks[[#This Row],[70 okr ]]+km4_splits_ranks[[#This Row],[71 - 80]])</calculatedColumnFormula>
    </tableColumn>
    <tableColumn id="17" name="90 okr " dataDxfId="13">
      <calculatedColumnFormula>IF(km4_splits_ranks[[#This Row],[81 - 90]]="DNF","DNF",km4_splits_ranks[[#This Row],[80 okr ]]+km4_splits_ranks[[#This Row],[81 - 90]])</calculatedColumnFormula>
    </tableColumn>
    <tableColumn id="18" name="100 okr " dataDxfId="12">
      <calculatedColumnFormula>IF(km4_splits_ranks[[#This Row],[91 - 100]]="DNF","DNF",km4_splits_ranks[[#This Row],[90 okr ]]+km4_splits_ranks[[#This Row],[91 - 100]])</calculatedColumnFormula>
    </tableColumn>
    <tableColumn id="19" name="105 okr " dataDxfId="11">
      <calculatedColumnFormula>IF(km4_splits_ranks[[#This Row],[101 - 105]]="DNF","DNF",km4_splits_ranks[[#This Row],[100 okr ]]+km4_splits_ranks[[#This Row],[101 - 105]])</calculatedColumnFormula>
    </tableColumn>
    <tableColumn id="73" name="10 okr" dataDxfId="10">
      <calculatedColumnFormula>IF(km4_splits_ranks[[#This Row],[10 okr ]]="DNF","DNF",RANK(km4_splits_ranks[[#This Row],[10 okr ]],[[10 okr ]],1))</calculatedColumnFormula>
    </tableColumn>
    <tableColumn id="74" name="20 okr" dataDxfId="9">
      <calculatedColumnFormula>IF(km4_splits_ranks[[#This Row],[20 okr ]]="DNF","DNF",RANK(km4_splits_ranks[[#This Row],[20 okr ]],[[20 okr ]],1))</calculatedColumnFormula>
    </tableColumn>
    <tableColumn id="75" name="30 okr" dataDxfId="8">
      <calculatedColumnFormula>IF(km4_splits_ranks[[#This Row],[30 okr ]]="DNF","DNF",RANK(km4_splits_ranks[[#This Row],[30 okr ]],[[30 okr ]],1))</calculatedColumnFormula>
    </tableColumn>
    <tableColumn id="76" name="40 okr" dataDxfId="7">
      <calculatedColumnFormula>IF(km4_splits_ranks[[#This Row],[40 okr ]]="DNF","DNF",RANK(km4_splits_ranks[[#This Row],[40 okr ]],[[40 okr ]],1))</calculatedColumnFormula>
    </tableColumn>
    <tableColumn id="77" name="50 okr" dataDxfId="6">
      <calculatedColumnFormula>IF(km4_splits_ranks[[#This Row],[50 okr ]]="DNF","DNF",RANK(km4_splits_ranks[[#This Row],[50 okr ]],[[50 okr ]],1))</calculatedColumnFormula>
    </tableColumn>
    <tableColumn id="78" name="60 okr" dataDxfId="5">
      <calculatedColumnFormula>IF(km4_splits_ranks[[#This Row],[60 okr ]]="DNF","DNF",RANK(km4_splits_ranks[[#This Row],[60 okr ]],[[60 okr ]],1))</calculatedColumnFormula>
    </tableColumn>
    <tableColumn id="79" name="70 okr" dataDxfId="4">
      <calculatedColumnFormula>IF(km4_splits_ranks[[#This Row],[70 okr ]]="DNF","DNF",RANK(km4_splits_ranks[[#This Row],[70 okr ]],[[70 okr ]],1))</calculatedColumnFormula>
    </tableColumn>
    <tableColumn id="80" name="80 okr" dataDxfId="3">
      <calculatedColumnFormula>IF(km4_splits_ranks[[#This Row],[80 okr ]]="DNF","DNF",RANK(km4_splits_ranks[[#This Row],[80 okr ]],[[80 okr ]],1))</calculatedColumnFormula>
    </tableColumn>
    <tableColumn id="81" name="90 okr" dataDxfId="2">
      <calculatedColumnFormula>IF(km4_splits_ranks[[#This Row],[90 okr ]]="DNF","DNF",RANK(km4_splits_ranks[[#This Row],[90 okr ]],[[90 okr ]],1))</calculatedColumnFormula>
    </tableColumn>
    <tableColumn id="82" name="100 okr" dataDxfId="1">
      <calculatedColumnFormula>IF(km4_splits_ranks[[#This Row],[100 okr ]]="DNF","DNF",RANK(km4_splits_ranks[[#This Row],[100 okr ]],[[100 okr ]],1))</calculatedColumnFormula>
    </tableColumn>
    <tableColumn id="83" name="105 okr" dataDxfId="0">
      <calculatedColumnFormula>IF(km4_splits_ranks[[#This Row],[105 okr ]]="DNF","DNF",RANK(km4_splits_ranks[[#This Row],[105 okr ]],[[105 okr ]],1))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RowColHeaders="0" workbookViewId="0">
      <selection activeCell="G2" sqref="G2"/>
    </sheetView>
  </sheetViews>
  <sheetFormatPr defaultColWidth="0" defaultRowHeight="21" customHeight="1" zeroHeight="1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>
      <c r="B1" s="182" t="s">
        <v>489</v>
      </c>
      <c r="C1" s="182"/>
      <c r="D1" s="182"/>
    </row>
    <row r="2" spans="2:16" ht="21" customHeight="1">
      <c r="B2" s="182"/>
      <c r="C2" s="182"/>
      <c r="D2" s="182"/>
      <c r="H2"/>
      <c r="P2" s="32"/>
    </row>
    <row r="3" spans="2:16" ht="21" customHeight="1">
      <c r="B3" s="182"/>
      <c r="C3" s="182"/>
      <c r="D3" s="182"/>
    </row>
    <row r="4" spans="2:16" ht="21" customHeight="1">
      <c r="B4" s="186" t="s">
        <v>321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19"/>
    </row>
    <row r="5" spans="2:16" ht="21" customHeight="1">
      <c r="B5" s="186" t="s">
        <v>322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2:16" ht="21" customHeight="1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2:16" ht="21" customHeight="1">
      <c r="B7" s="10" t="s">
        <v>189</v>
      </c>
      <c r="E7" s="120"/>
      <c r="F7" s="120"/>
      <c r="M7" s="184" t="s">
        <v>121</v>
      </c>
      <c r="N7" s="184"/>
    </row>
    <row r="8" spans="2:16" ht="21" customHeight="1">
      <c r="B8" s="183" t="s">
        <v>185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19"/>
    </row>
    <row r="9" spans="2:16" ht="21" customHeight="1"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19"/>
    </row>
    <row r="10" spans="2:16" ht="21" customHeight="1">
      <c r="B10" s="10" t="s">
        <v>128</v>
      </c>
      <c r="E10"/>
    </row>
    <row r="11" spans="2:16" ht="12" customHeight="1"/>
    <row r="12" spans="2:16" ht="21" customHeight="1">
      <c r="B12" s="10" t="s">
        <v>122</v>
      </c>
    </row>
    <row r="13" spans="2:16" ht="21" customHeight="1">
      <c r="B13" s="10" t="s">
        <v>186</v>
      </c>
    </row>
    <row r="14" spans="2:16" ht="21" customHeight="1">
      <c r="B14" s="10" t="s">
        <v>123</v>
      </c>
      <c r="D14" s="13"/>
      <c r="K14" s="185" t="s">
        <v>86</v>
      </c>
      <c r="L14" s="185"/>
      <c r="M14" s="185"/>
      <c r="N14" s="185"/>
      <c r="O14" s="185"/>
    </row>
    <row r="15" spans="2:16" ht="21" customHeight="1">
      <c r="B15" s="10" t="s">
        <v>124</v>
      </c>
      <c r="D15" s="13"/>
      <c r="J15" s="11"/>
      <c r="K15" s="185" t="s">
        <v>92</v>
      </c>
      <c r="L15" s="185"/>
      <c r="M15" s="185"/>
      <c r="N15" s="185"/>
      <c r="O15" s="185"/>
    </row>
    <row r="16" spans="2:16" ht="21" customHeight="1">
      <c r="B16" s="10" t="s">
        <v>125</v>
      </c>
      <c r="D16" s="13"/>
      <c r="J16" s="11"/>
      <c r="K16" s="185" t="s">
        <v>90</v>
      </c>
      <c r="L16" s="185"/>
      <c r="M16" s="185"/>
      <c r="N16" s="185"/>
      <c r="O16" s="185"/>
    </row>
    <row r="17" spans="2:15" ht="21" customHeight="1">
      <c r="B17" s="10" t="s">
        <v>187</v>
      </c>
      <c r="D17" s="13"/>
      <c r="J17" s="11"/>
      <c r="K17" s="185" t="s">
        <v>188</v>
      </c>
      <c r="L17" s="185"/>
      <c r="M17" s="185"/>
      <c r="N17" s="185"/>
      <c r="O17" s="185"/>
    </row>
    <row r="18" spans="2:15" ht="21" customHeight="1">
      <c r="B18" s="10" t="s">
        <v>127</v>
      </c>
      <c r="D18" s="13"/>
      <c r="J18" s="11"/>
    </row>
    <row r="19" spans="2:15" ht="12" customHeight="1"/>
    <row r="20" spans="2:15" ht="21" customHeight="1">
      <c r="B20" s="10" t="s">
        <v>190</v>
      </c>
      <c r="D20" s="13"/>
    </row>
    <row r="21" spans="2:15" ht="21" customHeight="1"/>
    <row r="22" spans="2:15" ht="21" hidden="1" customHeight="1">
      <c r="C22" s="13"/>
      <c r="D22" s="13"/>
    </row>
    <row r="23" spans="2:15" ht="21" hidden="1" customHeight="1">
      <c r="C23" s="13"/>
      <c r="D23" s="13"/>
    </row>
    <row r="24" spans="2:15" ht="21" hidden="1" customHeight="1"/>
    <row r="25" spans="2:15" ht="21" hidden="1" customHeight="1"/>
    <row r="26" spans="2:15" ht="21" hidden="1" customHeight="1">
      <c r="C26" s="13"/>
      <c r="D26" s="13"/>
    </row>
    <row r="27" spans="2:15" ht="21" hidden="1" customHeight="1">
      <c r="C27" s="13"/>
      <c r="D27" s="13"/>
    </row>
    <row r="28" spans="2:15" ht="21" hidden="1" customHeight="1"/>
    <row r="29" spans="2:15" ht="21" hidden="1" customHeight="1"/>
    <row r="30" spans="2:15" ht="21" hidden="1" customHeight="1"/>
    <row r="31" spans="2:15" ht="21" hidden="1" customHeight="1"/>
    <row r="32" spans="2:15" ht="21" hidden="1" customHeight="1"/>
    <row r="33" ht="21" hidden="1" customHeight="1"/>
    <row r="34" ht="21" hidden="1" customHeight="1"/>
    <row r="35" ht="21" hidden="1" customHeight="1"/>
    <row r="36" ht="21" hidden="1" customHeight="1"/>
    <row r="37" ht="21" hidden="1" customHeight="1"/>
    <row r="38" ht="21" hidden="1" customHeight="1"/>
    <row r="39" ht="21" customHeight="1"/>
    <row r="40" ht="21" customHeight="1"/>
  </sheetData>
  <sheetProtection password="C7B2" sheet="1" objects="1" scenarios="1"/>
  <mergeCells count="9">
    <mergeCell ref="B1:D3"/>
    <mergeCell ref="B8:O9"/>
    <mergeCell ref="M7:N7"/>
    <mergeCell ref="K17:O17"/>
    <mergeCell ref="K14:O14"/>
    <mergeCell ref="K15:O15"/>
    <mergeCell ref="K16:O16"/>
    <mergeCell ref="B4:O4"/>
    <mergeCell ref="B5:O6"/>
  </mergeCells>
  <hyperlinks>
    <hyperlink ref="K14" location="laps_times!A1" display="Tabulka časů v jednotlivých kolech"/>
    <hyperlink ref="K15" location="splits!A1" display="Tabulka mezičasů"/>
    <hyperlink ref="K16" location="split_ranks!A1" display="Pořadí na mezičasech v jednotlivých kolech"/>
    <hyperlink ref="K17" location="'4km'!A1" display="Tabulka mezičasů a pořadí po 4 km"/>
    <hyperlink ref="M7" location="person!A1" display="Můj detailní rozbor."/>
    <hyperlink ref="M7:N7" location="rozbor!B3" display="Můj detailní rozbor"/>
    <hyperlink ref="K14:O14" location="laps_times!J5" display="Tabulka časů v jednotlivých kolech"/>
    <hyperlink ref="K15:O15" location="intermediates!J5" display="Tabulka mezičasů po jednotlivých kolech"/>
    <hyperlink ref="K16:O16" location="rankings!J5" display="Pořadí na mezičasech v jednotlivých kolech"/>
    <hyperlink ref="K17:O17" location="splits!A1" display="Tabulka mezičasů a pořadí po 6-ti kolových úsecíc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showGridLines="0" tabSelected="1" zoomScaleNormal="100" workbookViewId="0">
      <pane ySplit="4" topLeftCell="A37" activePane="bottomLeft" state="frozen"/>
      <selection pane="bottomLeft" activeCell="M33" sqref="M33:O33"/>
    </sheetView>
  </sheetViews>
  <sheetFormatPr defaultColWidth="0" defaultRowHeight="12.75" zeroHeight="1"/>
  <cols>
    <col min="1" max="1" width="3.7109375" style="36" customWidth="1"/>
    <col min="2" max="2" width="9.7109375" style="38" customWidth="1"/>
    <col min="3" max="4" width="8.42578125" style="36" customWidth="1"/>
    <col min="5" max="5" width="9.140625" style="36" customWidth="1"/>
    <col min="6" max="6" width="8.28515625" style="36" customWidth="1"/>
    <col min="7" max="7" width="9.28515625" style="36" bestFit="1" customWidth="1"/>
    <col min="8" max="8" width="9.7109375" style="36" bestFit="1" customWidth="1"/>
    <col min="9" max="10" width="9.140625" style="36" customWidth="1"/>
    <col min="11" max="13" width="9.7109375" style="36" bestFit="1" customWidth="1"/>
    <col min="14" max="14" width="9.140625" style="36" customWidth="1"/>
    <col min="15" max="15" width="9.7109375" style="36" customWidth="1"/>
    <col min="16" max="16" width="3.7109375" style="36" customWidth="1"/>
    <col min="17" max="18" width="9.140625" style="36" customWidth="1"/>
    <col min="19" max="19" width="1.7109375" style="36" customWidth="1"/>
    <col min="20" max="20" width="23.5703125" style="82" hidden="1" customWidth="1"/>
    <col min="21" max="16384" width="9.140625" style="36" hidden="1"/>
  </cols>
  <sheetData>
    <row r="1" spans="1:20" ht="6" customHeight="1"/>
    <row r="2" spans="1:20" ht="13.5" thickBot="1">
      <c r="B2" s="109" t="s">
        <v>138</v>
      </c>
    </row>
    <row r="3" spans="1:20" ht="17.25" thickTop="1" thickBot="1">
      <c r="B3" s="191" t="s">
        <v>407</v>
      </c>
      <c r="C3" s="192"/>
      <c r="D3" s="192"/>
      <c r="E3" s="193"/>
      <c r="F3" s="83">
        <f>IF(OR(B3="tady vyber jméno",B3="rekord"),"-",VALUE(LEFT(RIGHT(B3,LEN(B3)-SEARCH("(",B3)),LEN(RIGHT(B3,LEN(B3)-SEARCH("(",B3)))-1)))</f>
        <v>401</v>
      </c>
      <c r="G3" s="83"/>
      <c r="H3" s="72" t="s">
        <v>104</v>
      </c>
      <c r="I3" s="85" t="str">
        <f>IF(ISERROR(VLOOKUP(F3,splits!C:F,4,0)),"-",VLOOKUP(F3,splits!C:F,4,0))</f>
        <v>ST</v>
      </c>
      <c r="J3" s="51" t="s">
        <v>96</v>
      </c>
      <c r="K3" s="50" t="str">
        <f>IF(ISERROR(VLOOKUP(F3,splits!C:H,3,0)),"-",IF(VLOOKUP(F3,splits!C:H,3,0)=0,"-",VLOOKUP(F3,splits!C:H,3,0)))</f>
        <v>štafeta</v>
      </c>
      <c r="L3" s="52"/>
      <c r="M3" s="52"/>
      <c r="N3" s="52"/>
      <c r="O3" s="53" t="str">
        <f>IF(ISERROR(VLOOKUP(F3,splits!C:H,6,0)),"-",IF(VLOOKUP(F3,splits!C:H,6,0)=0,"-",VLOOKUP(F3,splits!C:H,6,0)))</f>
        <v>Jihočeský klub maratonců</v>
      </c>
      <c r="Q3" s="204" t="s">
        <v>126</v>
      </c>
      <c r="R3" s="204"/>
      <c r="T3" s="81"/>
    </row>
    <row r="4" spans="1:20" s="73" customFormat="1" ht="16.5" thickTop="1">
      <c r="B4" s="190" t="s">
        <v>103</v>
      </c>
      <c r="C4" s="190"/>
      <c r="D4" s="78" t="str">
        <f>IF(F3="-","-",CONCATENATE(SUMIF(splits!C:C,F3,splits!B:B),".  celkově"))</f>
        <v>4.  celkově</v>
      </c>
      <c r="F4" s="76"/>
      <c r="G4" s="74"/>
      <c r="H4" s="195" t="str">
        <f>CONCATENATE((SUMIF(splits!C:C,F3,splits!G:G)),".  z  ",COUNTIF(splits!F:F,I3),"  v kategorii ",I3)</f>
        <v>1.  z  6  v kategorii ST</v>
      </c>
      <c r="I4" s="195"/>
      <c r="J4" s="195"/>
      <c r="N4" s="108" t="s">
        <v>105</v>
      </c>
      <c r="O4" s="75">
        <f>SUMIF(splits!C:C,F3,splits!I:I)</f>
        <v>0.12437615740740741</v>
      </c>
      <c r="T4" s="81" t="s">
        <v>106</v>
      </c>
    </row>
    <row r="5" spans="1:20">
      <c r="L5" s="38"/>
      <c r="T5" s="82" t="s">
        <v>476</v>
      </c>
    </row>
    <row r="6" spans="1:20" s="37" customFormat="1">
      <c r="B6" s="54" t="s">
        <v>110</v>
      </c>
      <c r="C6" s="110" t="s">
        <v>181</v>
      </c>
      <c r="D6" s="36"/>
      <c r="E6" s="89"/>
      <c r="F6" s="89"/>
      <c r="G6" s="89"/>
      <c r="H6" s="89"/>
      <c r="I6" s="89"/>
      <c r="J6" s="89"/>
      <c r="K6" s="89"/>
      <c r="L6" s="89"/>
      <c r="M6" s="89"/>
      <c r="N6" s="89"/>
      <c r="O6" s="55" t="s">
        <v>114</v>
      </c>
      <c r="P6" s="36"/>
      <c r="Q6" s="36"/>
      <c r="R6" s="36"/>
      <c r="S6" s="36"/>
      <c r="T6" s="82" t="s">
        <v>477</v>
      </c>
    </row>
    <row r="7" spans="1:20" s="37" customFormat="1" ht="12.75" customHeight="1">
      <c r="B7" s="97" t="s">
        <v>97</v>
      </c>
      <c r="C7" s="84" t="s">
        <v>17</v>
      </c>
      <c r="D7" s="80"/>
      <c r="E7" s="140" t="s">
        <v>235</v>
      </c>
      <c r="F7" s="140" t="s">
        <v>236</v>
      </c>
      <c r="G7" s="140" t="s">
        <v>237</v>
      </c>
      <c r="H7" s="140" t="s">
        <v>238</v>
      </c>
      <c r="I7" s="140" t="s">
        <v>239</v>
      </c>
      <c r="J7" s="140" t="s">
        <v>240</v>
      </c>
      <c r="K7" s="140" t="s">
        <v>241</v>
      </c>
      <c r="L7" s="140" t="s">
        <v>242</v>
      </c>
      <c r="M7" s="140" t="s">
        <v>243</v>
      </c>
      <c r="N7" s="140" t="s">
        <v>244</v>
      </c>
      <c r="O7" s="140" t="s">
        <v>306</v>
      </c>
      <c r="P7" s="36"/>
      <c r="Q7" s="36"/>
      <c r="R7" s="36"/>
      <c r="S7" s="36"/>
      <c r="T7" s="86" t="s">
        <v>471</v>
      </c>
    </row>
    <row r="8" spans="1:20" s="37" customFormat="1">
      <c r="B8" s="42">
        <f>IF($F$3="-","-",IF(VLOOKUP($F$3,splits!C:G,5,0)="DNF","-",(IF(B9=1,0,B9-1))))</f>
        <v>3</v>
      </c>
      <c r="C8" s="41" t="str">
        <f>IF(ISERROR(VLOOKUP(B8,splits!B:D,3,0)),"-",VLOOKUP(B8,splits!B:D,3,0))</f>
        <v>Churaňová Radka</v>
      </c>
      <c r="D8" s="36"/>
      <c r="E8" s="90" t="str">
        <f>IF(SUMIF(splits!$B:$B,$B8,splits!J:J)-E9&gt;0,TEXT(SUMIF(splits!$B:$B,$B8,splits!J:J)-E9,"+ mm:ss"),TEXT(ABS(SUMIF(splits!$B:$B,$B8,splits!J:J)-E9),"- mm:ss"))</f>
        <v>- 00:28</v>
      </c>
      <c r="F8" s="90" t="str">
        <f>IF(SUMIF(splits!$B:$B,$B8,splits!K:K)-F9&gt;0,TEXT(SUMIF(splits!$B:$B,$B8,splits!K:K)-F9,"+ mm:ss"),TEXT(ABS(SUMIF(splits!$B:$B,$B8,splits!K:K)-F9),"- mm:ss"))</f>
        <v>- 00:38</v>
      </c>
      <c r="G8" s="90" t="str">
        <f>IF(SUMIF(splits!$B:$B,$B8,splits!L:L)-G9&gt;0,TEXT(SUMIF(splits!$B:$B,$B8,splits!L:L)-G9,"+ mm:ss"),TEXT(ABS(SUMIF(splits!$B:$B,$B8,splits!L:L)-G9),"- mm:ss"))</f>
        <v>- 00:37</v>
      </c>
      <c r="H8" s="90" t="str">
        <f>IF(SUMIF(splits!$B:$B,$B8,splits!M:M)-H9&gt;0,TEXT(SUMIF(splits!$B:$B,$B8,splits!M:M)-H9,"+ mm:ss"),TEXT(ABS(SUMIF(splits!$B:$B,$B8,splits!M:M)-H9),"- mm:ss"))</f>
        <v>- 02:02</v>
      </c>
      <c r="I8" s="90" t="str">
        <f>IF(SUMIF(splits!$B:$B,$B8,splits!N:N)-I9&gt;0,TEXT(SUMIF(splits!$B:$B,$B8,splits!N:N)-I9,"+ mm:ss"),TEXT(ABS(SUMIF(splits!$B:$B,$B8,splits!N:N)-I9),"- mm:ss"))</f>
        <v>- 02:26</v>
      </c>
      <c r="J8" s="90" t="str">
        <f>IF(SUMIF(splits!$B:$B,$B8,splits!O:O)-J9&gt;0,TEXT(SUMIF(splits!$B:$B,$B8,splits!O:O)-J9,"+ mm:ss"),TEXT(ABS(SUMIF(splits!$B:$B,$B8,splits!O:O)-J9),"- mm:ss"))</f>
        <v>+ 00:51</v>
      </c>
      <c r="K8" s="90" t="str">
        <f>IF(SUMIF(splits!$B:$B,$B8,splits!P:P)-K9&gt;0,TEXT(SUMIF(splits!$B:$B,$B8,splits!P:P)-K9,"+ mm:ss"),TEXT(ABS(SUMIF(splits!$B:$B,$B8,splits!P:P)-K9),"- mm:ss"))</f>
        <v>+ 00:23</v>
      </c>
      <c r="L8" s="90" t="str">
        <f>IF(SUMIF(splits!$B:$B,$B8,splits!Q:Q)-L9&gt;0,TEXT(SUMIF(splits!$B:$B,$B8,splits!Q:Q)-L9,"+ mm:ss"),TEXT(ABS(SUMIF(splits!$B:$B,$B8,splits!Q:Q)-L9),"- mm:ss"))</f>
        <v>+ 01:37</v>
      </c>
      <c r="M8" s="90" t="str">
        <f>IF(SUMIF(splits!$B:$B,$B8,splits!R:R)-M9&gt;0,TEXT(SUMIF(splits!$B:$B,$B8,splits!R:R)-M9,"+ mm:ss"),TEXT(ABS(SUMIF(splits!$B:$B,$B8,splits!R:R)-M9),"- mm:ss"))</f>
        <v>+ 01:15</v>
      </c>
      <c r="N8" s="90" t="str">
        <f>IF(SUMIF(splits!$B:$B,$B8,splits!S:S)-N9&gt;0,TEXT(SUMIF(splits!$B:$B,$B8,splits!S:S)-N9,"+ mm:ss"),TEXT(ABS(SUMIF(splits!$B:$B,$B8,splits!S:S)-N9),"- mm:ss"))</f>
        <v>+ 00:30</v>
      </c>
      <c r="O8" s="90" t="str">
        <f>IF(SUMIF(splits!$B:$B,$B8,splits!T:T)-O9&gt;0,TEXT(SUMIF(splits!$B:$B,$B8,splits!T:T)-O9,"+ mm:ss"),TEXT(ABS(SUMIF(splits!$B:$B,$B8,splits!T:T)-O9),"- mm:ss"))</f>
        <v>+ 00:15</v>
      </c>
      <c r="P8" s="36"/>
      <c r="Q8" s="36"/>
      <c r="R8" s="36"/>
      <c r="S8" s="36"/>
      <c r="T8" s="82" t="s">
        <v>423</v>
      </c>
    </row>
    <row r="9" spans="1:20" s="37" customFormat="1">
      <c r="B9" s="68">
        <f>IF($F$3="-","-",IF(VLOOKUP($F$3,splits!C:G,5,0)="DNF","-",SUMIF(splits!C:C,$F$3,splits!B:B)))</f>
        <v>4</v>
      </c>
      <c r="C9" s="69" t="str">
        <f>IF(ISERROR(VLOOKUP(B9,splits!B:D,3,0)),"-",VLOOKUP(B9,splits!B:D,3,0))</f>
        <v>Štafeta - JKM</v>
      </c>
      <c r="D9" s="91"/>
      <c r="E9" s="92">
        <f>SUMIF(splits!$B:$B,$B9,splits!J:J)</f>
        <v>1.2278240740740742E-2</v>
      </c>
      <c r="F9" s="92">
        <f>SUMIF(splits!$B:$B,$B9,splits!K:K)</f>
        <v>1.184988425925926E-2</v>
      </c>
      <c r="G9" s="92">
        <f>SUMIF(splits!$B:$B,$B9,splits!L:L)</f>
        <v>1.1882291666666666E-2</v>
      </c>
      <c r="H9" s="92">
        <f>SUMIF(splits!$B:$B,$B9,splits!M:M)</f>
        <v>1.3089120370370371E-2</v>
      </c>
      <c r="I9" s="92">
        <f>SUMIF(splits!$B:$B,$B9,splits!N:N)</f>
        <v>1.3466550925925927E-2</v>
      </c>
      <c r="J9" s="92">
        <f>SUMIF(splits!$B:$B,$B9,splits!O:O)</f>
        <v>1.1364930555555557E-2</v>
      </c>
      <c r="K9" s="92">
        <f>SUMIF(splits!$B:$B,$B9,splits!P:P)</f>
        <v>1.1520949074074074E-2</v>
      </c>
      <c r="L9" s="92">
        <f>SUMIF(splits!$B:$B,$B9,splits!Q:Q)</f>
        <v>1.089699074074074E-2</v>
      </c>
      <c r="M9" s="92">
        <f>SUMIF(splits!$B:$B,$B9,splits!R:R)</f>
        <v>1.1155439814814814E-2</v>
      </c>
      <c r="N9" s="92">
        <f>SUMIF(splits!$B:$B,$B9,splits!S:S)</f>
        <v>1.1407407407407406E-2</v>
      </c>
      <c r="O9" s="92">
        <f>SUMIF(splits!$B:$B,$B9,splits!T:T)</f>
        <v>5.4640046296296303E-3</v>
      </c>
      <c r="P9" s="36"/>
      <c r="Q9" s="49"/>
      <c r="R9" s="36"/>
      <c r="S9" s="36"/>
      <c r="T9" s="82" t="s">
        <v>462</v>
      </c>
    </row>
    <row r="10" spans="1:20" s="37" customFormat="1">
      <c r="B10" s="42">
        <f>IF($F$3="-","-",IF(VLOOKUP($F$3,splits!C:G,5,0)="DNF","-",B9+1))</f>
        <v>5</v>
      </c>
      <c r="C10" s="41" t="str">
        <f>IF(ISERROR(VLOOKUP(B10,splits!B:D,3,0)),"-",VLOOKUP(B10,splits!B:D,3,0))</f>
        <v>Štafeta - Běžím.pro</v>
      </c>
      <c r="D10" s="36"/>
      <c r="E10" s="90" t="str">
        <f>IF(SUMIF(splits!$B:$B,$B10,splits!J:J)-E9&gt;0,TEXT(SUMIF(splits!$B:$B,$B10,splits!J:J)-E9,"+ mm:ss"),TEXT(ABS(SUMIF(splits!$B:$B,$B10,splits!J:J)-E9),"- mm:ss"))</f>
        <v>- 00:13</v>
      </c>
      <c r="F10" s="90" t="str">
        <f>IF(SUMIF(splits!$B:$B,$B10,splits!K:K)-F9&gt;0,TEXT(SUMIF(splits!$B:$B,$B10,splits!K:K)-F9,"+ mm:ss"),TEXT(ABS(SUMIF(splits!$B:$B,$B10,splits!K:K)-F9),"- mm:ss"))</f>
        <v>+ 00:13</v>
      </c>
      <c r="G10" s="90" t="str">
        <f>IF(SUMIF(splits!$B:$B,$B10,splits!L:L)-G9&gt;0,TEXT(SUMIF(splits!$B:$B,$B10,splits!L:L)-G9,"+ mm:ss"),TEXT(ABS(SUMIF(splits!$B:$B,$B10,splits!L:L)-G9),"- mm:ss"))</f>
        <v>- 00:07</v>
      </c>
      <c r="H10" s="90" t="str">
        <f>IF(SUMIF(splits!$B:$B,$B10,splits!M:M)-H9&gt;0,TEXT(SUMIF(splits!$B:$B,$B10,splits!M:M)-H9,"+ mm:ss"),TEXT(ABS(SUMIF(splits!$B:$B,$B10,splits!M:M)-H9),"- mm:ss"))</f>
        <v>- 01:59</v>
      </c>
      <c r="I10" s="90" t="str">
        <f>IF(SUMIF(splits!$B:$B,$B10,splits!N:N)-I9&gt;0,TEXT(SUMIF(splits!$B:$B,$B10,splits!N:N)-I9,"+ mm:ss"),TEXT(ABS(SUMIF(splits!$B:$B,$B10,splits!N:N)-I9),"- mm:ss"))</f>
        <v>- 02:31</v>
      </c>
      <c r="J10" s="90" t="str">
        <f>IF(SUMIF(splits!$B:$B,$B10,splits!O:O)-J9&gt;0,TEXT(SUMIF(splits!$B:$B,$B10,splits!O:O)-J9,"+ mm:ss"),TEXT(ABS(SUMIF(splits!$B:$B,$B10,splits!O:O)-J9),"- mm:ss"))</f>
        <v>+ 02:04</v>
      </c>
      <c r="K10" s="90" t="str">
        <f>IF(SUMIF(splits!$B:$B,$B10,splits!P:P)-K9&gt;0,TEXT(SUMIF(splits!$B:$B,$B10,splits!P:P)-K9,"+ mm:ss"),TEXT(ABS(SUMIF(splits!$B:$B,$B10,splits!P:P)-K9),"- mm:ss"))</f>
        <v>+ 03:09</v>
      </c>
      <c r="L10" s="90" t="str">
        <f>IF(SUMIF(splits!$B:$B,$B10,splits!Q:Q)-L9&gt;0,TEXT(SUMIF(splits!$B:$B,$B10,splits!Q:Q)-L9,"+ mm:ss"),TEXT(ABS(SUMIF(splits!$B:$B,$B10,splits!Q:Q)-L9),"- mm:ss"))</f>
        <v>+ 02:26</v>
      </c>
      <c r="M10" s="90" t="str">
        <f>IF(SUMIF(splits!$B:$B,$B10,splits!R:R)-M9&gt;0,TEXT(SUMIF(splits!$B:$B,$B10,splits!R:R)-M9,"+ mm:ss"),TEXT(ABS(SUMIF(splits!$B:$B,$B10,splits!R:R)-M9),"- mm:ss"))</f>
        <v>+ 01:39</v>
      </c>
      <c r="N10" s="90" t="str">
        <f>IF(SUMIF(splits!$B:$B,$B10,splits!S:S)-N9&gt;0,TEXT(SUMIF(splits!$B:$B,$B10,splits!S:S)-N9,"+ mm:ss"),TEXT(ABS(SUMIF(splits!$B:$B,$B10,splits!S:S)-N9),"- mm:ss"))</f>
        <v>+ 01:03</v>
      </c>
      <c r="O10" s="90" t="str">
        <f>IF(SUMIF(splits!$B:$B,$B10,splits!T:T)-O9&gt;0,TEXT(SUMIF(splits!$B:$B,$B10,splits!T:T)-O9,"+ mm:ss"),TEXT(ABS(SUMIF(splits!$B:$B,$B10,splits!T:T)-O9),"- mm:ss"))</f>
        <v>+ 00:27</v>
      </c>
      <c r="P10" s="36"/>
      <c r="Q10" s="36"/>
      <c r="R10" s="36"/>
      <c r="S10" s="36"/>
      <c r="T10" s="82" t="s">
        <v>447</v>
      </c>
    </row>
    <row r="11" spans="1:20" s="61" customFormat="1">
      <c r="A11" s="37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8"/>
      <c r="M11" s="36"/>
      <c r="N11" s="36"/>
      <c r="O11" s="36"/>
      <c r="P11" s="36"/>
      <c r="Q11" s="36"/>
      <c r="R11" s="36"/>
      <c r="S11" s="36"/>
      <c r="T11" s="82" t="s">
        <v>424</v>
      </c>
    </row>
    <row r="12" spans="1:20" s="37" customFormat="1">
      <c r="B12" s="54" t="s">
        <v>94</v>
      </c>
      <c r="C12" s="111" t="s">
        <v>182</v>
      </c>
      <c r="D12" s="39"/>
      <c r="E12" s="39"/>
      <c r="F12" s="39"/>
      <c r="O12" s="55" t="s">
        <v>115</v>
      </c>
      <c r="T12" s="82" t="s">
        <v>414</v>
      </c>
    </row>
    <row r="13" spans="1:20" s="37" customFormat="1" ht="12.75" customHeight="1">
      <c r="B13" s="97" t="s">
        <v>97</v>
      </c>
      <c r="C13" s="98" t="s">
        <v>17</v>
      </c>
      <c r="D13" s="99"/>
      <c r="E13" s="100" t="s">
        <v>308</v>
      </c>
      <c r="F13" s="100" t="s">
        <v>309</v>
      </c>
      <c r="G13" s="100" t="s">
        <v>179</v>
      </c>
      <c r="H13" s="100" t="s">
        <v>310</v>
      </c>
      <c r="I13" s="100" t="s">
        <v>311</v>
      </c>
      <c r="J13" s="100" t="s">
        <v>180</v>
      </c>
      <c r="K13" s="100" t="s">
        <v>312</v>
      </c>
      <c r="L13" s="100" t="s">
        <v>313</v>
      </c>
      <c r="M13" s="100" t="s">
        <v>314</v>
      </c>
      <c r="N13" s="100" t="s">
        <v>315</v>
      </c>
      <c r="O13" s="100" t="s">
        <v>316</v>
      </c>
      <c r="Q13" s="194" t="s">
        <v>109</v>
      </c>
      <c r="R13" s="194"/>
      <c r="T13" s="82" t="s">
        <v>437</v>
      </c>
    </row>
    <row r="14" spans="1:20" s="37" customFormat="1">
      <c r="B14" s="42">
        <f>IF($F$3="-","-",IF(VLOOKUP($F$3,splits!C:G,5,0)="DNF","-",(IF(B15=1,0,B15-1))))</f>
        <v>3</v>
      </c>
      <c r="C14" s="41" t="str">
        <f>IF(ISERROR(VLOOKUP(B14,splits!B:D,3,0)),"-",VLOOKUP(B14,splits!B:D,3,0))</f>
        <v>Churaňová Radka</v>
      </c>
      <c r="D14" s="41"/>
      <c r="E14" s="90" t="str">
        <f>IF(SUMIF(splits!$B:$B,$B14,splits!AF:AF)-E15&gt;0,TEXT(SUMIF(splits!$B:$B,$B14,splits!AF:AF)-E15,"+ mm:ss"),TEXT(ABS(SUMIF(splits!$B:$B,$B14,splits!AF:AF)-E15),"- mm:ss"))</f>
        <v>- 00:28</v>
      </c>
      <c r="F14" s="90" t="str">
        <f>IF(SUMIF(splits!$B:$B,$B14,splits!AG:AG)-F15&gt;0,TEXT(SUMIF(splits!$B:$B,$B14,splits!AG:AG)-F15,"+ mm:ss"),TEXT(ABS(SUMIF(splits!$B:$B,$B14,splits!AG:AG)-F15),"- mm:ss"))</f>
        <v>- 01:06</v>
      </c>
      <c r="G14" s="90" t="str">
        <f>IF(SUMIF(splits!$B:$B,$B14,splits!AH:AH)-G15&gt;0,TEXT(SUMIF(splits!$B:$B,$B14,splits!AH:AH)-G15,"+ mm:ss"),TEXT(ABS(SUMIF(splits!$B:$B,$B14,splits!AH:AH)-G15),"- mm:ss"))</f>
        <v>- 01:43</v>
      </c>
      <c r="H14" s="90" t="str">
        <f>IF(SUMIF(splits!$B:$B,$B14,splits!AI:AI)-H15&gt;0,TEXT(SUMIF(splits!$B:$B,$B14,splits!AI:AI)-H15,"+ mm:ss"),TEXT(ABS(SUMIF(splits!$B:$B,$B14,splits!AI:AI)-H15),"- mm:ss"))</f>
        <v>- 03:46</v>
      </c>
      <c r="I14" s="90" t="str">
        <f>IF(SUMIF(splits!$B:$B,$B14,splits!AJ:AJ)-I15&gt;0,TEXT(SUMIF(splits!$B:$B,$B14,splits!AJ:AJ)-I15,"+ mm:ss"),TEXT(ABS(SUMIF(splits!$B:$B,$B14,splits!AJ:AJ)-I15),"- mm:ss"))</f>
        <v>- 06:12</v>
      </c>
      <c r="J14" s="90" t="str">
        <f>IF(SUMIF(splits!$B:$B,$B14,splits!AK:AK)-J15&gt;0,TEXT(SUMIF(splits!$B:$B,$B14,splits!AK:AK)-J15,"+ mm:ss"),TEXT(ABS(SUMIF(splits!$B:$B,$B14,splits!AK:AK)-J15),"- mm:ss"))</f>
        <v>- 05:21</v>
      </c>
      <c r="K14" s="90" t="str">
        <f>IF(SUMIF(splits!$B:$B,$B14,splits!AL:AL)-K15&gt;0,TEXT(SUMIF(splits!$B:$B,$B14,splits!AL:AL)-K15,"+ mm:ss"),TEXT(ABS(SUMIF(splits!$B:$B,$B14,splits!AL:AL)-K15),"- mm:ss"))</f>
        <v>- 04:58</v>
      </c>
      <c r="L14" s="90" t="str">
        <f>IF(SUMIF(splits!$B:$B,$B14,splits!AM:AM)-L15&gt;0,TEXT(SUMIF(splits!$B:$B,$B14,splits!AM:AM)-L15,"+ mm:ss"),TEXT(ABS(SUMIF(splits!$B:$B,$B14,splits!AM:AM)-L15),"- mm:ss"))</f>
        <v>- 03:21</v>
      </c>
      <c r="M14" s="90" t="str">
        <f>IF(SUMIF(splits!$B:$B,$B14,splits!AN:AN)-M15&gt;0,TEXT(SUMIF(splits!$B:$B,$B14,splits!AN:AN)-M15,"+ mm:ss"),TEXT(ABS(SUMIF(splits!$B:$B,$B14,splits!AN:AN)-M15),"- mm:ss"))</f>
        <v>- 02:06</v>
      </c>
      <c r="N14" s="90" t="str">
        <f>IF(SUMIF(splits!$B:$B,$B14,splits!AO:AO)-N15&gt;0,TEXT(SUMIF(splits!$B:$B,$B14,splits!AO:AO)-N15,"+ mm:ss"),TEXT(ABS(SUMIF(splits!$B:$B,$B14,splits!AO:AO)-N15),"- mm:ss"))</f>
        <v>- 01:35</v>
      </c>
      <c r="O14" s="90" t="str">
        <f>IF(SUMIF(splits!$B:$B,$B14,splits!AP:AP)-O15&gt;0,TEXT(SUMIF(splits!$B:$B,$B14,splits!AP:AP)-O15,"+ mm:ss"),TEXT(ABS(SUMIF(splits!$B:$B,$B14,splits!AP:AP)-O15),"- mm:ss"))</f>
        <v>- 01:21</v>
      </c>
      <c r="Q14" s="200"/>
      <c r="R14" s="201"/>
      <c r="T14" s="82" t="s">
        <v>485</v>
      </c>
    </row>
    <row r="15" spans="1:20" s="37" customFormat="1">
      <c r="B15" s="68">
        <f>IF($F$3="-","-",IF(VLOOKUP($F$3,splits!C:G,5,0)="DNF","-",SUMIF(splits!C:C,$F$3,splits!B:B)))</f>
        <v>4</v>
      </c>
      <c r="C15" s="69" t="str">
        <f>IF(ISERROR(VLOOKUP(B15,splits!B:D,3,0)),"-",VLOOKUP(B15,splits!B:D,3,0))</f>
        <v>Štafeta - JKM</v>
      </c>
      <c r="D15" s="70"/>
      <c r="E15" s="93">
        <f>SUMIF(splits!$B:$B,$B15,splits!AF:AF)</f>
        <v>1.2278240740740742E-2</v>
      </c>
      <c r="F15" s="93">
        <f>SUMIF(splits!$B:$B,$B15,splits!AG:AG)</f>
        <v>2.4128125E-2</v>
      </c>
      <c r="G15" s="93">
        <f>SUMIF(splits!$B:$B,$B15,splits!AH:AH)</f>
        <v>3.601041666666667E-2</v>
      </c>
      <c r="H15" s="93">
        <f>SUMIF(splits!$B:$B,$B15,splits!AI:AI)</f>
        <v>4.9099537037037039E-2</v>
      </c>
      <c r="I15" s="93">
        <f>SUMIF(splits!$B:$B,$B15,splits!AJ:AJ)</f>
        <v>6.2566087962962966E-2</v>
      </c>
      <c r="J15" s="93">
        <f>SUMIF(splits!$B:$B,$B15,splits!AK:AK)</f>
        <v>7.3931018518518521E-2</v>
      </c>
      <c r="K15" s="93">
        <f>SUMIF(splits!$B:$B,$B15,splits!AL:AL)</f>
        <v>8.545196759259259E-2</v>
      </c>
      <c r="L15" s="93">
        <f>SUMIF(splits!$B:$B,$B15,splits!AM:AM)</f>
        <v>9.6348958333333332E-2</v>
      </c>
      <c r="M15" s="93">
        <f>SUMIF(splits!$B:$B,$B15,splits!AN:AN)</f>
        <v>0.10750439814814815</v>
      </c>
      <c r="N15" s="93">
        <f>SUMIF(splits!$B:$B,$B15,splits!AO:AO)</f>
        <v>0.11891180555555556</v>
      </c>
      <c r="O15" s="93">
        <f>SUMIF(splits!$B:$B,$B15,splits!AP:AP)</f>
        <v>0.12437581018518519</v>
      </c>
      <c r="Q15" s="200"/>
      <c r="R15" s="201"/>
      <c r="T15" s="82" t="s">
        <v>461</v>
      </c>
    </row>
    <row r="16" spans="1:20" s="37" customFormat="1">
      <c r="A16" s="61"/>
      <c r="B16" s="42">
        <f>IF($F$3="-","-",IF(VLOOKUP($F$3,splits!C:G,5,0)="DNF","-",B15+1))</f>
        <v>5</v>
      </c>
      <c r="C16" s="41" t="str">
        <f>IF(ISERROR(VLOOKUP(B16,splits!B:D,3,0)),"-",VLOOKUP(B16,splits!B:D,3,0))</f>
        <v>Štafeta - Běžím.pro</v>
      </c>
      <c r="D16" s="40"/>
      <c r="E16" s="90" t="str">
        <f>IF(SUMIF(splits!$B:$B,$B16,splits!AF:AF)-E15&gt;0,TEXT(SUMIF(splits!$B:$B,$B16,splits!AF:AF)-E15,"+ mm:ss"),TEXT(ABS(SUMIF(splits!$B:$B,$B16,splits!AF:AF)-E15),"- mm:ss"))</f>
        <v>- 00:13</v>
      </c>
      <c r="F16" s="90" t="str">
        <f>IF(SUMIF(splits!$B:$B,$B16,splits!AG:AG)-F15&gt;0,TEXT(SUMIF(splits!$B:$B,$B16,splits!AG:AG)-F15,"+ mm:ss"),TEXT(ABS(SUMIF(splits!$B:$B,$B16,splits!AG:AG)-F15),"- mm:ss"))</f>
        <v>+ 00:00</v>
      </c>
      <c r="G16" s="90" t="str">
        <f>IF(SUMIF(splits!$B:$B,$B16,splits!AH:AH)-G15&gt;0,TEXT(SUMIF(splits!$B:$B,$B16,splits!AH:AH)-G15,"+ mm:ss"),TEXT(ABS(SUMIF(splits!$B:$B,$B16,splits!AH:AH)-G15),"- mm:ss"))</f>
        <v>- 00:07</v>
      </c>
      <c r="H16" s="90" t="str">
        <f>IF(SUMIF(splits!$B:$B,$B16,splits!AI:AI)-H15&gt;0,TEXT(SUMIF(splits!$B:$B,$B16,splits!AI:AI)-H15,"+ mm:ss"),TEXT(ABS(SUMIF(splits!$B:$B,$B16,splits!AI:AI)-H15),"- mm:ss"))</f>
        <v>- 02:06</v>
      </c>
      <c r="I16" s="90" t="str">
        <f>IF(SUMIF(splits!$B:$B,$B16,splits!AJ:AJ)-I15&gt;0,TEXT(SUMIF(splits!$B:$B,$B16,splits!AJ:AJ)-I15,"+ mm:ss"),TEXT(ABS(SUMIF(splits!$B:$B,$B16,splits!AJ:AJ)-I15),"- mm:ss"))</f>
        <v>- 04:37</v>
      </c>
      <c r="J16" s="90" t="str">
        <f>IF(SUMIF(splits!$B:$B,$B16,splits!AK:AK)-J15&gt;0,TEXT(SUMIF(splits!$B:$B,$B16,splits!AK:AK)-J15,"+ mm:ss"),TEXT(ABS(SUMIF(splits!$B:$B,$B16,splits!AK:AK)-J15),"- mm:ss"))</f>
        <v>- 02:33</v>
      </c>
      <c r="K16" s="90" t="str">
        <f>IF(SUMIF(splits!$B:$B,$B16,splits!AL:AL)-K15&gt;0,TEXT(SUMIF(splits!$B:$B,$B16,splits!AL:AL)-K15,"+ mm:ss"),TEXT(ABS(SUMIF(splits!$B:$B,$B16,splits!AL:AL)-K15),"- mm:ss"))</f>
        <v>+ 00:36</v>
      </c>
      <c r="L16" s="90" t="str">
        <f>IF(SUMIF(splits!$B:$B,$B16,splits!AM:AM)-L15&gt;0,TEXT(SUMIF(splits!$B:$B,$B16,splits!AM:AM)-L15,"+ mm:ss"),TEXT(ABS(SUMIF(splits!$B:$B,$B16,splits!AM:AM)-L15),"- mm:ss"))</f>
        <v>+ 03:02</v>
      </c>
      <c r="M16" s="90" t="str">
        <f>IF(SUMIF(splits!$B:$B,$B16,splits!AN:AN)-M15&gt;0,TEXT(SUMIF(splits!$B:$B,$B16,splits!AN:AN)-M15,"+ mm:ss"),TEXT(ABS(SUMIF(splits!$B:$B,$B16,splits!AN:AN)-M15),"- mm:ss"))</f>
        <v>+ 04:41</v>
      </c>
      <c r="N16" s="90" t="str">
        <f>IF(SUMIF(splits!$B:$B,$B16,splits!AO:AO)-N15&gt;0,TEXT(SUMIF(splits!$B:$B,$B16,splits!AO:AO)-N15,"+ mm:ss"),TEXT(ABS(SUMIF(splits!$B:$B,$B16,splits!AO:AO)-N15),"- mm:ss"))</f>
        <v>+ 05:44</v>
      </c>
      <c r="O16" s="90" t="str">
        <f>IF(SUMIF(splits!$B:$B,$B16,splits!AP:AP)-O15&gt;0,TEXT(SUMIF(splits!$B:$B,$B16,splits!AP:AP)-O15,"+ mm:ss"),TEXT(ABS(SUMIF(splits!$B:$B,$B16,splits!AP:AP)-O15),"- mm:ss"))</f>
        <v>+ 06:11</v>
      </c>
      <c r="Q16" s="202"/>
      <c r="R16" s="203"/>
      <c r="T16" s="82" t="s">
        <v>416</v>
      </c>
    </row>
    <row r="17" spans="1:20" s="61" customFormat="1">
      <c r="A17" s="37"/>
      <c r="B17" s="62"/>
      <c r="D17" s="39"/>
      <c r="E17" s="67">
        <f>SUMIF(splits!$B:$B,$B14,splits!AF:AF)-E15</f>
        <v>-3.2800925925925879E-4</v>
      </c>
      <c r="F17" s="67">
        <f>SUMIF(splits!$B:$B,$B14,splits!AG:AG)-F15</f>
        <v>-7.6967592592592365E-4</v>
      </c>
      <c r="G17" s="67">
        <f>SUMIF(splits!$B:$B,$B14,splits!AH:AH)-G15</f>
        <v>-1.197569444444449E-3</v>
      </c>
      <c r="H17" s="67">
        <f>SUMIF(splits!$B:$B,$B14,splits!AI:AI)-H15</f>
        <v>-2.6140046296296293E-3</v>
      </c>
      <c r="I17" s="67">
        <f>SUMIF(splits!$B:$B,$B14,splits!AJ:AJ)-I15</f>
        <v>-4.3063657407407391E-3</v>
      </c>
      <c r="J17" s="67">
        <f>SUMIF(splits!$B:$B,$B14,splits!AK:AK)-J15</f>
        <v>-3.7134259259259256E-3</v>
      </c>
      <c r="K17" s="67">
        <f>SUMIF(splits!$B:$B,$B14,splits!AL:AL)-K15</f>
        <v>-3.4438657407407369E-3</v>
      </c>
      <c r="L17" s="67">
        <f>SUMIF(splits!$B:$B,$B14,splits!AM:AM)-L15</f>
        <v>-2.3236111111111096E-3</v>
      </c>
      <c r="M17" s="67">
        <f>SUMIF(splits!$B:$B,$B14,splits!AN:AN)-M15</f>
        <v>-1.4579861111111148E-3</v>
      </c>
      <c r="N17" s="67">
        <f>SUMIF(splits!$B:$B,$B14,splits!AO:AO)-N15</f>
        <v>-1.1053240740740711E-3</v>
      </c>
      <c r="O17" s="67">
        <f>SUMIF(splits!$B:$B,$B14,splits!AP:AP)-O15</f>
        <v>-9.3587962962962679E-4</v>
      </c>
      <c r="T17" s="82" t="s">
        <v>445</v>
      </c>
    </row>
    <row r="18" spans="1:20" s="37" customFormat="1">
      <c r="A18" s="41"/>
      <c r="B18" s="54" t="s">
        <v>98</v>
      </c>
      <c r="C18" s="111" t="s">
        <v>183</v>
      </c>
      <c r="D18" s="39"/>
      <c r="E18" s="39"/>
      <c r="F18" s="39"/>
      <c r="O18" s="55" t="s">
        <v>116</v>
      </c>
      <c r="Q18" s="65"/>
      <c r="T18" s="82" t="s">
        <v>450</v>
      </c>
    </row>
    <row r="19" spans="1:20" s="41" customFormat="1" ht="15" customHeight="1">
      <c r="B19" s="94" t="s">
        <v>97</v>
      </c>
      <c r="C19" s="95" t="s">
        <v>17</v>
      </c>
      <c r="D19" s="96"/>
      <c r="E19" s="94" t="str">
        <f>E13</f>
        <v>10 okruhů</v>
      </c>
      <c r="F19" s="94" t="str">
        <f t="shared" ref="F19:O19" si="0">F13</f>
        <v>20 okruhů</v>
      </c>
      <c r="G19" s="94" t="str">
        <f t="shared" si="0"/>
        <v>30 okruhů</v>
      </c>
      <c r="H19" s="94" t="str">
        <f t="shared" si="0"/>
        <v>40 okruhů</v>
      </c>
      <c r="I19" s="94" t="str">
        <f t="shared" si="0"/>
        <v>50 okruhů</v>
      </c>
      <c r="J19" s="94" t="str">
        <f t="shared" si="0"/>
        <v>60 okruhů</v>
      </c>
      <c r="K19" s="94" t="str">
        <f t="shared" si="0"/>
        <v>70 okruhů</v>
      </c>
      <c r="L19" s="94" t="str">
        <f t="shared" si="0"/>
        <v>80 okruhů</v>
      </c>
      <c r="M19" s="94" t="str">
        <f t="shared" si="0"/>
        <v>90 okruhů</v>
      </c>
      <c r="N19" s="94" t="str">
        <f t="shared" si="0"/>
        <v>100 okruhů</v>
      </c>
      <c r="O19" s="94" t="str">
        <f t="shared" si="0"/>
        <v>cíl</v>
      </c>
      <c r="P19" s="37"/>
      <c r="Q19" s="194" t="s">
        <v>101</v>
      </c>
      <c r="R19" s="194"/>
      <c r="S19" s="37"/>
      <c r="T19" s="82" t="s">
        <v>453</v>
      </c>
    </row>
    <row r="20" spans="1:20" s="41" customFormat="1">
      <c r="B20" s="42">
        <f>IF($F$3="-","-",IF(VLOOKUP($F$3,splits!C:G,5,0)="DNF","-",(IF(B21=1,,B21-1))))</f>
        <v>3</v>
      </c>
      <c r="C20" s="41" t="str">
        <f>IF(ISERROR(VLOOKUP(B20,splits!B:D,3,0)),"-",VLOOKUP(B20,splits!B:D,3,0))</f>
        <v>Churaňová Radka</v>
      </c>
      <c r="E20" s="42">
        <f>IF($B20="rekord","-",SUMIF(splits!$B:$B,$B20,splits!AQ:AQ))</f>
        <v>5</v>
      </c>
      <c r="F20" s="42">
        <f>IF($B20="rekord","-",SUMIF(splits!$B:$B,$B20,splits!AR:AR))</f>
        <v>5</v>
      </c>
      <c r="G20" s="42">
        <f>IF($B20="rekord","-",SUMIF(splits!$B:$B,$B20,splits!AS:AS))</f>
        <v>5</v>
      </c>
      <c r="H20" s="42">
        <f>IF($B20="rekord","-",SUMIF(splits!$B:$B,$B20,splits!AT:AT))</f>
        <v>5</v>
      </c>
      <c r="I20" s="42">
        <f>IF($B20="rekord","-",SUMIF(splits!$B:$B,$B20,splits!AU:AU))</f>
        <v>4</v>
      </c>
      <c r="J20" s="42">
        <f>IF($B20="rekord","-",SUMIF(splits!$B:$B,$B20,splits!AV:AV))</f>
        <v>4</v>
      </c>
      <c r="K20" s="42">
        <f>IF($B20="rekord","-",SUMIF(splits!$B:$B,$B20,splits!AW:AW))</f>
        <v>4</v>
      </c>
      <c r="L20" s="42">
        <f>IF($B20="rekord","-",SUMIF(splits!$B:$B,$B20,splits!AX:AX))</f>
        <v>5</v>
      </c>
      <c r="M20" s="42">
        <f>IF($B20="rekord","-",SUMIF(splits!$B:$B,$B20,splits!AY:AY))</f>
        <v>5</v>
      </c>
      <c r="N20" s="42">
        <f>IF($B20="rekord","-",SUMIF(splits!$B:$B,$B20,splits!AZ:AZ))</f>
        <v>5</v>
      </c>
      <c r="O20" s="42">
        <f>IF($B20="rekord","-",SUMIF(splits!$B:$B,$B20,splits!BA:BA))</f>
        <v>5</v>
      </c>
      <c r="P20" s="37"/>
      <c r="Q20" s="196"/>
      <c r="R20" s="197"/>
      <c r="S20" s="37"/>
      <c r="T20" s="82" t="s">
        <v>406</v>
      </c>
    </row>
    <row r="21" spans="1:20" s="41" customFormat="1">
      <c r="B21" s="68">
        <f>IF($F$3="-","-",IF(VLOOKUP($F$3,splits!C:G,5,0)="DNF","-",SUMIF(splits!C:C,$F$3,splits!B:B)))</f>
        <v>4</v>
      </c>
      <c r="C21" s="69" t="str">
        <f>IF(ISERROR(VLOOKUP(B21,splits!B:D,3,0)),"-",VLOOKUP(B21,splits!B:D,3,0))</f>
        <v>Štafeta - JKM</v>
      </c>
      <c r="D21" s="70"/>
      <c r="E21" s="68">
        <f>SUMIF(splits!$B:$B,$B21,splits!AQ:AQ)</f>
        <v>8</v>
      </c>
      <c r="F21" s="68">
        <f>SUMIF(splits!$B:$B,$B21,splits!AR:AR)</f>
        <v>7</v>
      </c>
      <c r="G21" s="68">
        <f>SUMIF(splits!$B:$B,$B21,splits!AS:AS)</f>
        <v>8</v>
      </c>
      <c r="H21" s="68">
        <f>SUMIF(splits!$B:$B,$B21,splits!AT:AT)</f>
        <v>10</v>
      </c>
      <c r="I21" s="68">
        <f>SUMIF(splits!$B:$B,$B21,splits!AU:AU)</f>
        <v>11</v>
      </c>
      <c r="J21" s="68">
        <f>SUMIF(splits!$B:$B,$B21,splits!AV:AV)</f>
        <v>9</v>
      </c>
      <c r="K21" s="68">
        <f>SUMIF(splits!$B:$B,$B21,splits!AW:AW)</f>
        <v>7</v>
      </c>
      <c r="L21" s="68">
        <f>SUMIF(splits!$B:$B,$B21,splits!AX:AX)</f>
        <v>7</v>
      </c>
      <c r="M21" s="68">
        <f>SUMIF(splits!$B:$B,$B21,splits!AY:AY)</f>
        <v>6</v>
      </c>
      <c r="N21" s="68">
        <f>SUMIF(splits!$B:$B,$B21,splits!AZ:AZ)</f>
        <v>6</v>
      </c>
      <c r="O21" s="68">
        <f>SUMIF(splits!$B:$B,$B21,splits!BA:BA)</f>
        <v>6</v>
      </c>
      <c r="P21" s="37"/>
      <c r="Q21" s="196"/>
      <c r="R21" s="197"/>
      <c r="S21" s="37"/>
      <c r="T21" s="82" t="s">
        <v>427</v>
      </c>
    </row>
    <row r="22" spans="1:20" s="41" customFormat="1">
      <c r="A22" s="61"/>
      <c r="B22" s="42">
        <f>IF($F$3="-","-",IF(VLOOKUP($F$3,splits!C:G,5,0)="DNF","-",B21+1))</f>
        <v>5</v>
      </c>
      <c r="C22" s="41" t="str">
        <f>IF(ISERROR(VLOOKUP(B22,splits!B:D,3,0)),"-",VLOOKUP(B22,splits!B:D,3,0))</f>
        <v>Štafeta - Běžím.pro</v>
      </c>
      <c r="D22" s="40"/>
      <c r="E22" s="42">
        <f>SUMIF(splits!$B:$B,$B22,splits!AQ:AQ)</f>
        <v>7</v>
      </c>
      <c r="F22" s="42">
        <f>SUMIF(splits!$B:$B,$B22,splits!AR:AR)</f>
        <v>8</v>
      </c>
      <c r="G22" s="42">
        <f>SUMIF(splits!$B:$B,$B22,splits!AS:AS)</f>
        <v>7</v>
      </c>
      <c r="H22" s="42">
        <f>SUMIF(splits!$B:$B,$B22,splits!AT:AT)</f>
        <v>6</v>
      </c>
      <c r="I22" s="42">
        <f>SUMIF(splits!$B:$B,$B22,splits!AU:AU)</f>
        <v>6</v>
      </c>
      <c r="J22" s="42">
        <f>SUMIF(splits!$B:$B,$B22,splits!AV:AV)</f>
        <v>6</v>
      </c>
      <c r="K22" s="42">
        <f>SUMIF(splits!$B:$B,$B22,splits!AW:AW)</f>
        <v>8</v>
      </c>
      <c r="L22" s="42">
        <f>SUMIF(splits!$B:$B,$B22,splits!AX:AX)</f>
        <v>9</v>
      </c>
      <c r="M22" s="42">
        <f>SUMIF(splits!$B:$B,$B22,splits!AY:AY)</f>
        <v>9</v>
      </c>
      <c r="N22" s="42">
        <f>SUMIF(splits!$B:$B,$B22,splits!AZ:AZ)</f>
        <v>7</v>
      </c>
      <c r="O22" s="42">
        <f>SUMIF(splits!$B:$B,$B22,splits!BA:BA)</f>
        <v>7</v>
      </c>
      <c r="P22" s="37"/>
      <c r="Q22" s="198"/>
      <c r="R22" s="199"/>
      <c r="S22" s="37"/>
      <c r="T22" s="82" t="s">
        <v>434</v>
      </c>
    </row>
    <row r="23" spans="1:20" s="61" customFormat="1">
      <c r="A23" s="37"/>
      <c r="B23" s="39"/>
      <c r="C23" s="39"/>
      <c r="D23" s="39"/>
      <c r="E23" s="62">
        <f>-E21</f>
        <v>-8</v>
      </c>
      <c r="F23" s="62">
        <f t="shared" ref="F23:O23" si="1">-F21</f>
        <v>-7</v>
      </c>
      <c r="G23" s="62">
        <f t="shared" si="1"/>
        <v>-8</v>
      </c>
      <c r="H23" s="62">
        <f t="shared" si="1"/>
        <v>-10</v>
      </c>
      <c r="I23" s="62">
        <f t="shared" si="1"/>
        <v>-11</v>
      </c>
      <c r="J23" s="62">
        <f t="shared" si="1"/>
        <v>-9</v>
      </c>
      <c r="K23" s="62">
        <f t="shared" si="1"/>
        <v>-7</v>
      </c>
      <c r="L23" s="62">
        <f t="shared" si="1"/>
        <v>-7</v>
      </c>
      <c r="M23" s="62">
        <f t="shared" si="1"/>
        <v>-6</v>
      </c>
      <c r="N23" s="62">
        <f t="shared" si="1"/>
        <v>-6</v>
      </c>
      <c r="O23" s="62">
        <f t="shared" si="1"/>
        <v>-6</v>
      </c>
      <c r="Q23" s="63"/>
      <c r="R23" s="63"/>
      <c r="T23" s="82" t="s">
        <v>444</v>
      </c>
    </row>
    <row r="24" spans="1:20" s="37" customFormat="1">
      <c r="A24" s="36"/>
      <c r="B24" s="54" t="s">
        <v>100</v>
      </c>
      <c r="C24" s="112" t="s">
        <v>184</v>
      </c>
      <c r="D24" s="39"/>
      <c r="O24" s="55" t="s">
        <v>117</v>
      </c>
      <c r="Q24" s="64"/>
      <c r="R24" s="64"/>
      <c r="T24" s="82" t="s">
        <v>410</v>
      </c>
    </row>
    <row r="25" spans="1:20">
      <c r="B25" s="94" t="s">
        <v>97</v>
      </c>
      <c r="C25" s="95" t="s">
        <v>17</v>
      </c>
      <c r="D25" s="96"/>
      <c r="E25" s="155" t="str">
        <f>E7</f>
        <v>1 - 10</v>
      </c>
      <c r="F25" s="155" t="str">
        <f t="shared" ref="F25:O25" si="2">F7</f>
        <v>11 - 20</v>
      </c>
      <c r="G25" s="155" t="str">
        <f t="shared" si="2"/>
        <v>21 - 30</v>
      </c>
      <c r="H25" s="155" t="str">
        <f t="shared" si="2"/>
        <v>31 - 40</v>
      </c>
      <c r="I25" s="155" t="str">
        <f t="shared" si="2"/>
        <v>41 - 50</v>
      </c>
      <c r="J25" s="155" t="str">
        <f t="shared" si="2"/>
        <v>51 - 60</v>
      </c>
      <c r="K25" s="155" t="str">
        <f t="shared" si="2"/>
        <v>61 - 70</v>
      </c>
      <c r="L25" s="155" t="str">
        <f t="shared" si="2"/>
        <v>71 - 80</v>
      </c>
      <c r="M25" s="155" t="str">
        <f t="shared" si="2"/>
        <v>81 - 90</v>
      </c>
      <c r="N25" s="155" t="str">
        <f t="shared" si="2"/>
        <v>91 - 100</v>
      </c>
      <c r="O25" s="155" t="str">
        <f t="shared" si="2"/>
        <v>100 - 105</v>
      </c>
      <c r="P25" s="41"/>
      <c r="Q25" s="194" t="s">
        <v>102</v>
      </c>
      <c r="R25" s="194"/>
      <c r="S25" s="41"/>
      <c r="T25" s="82" t="s">
        <v>415</v>
      </c>
    </row>
    <row r="26" spans="1:20">
      <c r="B26" s="42">
        <f>IF($F$3="-","-",IF(VLOOKUP($F$3,splits!C:G,5,0)="DNF","-",(IF(B27=1,0,B27-1))))</f>
        <v>3</v>
      </c>
      <c r="C26" s="41" t="str">
        <f>IF(ISERROR(VLOOKUP(B26,splits!B:D,3,0)),"-",VLOOKUP(B26,splits!B:D,3,0))</f>
        <v>Churaňová Radka</v>
      </c>
      <c r="D26" s="41"/>
      <c r="E26" s="43">
        <f>SUMIF(splits!$B:$B,$B26,splits!J:J)/4.155</f>
        <v>2.8761086598030044E-3</v>
      </c>
      <c r="F26" s="43">
        <f>SUMIF(splits!$B:$B,$B26,splits!K:K)/4</f>
        <v>2.8520543981481483E-3</v>
      </c>
      <c r="G26" s="43">
        <f>SUMIF(splits!$B:$B,$B26,splits!L:L)/4</f>
        <v>2.8635995370370369E-3</v>
      </c>
      <c r="H26" s="43">
        <f>SUMIF(splits!$B:$B,$B26,splits!M:M)/4</f>
        <v>2.9181712962962963E-3</v>
      </c>
      <c r="I26" s="43">
        <f>SUMIF(splits!$B:$B,$B26,splits!N:N)/4</f>
        <v>2.9435474537037039E-3</v>
      </c>
      <c r="J26" s="43">
        <f>SUMIF(splits!$B:$B,$B26,splits!O:O)/4</f>
        <v>2.9894675925925922E-3</v>
      </c>
      <c r="K26" s="43">
        <f>SUMIF(splits!$B:$B,$B26,splits!P:P)/4</f>
        <v>2.9476273148148144E-3</v>
      </c>
      <c r="L26" s="43">
        <f>SUMIF(splits!$B:$B,$B26,splits!Q:Q)/4</f>
        <v>3.0043113425925927E-3</v>
      </c>
      <c r="M26" s="43">
        <f>SUMIF(splits!$B:$B,$B26,splits!R:R)/4</f>
        <v>3.0052662037037036E-3</v>
      </c>
      <c r="N26" s="43">
        <f>SUMIF(splits!$B:$B,$B26,splits!S:S)/4</f>
        <v>2.9400173611111111E-3</v>
      </c>
      <c r="O26" s="43">
        <f>SUMIF(splits!$B:$B,$B26,splits!T:T)/2</f>
        <v>2.8167245370370369E-3</v>
      </c>
      <c r="P26" s="41"/>
      <c r="Q26" s="196"/>
      <c r="R26" s="197"/>
      <c r="S26" s="41"/>
      <c r="T26" s="82" t="s">
        <v>472</v>
      </c>
    </row>
    <row r="27" spans="1:20" s="37" customFormat="1">
      <c r="A27" s="36"/>
      <c r="B27" s="68">
        <f>IF($F$3="-","-",IF(VLOOKUP($F$3,splits!C:G,5,0)="DNF","-",SUMIF(splits!C:C,$F$3,splits!B:B)))</f>
        <v>4</v>
      </c>
      <c r="C27" s="69" t="str">
        <f>IF(ISERROR(VLOOKUP(B27,splits!B:D,3,0)),"-",VLOOKUP(B27,splits!B:D,3,0))</f>
        <v>Štafeta - JKM</v>
      </c>
      <c r="D27" s="70"/>
      <c r="E27" s="71">
        <f>SUMIF(splits!$B:$B,$B27,splits!J:J)/4.155</f>
        <v>2.9550519231626333E-3</v>
      </c>
      <c r="F27" s="71">
        <f>SUMIF(splits!$B:$B,$B27,splits!K:K)/4</f>
        <v>2.9624710648148149E-3</v>
      </c>
      <c r="G27" s="71">
        <f>SUMIF(splits!$B:$B,$B27,splits!L:L)/4</f>
        <v>2.9705729166666665E-3</v>
      </c>
      <c r="H27" s="71">
        <f>SUMIF(splits!$B:$B,$B27,splits!M:M)/4</f>
        <v>3.2722800925925927E-3</v>
      </c>
      <c r="I27" s="71">
        <f>SUMIF(splits!$B:$B,$B27,splits!N:N)/4</f>
        <v>3.3666377314814817E-3</v>
      </c>
      <c r="J27" s="71">
        <f>SUMIF(splits!$B:$B,$B27,splits!O:O)/4</f>
        <v>2.8412326388888892E-3</v>
      </c>
      <c r="K27" s="71">
        <f>SUMIF(splits!$B:$B,$B27,splits!P:P)/4</f>
        <v>2.8802372685185185E-3</v>
      </c>
      <c r="L27" s="71">
        <f>SUMIF(splits!$B:$B,$B27,splits!Q:Q)/4</f>
        <v>2.724247685185185E-3</v>
      </c>
      <c r="M27" s="71">
        <f>SUMIF(splits!$B:$B,$B27,splits!R:R)/4</f>
        <v>2.7888599537037036E-3</v>
      </c>
      <c r="N27" s="71">
        <f>SUMIF(splits!$B:$B,$B27,splits!S:S)/4</f>
        <v>2.8518518518518515E-3</v>
      </c>
      <c r="O27" s="71">
        <f>SUMIF(splits!$B:$B,$B27,splits!T:T)/2</f>
        <v>2.7320023148148151E-3</v>
      </c>
      <c r="P27" s="41"/>
      <c r="Q27" s="196"/>
      <c r="R27" s="197"/>
      <c r="S27" s="41"/>
      <c r="T27" s="82" t="s">
        <v>443</v>
      </c>
    </row>
    <row r="28" spans="1:20" s="37" customFormat="1" ht="12.75" customHeight="1">
      <c r="A28" s="36"/>
      <c r="B28" s="42">
        <f>IF($F$3="-","-",IF(VLOOKUP($F$3,splits!C:G,5,0)="DNF","-",B27+1))</f>
        <v>5</v>
      </c>
      <c r="C28" s="41" t="str">
        <f>IF(ISERROR(VLOOKUP(B28,splits!B:D,3,0)),"-",VLOOKUP(B28,splits!B:D,3,0))</f>
        <v>Štafeta - Běžím.pro</v>
      </c>
      <c r="D28" s="40"/>
      <c r="E28" s="43">
        <f>SUMIF(splits!$B:$B,$B28,splits!J:J)/4.155</f>
        <v>2.9190901189998664E-3</v>
      </c>
      <c r="F28" s="43">
        <f>SUMIF(splits!$B:$B,$B28,splits!K:K)/4</f>
        <v>3.0002314814814818E-3</v>
      </c>
      <c r="G28" s="43">
        <f>SUMIF(splits!$B:$B,$B28,splits!L:L)/4</f>
        <v>2.949074074074074E-3</v>
      </c>
      <c r="H28" s="43">
        <f>SUMIF(splits!$B:$B,$B28,splits!M:M)/4</f>
        <v>2.9282407407407408E-3</v>
      </c>
      <c r="I28" s="43">
        <f>SUMIF(splits!$B:$B,$B28,splits!N:N)/4</f>
        <v>2.9308738425925926E-3</v>
      </c>
      <c r="J28" s="43">
        <f>SUMIF(splits!$B:$B,$B28,splits!O:O)/4</f>
        <v>3.2004918981481485E-3</v>
      </c>
      <c r="K28" s="43">
        <f>SUMIF(splits!$B:$B,$B28,splits!P:P)/4</f>
        <v>3.4264467592592593E-3</v>
      </c>
      <c r="L28" s="43">
        <f>SUMIF(splits!$B:$B,$B28,splits!Q:Q)/4</f>
        <v>3.1470486111111109E-3</v>
      </c>
      <c r="M28" s="43">
        <f>SUMIF(splits!$B:$B,$B28,splits!R:R)/4</f>
        <v>3.0745949074074074E-3</v>
      </c>
      <c r="N28" s="43">
        <f>SUMIF(splits!$B:$B,$B28,splits!S:S)/4</f>
        <v>3.0341145833333331E-3</v>
      </c>
      <c r="O28" s="43">
        <f>SUMIF(splits!$B:$B,$B28,splits!T:T)/2</f>
        <v>2.8867476851851858E-3</v>
      </c>
      <c r="P28" s="41"/>
      <c r="Q28" s="198"/>
      <c r="R28" s="199"/>
      <c r="S28" s="41"/>
      <c r="T28" s="82" t="s">
        <v>433</v>
      </c>
    </row>
    <row r="29" spans="1:20" s="37" customFormat="1" ht="6" customHeight="1">
      <c r="A29" s="36"/>
      <c r="B29" s="60" t="s">
        <v>99</v>
      </c>
      <c r="C29" s="61"/>
      <c r="D29" s="39"/>
      <c r="E29" s="67">
        <f>IF(E27=0,0,E27-$O$15/42.195)</f>
        <v>7.4085961052762321E-6</v>
      </c>
      <c r="F29" s="67">
        <f t="shared" ref="F29:O29" si="3">IF(F27=0,0,F27-$O$15/42.195)</f>
        <v>1.4827737757457798E-5</v>
      </c>
      <c r="G29" s="67">
        <f t="shared" si="3"/>
        <v>2.2929589609309384E-5</v>
      </c>
      <c r="H29" s="67">
        <f t="shared" si="3"/>
        <v>3.2463676553523557E-4</v>
      </c>
      <c r="I29" s="67">
        <f t="shared" si="3"/>
        <v>4.1899440442412462E-4</v>
      </c>
      <c r="J29" s="67">
        <f t="shared" si="3"/>
        <v>-1.0641068816846788E-4</v>
      </c>
      <c r="K29" s="67">
        <f t="shared" si="3"/>
        <v>-6.7406058538838597E-5</v>
      </c>
      <c r="L29" s="67">
        <f t="shared" si="3"/>
        <v>-2.233956418721721E-4</v>
      </c>
      <c r="M29" s="67">
        <f t="shared" si="3"/>
        <v>-1.5878337335365356E-4</v>
      </c>
      <c r="N29" s="67">
        <f t="shared" si="3"/>
        <v>-9.5791475205505607E-5</v>
      </c>
      <c r="O29" s="67">
        <f t="shared" si="3"/>
        <v>-2.1564101224254197E-4</v>
      </c>
      <c r="P29" s="61"/>
      <c r="Q29" s="61"/>
      <c r="R29" s="61"/>
      <c r="S29" s="61"/>
      <c r="T29" s="82" t="s">
        <v>488</v>
      </c>
    </row>
    <row r="30" spans="1:20" s="37" customFormat="1" ht="6" customHeight="1">
      <c r="A30" s="36"/>
      <c r="B30" s="60"/>
      <c r="C30" s="61"/>
      <c r="D30" s="3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1"/>
      <c r="Q30" s="61"/>
      <c r="R30" s="61"/>
      <c r="S30" s="61"/>
      <c r="T30" s="82" t="s">
        <v>474</v>
      </c>
    </row>
    <row r="31" spans="1:20" s="37" customFormat="1" ht="16.5" thickBot="1">
      <c r="A31" s="36"/>
      <c r="B31" s="190" t="s">
        <v>113</v>
      </c>
      <c r="C31" s="190"/>
      <c r="D31" s="36"/>
      <c r="E31" s="36"/>
      <c r="F31" s="36"/>
      <c r="G31" s="36"/>
      <c r="H31" s="36"/>
      <c r="I31" s="36"/>
      <c r="J31" s="36"/>
      <c r="K31" s="36"/>
      <c r="L31" s="117" t="s">
        <v>118</v>
      </c>
      <c r="Q31" s="115"/>
      <c r="R31" s="116">
        <f>IF($F$3="-","-",IF(VLOOKUP($F$3,splits!C:G,5,0)="DNF","-",SUMIF(splits!C:C,$F$3,splits!B:B)))</f>
        <v>4</v>
      </c>
      <c r="S31" s="79">
        <f>IF(ISERROR(RANK(R31,$R$31:$R$33,1)),0,RANK(R31,$R$31:$R$33,1))</f>
        <v>1</v>
      </c>
      <c r="T31" s="82" t="s">
        <v>475</v>
      </c>
    </row>
    <row r="32" spans="1:20" s="61" customFormat="1" ht="13.5" thickBot="1">
      <c r="A32" s="36"/>
      <c r="B32" s="113" t="s">
        <v>320</v>
      </c>
      <c r="C32" s="36"/>
      <c r="D32" s="36"/>
      <c r="E32" s="36"/>
      <c r="F32" s="36"/>
      <c r="G32" s="36"/>
      <c r="H32" s="36"/>
      <c r="I32" s="36"/>
      <c r="L32" s="117" t="s">
        <v>107</v>
      </c>
      <c r="M32" s="187" t="s">
        <v>408</v>
      </c>
      <c r="N32" s="188"/>
      <c r="O32" s="189"/>
      <c r="P32" s="36"/>
      <c r="Q32" s="116">
        <f>IF(ISBLANK(M32),"-",IF(OR(M32="tady vyber jméno",M32="rekord"),"-",VALUE(LEFT(RIGHT(M32,LEN(M32)-SEARCH("(",M32)),LEN(RIGHT(M32,LEN(M32)-SEARCH("(",M32)))-1))))</f>
        <v>404</v>
      </c>
      <c r="R32" s="115">
        <f>IF($Q$32="-","-",IF(VLOOKUP($Q$32,splits!C:G,5,0)="DNF","-",SUMIF(splits!C:C,$Q$32,splits!B:B)))</f>
        <v>5</v>
      </c>
      <c r="S32" s="79">
        <f>IF(ISERROR(RANK(R32,$R$31:$R$33,1)),0,RANK(R32,$R$31:$R$33,1))</f>
        <v>2</v>
      </c>
      <c r="T32" s="82" t="s">
        <v>429</v>
      </c>
    </row>
    <row r="33" spans="1:20" s="37" customFormat="1" ht="13.5" thickBot="1">
      <c r="A33" s="36"/>
      <c r="B33" s="113" t="s">
        <v>120</v>
      </c>
      <c r="C33" s="36"/>
      <c r="D33" s="36"/>
      <c r="E33" s="36"/>
      <c r="F33" s="36"/>
      <c r="G33" s="36"/>
      <c r="H33" s="36"/>
      <c r="I33" s="36"/>
      <c r="L33" s="117" t="s">
        <v>108</v>
      </c>
      <c r="M33" s="187" t="s">
        <v>467</v>
      </c>
      <c r="N33" s="188"/>
      <c r="O33" s="189"/>
      <c r="Q33" s="116">
        <f>IF(ISBLANK(M33),"-",IF(OR(M33="tady vyber jméno",M33="rekord"),"-",VALUE(LEFT(RIGHT(M33,LEN(M33)-SEARCH("(",M33)),LEN(RIGHT(M33,LEN(M33)-SEARCH("(",M33)))-1))))</f>
        <v>60</v>
      </c>
      <c r="R33" s="115">
        <f>IF($Q$33="-","-",IF(VLOOKUP($Q$33,splits!C:G,5,0)="DNF","-",SUMIF(splits!C:C,$Q$33,splits!B:B)))</f>
        <v>64</v>
      </c>
      <c r="S33" s="79">
        <f>IF(ISERROR(RANK(R33,$R$31:$R$33,1)),0,RANK(R33,$R$31:$R$33,1))</f>
        <v>3</v>
      </c>
      <c r="T33" s="82" t="s">
        <v>458</v>
      </c>
    </row>
    <row r="34" spans="1:20" s="37" customFormat="1" ht="12.75" customHeight="1">
      <c r="A34" s="36"/>
      <c r="B34" s="118"/>
      <c r="H34" s="36"/>
      <c r="I34" s="36"/>
      <c r="T34" s="82" t="s">
        <v>420</v>
      </c>
    </row>
    <row r="35" spans="1:20" s="37" customFormat="1" ht="6" customHeight="1">
      <c r="A35" s="36"/>
      <c r="S35" s="36"/>
      <c r="T35" s="82" t="s">
        <v>405</v>
      </c>
    </row>
    <row r="36" spans="1:20" s="37" customFormat="1">
      <c r="A36" s="36"/>
      <c r="B36" s="54" t="s">
        <v>94</v>
      </c>
      <c r="D36" s="39"/>
      <c r="E36" s="39"/>
      <c r="F36" s="39"/>
      <c r="O36" s="55" t="s">
        <v>119</v>
      </c>
      <c r="S36" s="36"/>
      <c r="T36" s="82" t="s">
        <v>417</v>
      </c>
    </row>
    <row r="37" spans="1:20" s="37" customFormat="1">
      <c r="A37" s="36"/>
      <c r="B37" s="57" t="s">
        <v>97</v>
      </c>
      <c r="C37" s="58" t="s">
        <v>17</v>
      </c>
      <c r="D37" s="59"/>
      <c r="E37" s="104">
        <v>4</v>
      </c>
      <c r="F37" s="104">
        <v>8</v>
      </c>
      <c r="G37" s="104">
        <v>12</v>
      </c>
      <c r="H37" s="104">
        <v>16</v>
      </c>
      <c r="I37" s="104">
        <v>20</v>
      </c>
      <c r="J37" s="104">
        <v>24</v>
      </c>
      <c r="K37" s="104">
        <v>28</v>
      </c>
      <c r="L37" s="104">
        <v>32</v>
      </c>
      <c r="M37" s="104">
        <v>36</v>
      </c>
      <c r="N37" s="104">
        <v>40</v>
      </c>
      <c r="O37" s="104">
        <v>42</v>
      </c>
      <c r="P37" s="36"/>
      <c r="Q37" s="104"/>
      <c r="R37" s="104"/>
      <c r="S37" s="36"/>
      <c r="T37" s="82" t="s">
        <v>446</v>
      </c>
    </row>
    <row r="38" spans="1:20" s="61" customFormat="1">
      <c r="A38" s="36"/>
      <c r="B38" s="101">
        <f>IF(MAX(S31:S33)=0,"-",SUMIF(S$31:S$33,1,R$31:R$33)/COUNTIF(S$31:S$33,1))</f>
        <v>4</v>
      </c>
      <c r="C38" s="41" t="str">
        <f>IF(ISERROR(VLOOKUP(B38,splits!B:D,3,0)),"-",VLOOKUP(B38,splits!B:D,3,0))</f>
        <v>Štafeta - JKM</v>
      </c>
      <c r="D38" s="41"/>
      <c r="E38" s="103">
        <f>SUMIF(splits!$B:$B,$B38,splits!AF:AF)</f>
        <v>1.2278240740740742E-2</v>
      </c>
      <c r="F38" s="103">
        <f>SUMIF(splits!$B:$B,$B38,splits!AG:AG)</f>
        <v>2.4128125E-2</v>
      </c>
      <c r="G38" s="103">
        <f>SUMIF(splits!$B:$B,$B38,splits!AH:AH)</f>
        <v>3.601041666666667E-2</v>
      </c>
      <c r="H38" s="103">
        <f>SUMIF(splits!$B:$B,$B38,splits!AI:AI)</f>
        <v>4.9099537037037039E-2</v>
      </c>
      <c r="I38" s="103">
        <f>SUMIF(splits!$B:$B,$B38,splits!AJ:AJ)</f>
        <v>6.2566087962962966E-2</v>
      </c>
      <c r="J38" s="103">
        <f>SUMIF(splits!$B:$B,$B38,splits!AK:AK)</f>
        <v>7.3931018518518521E-2</v>
      </c>
      <c r="K38" s="103">
        <f>SUMIF(splits!$B:$B,$B38,splits!AL:AL)</f>
        <v>8.545196759259259E-2</v>
      </c>
      <c r="L38" s="103">
        <f>SUMIF(splits!$B:$B,$B38,splits!AM:AM)</f>
        <v>9.6348958333333332E-2</v>
      </c>
      <c r="M38" s="103">
        <f>SUMIF(splits!$B:$B,$B38,splits!AN:AN)</f>
        <v>0.10750439814814815</v>
      </c>
      <c r="N38" s="103">
        <f>SUMIF(splits!$B:$B,$B38,splits!AO:AO)</f>
        <v>0.11891180555555556</v>
      </c>
      <c r="O38" s="103">
        <f>SUMIF(splits!$B:$B,$B38,splits!AP:AP)</f>
        <v>0.12437581018518519</v>
      </c>
      <c r="P38" s="36"/>
      <c r="Q38" s="36"/>
      <c r="R38" s="36"/>
      <c r="S38" s="36"/>
      <c r="T38" s="82" t="s">
        <v>480</v>
      </c>
    </row>
    <row r="39" spans="1:20" s="37" customFormat="1">
      <c r="A39" s="36"/>
      <c r="B39" s="102">
        <f>IF(MAX(S31:S33)&lt;=1,"-",SUMIF(S$31:S$33,2,R$31:R$33)/COUNTIF(S$31:S$33,2))</f>
        <v>5</v>
      </c>
      <c r="C39" s="66" t="str">
        <f>IF(ISERROR(VLOOKUP(B39,splits!B:D,3,0)),"-",VLOOKUP(B39,splits!B:D,3,0))</f>
        <v>Štafeta - Běžím.pro</v>
      </c>
      <c r="D39" s="88"/>
      <c r="E39" s="114" t="str">
        <f>IF($B39="-",0,IF(SUMIF(splits!$B:$B,$B39,splits!AF:AF)-E$38&gt;=0,TEXT(SUMIF(splits!$B:$B,$B39,splits!AF:AF)-E$38,"+h:mm:ss"),TEXT(ABS(SUMIF(splits!$B:$B,$B39,splits!AF:AF)-E$38),"-h:mm:ss")))</f>
        <v>-0:00:13</v>
      </c>
      <c r="F39" s="114" t="str">
        <f>IF($B39="-",0,IF(SUMIF(splits!$B:$B,$B39,splits!AG:AG)-F$38&gt;=0,TEXT(SUMIF(splits!$B:$B,$B39,splits!AG:AG)-F$38,"+h:mm:ss"),TEXT(ABS(SUMIF(splits!$B:$B,$B39,splits!AG:AG)-F$38),"-h:mm:ss")))</f>
        <v>+0:00:00</v>
      </c>
      <c r="G39" s="114" t="str">
        <f>IF($B39="-",0,IF(SUMIF(splits!$B:$B,$B39,splits!AH:AH)-G$38&gt;=0,TEXT(SUMIF(splits!$B:$B,$B39,splits!AH:AH)-G$38,"+h:mm:ss"),TEXT(ABS(SUMIF(splits!$B:$B,$B39,splits!AH:AH)-G$38),"-h:mm:ss")))</f>
        <v>-0:00:07</v>
      </c>
      <c r="H39" s="114" t="str">
        <f>IF($B39="-",0,IF(SUMIF(splits!$B:$B,$B39,splits!AI:AI)-H$38&gt;=0,TEXT(SUMIF(splits!$B:$B,$B39,splits!AI:AI)-H$38,"+h:mm:ss"),TEXT(ABS(SUMIF(splits!$B:$B,$B39,splits!AI:AI)-H$38),"-h:mm:ss")))</f>
        <v>-0:02:06</v>
      </c>
      <c r="I39" s="114" t="str">
        <f>IF($B39="-",0,IF(SUMIF(splits!$B:$B,$B39,splits!AJ:AJ)-I$38&gt;=0,TEXT(SUMIF(splits!$B:$B,$B39,splits!AJ:AJ)-I$38,"+h:mm:ss"),TEXT(ABS(SUMIF(splits!$B:$B,$B39,splits!AJ:AJ)-I$38),"-h:mm:ss")))</f>
        <v>-0:04:37</v>
      </c>
      <c r="J39" s="114" t="str">
        <f>IF($B39="-",0,IF(SUMIF(splits!$B:$B,$B39,splits!AK:AK)-J$38&gt;=0,TEXT(SUMIF(splits!$B:$B,$B39,splits!AK:AK)-J$38,"+h:mm:ss"),TEXT(ABS(SUMIF(splits!$B:$B,$B39,splits!AK:AK)-J$38),"-h:mm:ss")))</f>
        <v>-0:02:33</v>
      </c>
      <c r="K39" s="114" t="str">
        <f>IF($B39="-",0,IF(SUMIF(splits!$B:$B,$B39,splits!AL:AL)-K$38&gt;=0,TEXT(SUMIF(splits!$B:$B,$B39,splits!AL:AL)-K$38,"+h:mm:ss"),TEXT(ABS(SUMIF(splits!$B:$B,$B39,splits!AL:AL)-K$38),"-h:mm:ss")))</f>
        <v>+0:00:36</v>
      </c>
      <c r="L39" s="114" t="str">
        <f>IF($B39="-",0,IF(SUMIF(splits!$B:$B,$B39,splits!AM:AM)-L$38&gt;=0,TEXT(SUMIF(splits!$B:$B,$B39,splits!AM:AM)-L$38,"+h:mm:ss"),TEXT(ABS(SUMIF(splits!$B:$B,$B39,splits!AM:AM)-L$38),"-h:mm:ss")))</f>
        <v>+0:03:02</v>
      </c>
      <c r="M39" s="114" t="str">
        <f>IF($B39="-",0,IF(SUMIF(splits!$B:$B,$B39,splits!AN:AN)-M$38&gt;=0,TEXT(SUMIF(splits!$B:$B,$B39,splits!AN:AN)-M$38,"+h:mm:ss"),TEXT(ABS(SUMIF(splits!$B:$B,$B39,splits!AN:AN)-M$38),"-h:mm:ss")))</f>
        <v>+0:04:41</v>
      </c>
      <c r="N39" s="114" t="str">
        <f>IF($B39="-",0,IF(SUMIF(splits!$B:$B,$B39,splits!AO:AO)-N$38&gt;=0,TEXT(SUMIF(splits!$B:$B,$B39,splits!AO:AO)-N$38,"+h:mm:ss"),TEXT(ABS(SUMIF(splits!$B:$B,$B39,splits!AO:AO)-N$38),"-h:mm:ss")))</f>
        <v>+0:05:44</v>
      </c>
      <c r="O39" s="114" t="str">
        <f>IF($B39="-",0,IF(SUMIF(splits!$B:$B,$B39,splits!AP:AP)-O$38&gt;=0,TEXT(SUMIF(splits!$B:$B,$B39,splits!AP:AP)-O$38,"+h:mm:ss"),TEXT(ABS(SUMIF(splits!$B:$B,$B39,splits!AP:AP)-O$38),"-h:mm:ss")))</f>
        <v>+0:06:11</v>
      </c>
      <c r="P39" s="36"/>
      <c r="Q39" s="36"/>
      <c r="R39" s="36"/>
      <c r="S39" s="36"/>
      <c r="T39" s="82" t="s">
        <v>419</v>
      </c>
    </row>
    <row r="40" spans="1:20" s="41" customFormat="1" ht="15" customHeight="1">
      <c r="A40" s="36"/>
      <c r="B40" s="101">
        <f>IF(MAX(S31:S33)&lt;=2,"-",SUMIF(S$31:S$33,3,R$31:R$33)/COUNTIF(S$31:S$33,3))</f>
        <v>64</v>
      </c>
      <c r="C40" s="41" t="str">
        <f>IF(ISERROR(VLOOKUP(B40,splits!B:D,3,0)),"-",VLOOKUP(B40,splits!B:D,3,0))</f>
        <v>Šimek Miroslav</v>
      </c>
      <c r="D40" s="40"/>
      <c r="E40" s="114" t="str">
        <f>IF($B40="-",0,IF(SUMIF(splits!$B:$B,$B40,splits!AF:AF)-E$38&gt;=0,TEXT(SUMIF(splits!$B:$B,$B40,splits!AF:AF)-E$38,"+h:mm:ss"),TEXT(ABS(SUMIF(splits!$B:$B,$B40,splits!AF:AF)-E$38),"-h:mm:ss")))</f>
        <v>+0:04:14</v>
      </c>
      <c r="F40" s="114" t="str">
        <f>IF($B40="-",0,IF(SUMIF(splits!$B:$B,$B40,splits!AG:AG)-F$38&gt;=0,TEXT(SUMIF(splits!$B:$B,$B40,splits!AG:AG)-F$38,"+h:mm:ss"),TEXT(ABS(SUMIF(splits!$B:$B,$B40,splits!AG:AG)-F$38),"-h:mm:ss")))</f>
        <v>+0:09:09</v>
      </c>
      <c r="G40" s="114" t="str">
        <f>IF($B40="-",0,IF(SUMIF(splits!$B:$B,$B40,splits!AH:AH)-G$38&gt;=0,TEXT(SUMIF(splits!$B:$B,$B40,splits!AH:AH)-G$38,"+h:mm:ss"),TEXT(ABS(SUMIF(splits!$B:$B,$B40,splits!AH:AH)-G$38),"-h:mm:ss")))</f>
        <v>+0:13:35</v>
      </c>
      <c r="H40" s="114" t="str">
        <f>IF($B40="-",0,IF(SUMIF(splits!$B:$B,$B40,splits!AI:AI)-H$38&gt;=0,TEXT(SUMIF(splits!$B:$B,$B40,splits!AI:AI)-H$38,"+h:mm:ss"),TEXT(ABS(SUMIF(splits!$B:$B,$B40,splits!AI:AI)-H$38),"-h:mm:ss")))</f>
        <v>+0:16:34</v>
      </c>
      <c r="I40" s="114" t="str">
        <f>IF($B40="-",0,IF(SUMIF(splits!$B:$B,$B40,splits!AJ:AJ)-I$38&gt;=0,TEXT(SUMIF(splits!$B:$B,$B40,splits!AJ:AJ)-I$38,"+h:mm:ss"),TEXT(ABS(SUMIF(splits!$B:$B,$B40,splits!AJ:AJ)-I$38),"-h:mm:ss")))</f>
        <v>+0:19:51</v>
      </c>
      <c r="J40" s="114" t="str">
        <f>IF($B40="-",0,IF(SUMIF(splits!$B:$B,$B40,splits!AK:AK)-J$38&gt;=0,TEXT(SUMIF(splits!$B:$B,$B40,splits!AK:AK)-J$38,"+h:mm:ss"),TEXT(ABS(SUMIF(splits!$B:$B,$B40,splits!AK:AK)-J$38),"-h:mm:ss")))</f>
        <v>+0:24:46</v>
      </c>
      <c r="K40" s="114" t="str">
        <f>IF($B40="-",0,IF(SUMIF(splits!$B:$B,$B40,splits!AL:AL)-K$38&gt;=0,TEXT(SUMIF(splits!$B:$B,$B40,splits!AL:AL)-K$38,"+h:mm:ss"),TEXT(ABS(SUMIF(splits!$B:$B,$B40,splits!AL:AL)-K$38),"-h:mm:ss")))</f>
        <v>+0:31:39</v>
      </c>
      <c r="L40" s="114" t="str">
        <f>IF($B40="-",0,IF(SUMIF(splits!$B:$B,$B40,splits!AM:AM)-L$38&gt;=0,TEXT(SUMIF(splits!$B:$B,$B40,splits!AM:AM)-L$38,"+h:mm:ss"),TEXT(ABS(SUMIF(splits!$B:$B,$B40,splits!AM:AM)-L$38),"-h:mm:ss")))</f>
        <v>+0:43:13</v>
      </c>
      <c r="M40" s="114" t="str">
        <f>IF($B40="-",0,IF(SUMIF(splits!$B:$B,$B40,splits!AN:AN)-M$38&gt;=0,TEXT(SUMIF(splits!$B:$B,$B40,splits!AN:AN)-M$38,"+h:mm:ss"),TEXT(ABS(SUMIF(splits!$B:$B,$B40,splits!AN:AN)-M$38),"-h:mm:ss")))</f>
        <v>+0:58:35</v>
      </c>
      <c r="N40" s="114" t="str">
        <f>IF($B40="-",0,IF(SUMIF(splits!$B:$B,$B40,splits!AO:AO)-N$38&gt;=0,TEXT(SUMIF(splits!$B:$B,$B40,splits!AO:AO)-N$38,"+h:mm:ss"),TEXT(ABS(SUMIF(splits!$B:$B,$B40,splits!AO:AO)-N$38),"-h:mm:ss")))</f>
        <v>+1:13:44</v>
      </c>
      <c r="O40" s="114" t="str">
        <f>IF($B40="-",0,IF(SUMIF(splits!$B:$B,$B40,splits!AP:AP)-O$38&gt;=0,TEXT(SUMIF(splits!$B:$B,$B40,splits!AP:AP)-O$38,"+h:mm:ss"),TEXT(ABS(SUMIF(splits!$B:$B,$B40,splits!AP:AP)-O$38),"-h:mm:ss")))</f>
        <v>+1:22:06</v>
      </c>
      <c r="P40" s="36"/>
      <c r="Q40" s="36"/>
      <c r="R40" s="36"/>
      <c r="S40" s="36"/>
      <c r="T40" s="82" t="s">
        <v>482</v>
      </c>
    </row>
    <row r="41" spans="1:20" s="41" customForma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  <c r="Q41" s="36"/>
      <c r="R41" s="36"/>
      <c r="S41" s="36"/>
      <c r="T41" s="82" t="s">
        <v>469</v>
      </c>
    </row>
    <row r="42" spans="1:20" s="41" customFormat="1">
      <c r="A42" s="36"/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82" t="s">
        <v>470</v>
      </c>
    </row>
    <row r="43" spans="1:20" s="41" customFormat="1">
      <c r="A43" s="36"/>
      <c r="B43" s="106" t="s">
        <v>112</v>
      </c>
      <c r="C43" s="106"/>
      <c r="D43" s="106"/>
      <c r="E43" s="36"/>
      <c r="F43" s="36"/>
      <c r="G43" s="36"/>
      <c r="H43" s="36"/>
      <c r="I43" s="61"/>
      <c r="J43" s="36"/>
      <c r="K43" s="36"/>
      <c r="L43" s="36"/>
      <c r="M43" s="54"/>
      <c r="N43" s="54"/>
      <c r="O43" s="107" t="s">
        <v>111</v>
      </c>
      <c r="P43" s="36"/>
      <c r="Q43" s="36"/>
      <c r="R43" s="36"/>
      <c r="S43" s="36"/>
      <c r="T43" s="82" t="s">
        <v>465</v>
      </c>
    </row>
    <row r="44" spans="1:20" s="61" customFormat="1">
      <c r="A44" s="36"/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82" t="s">
        <v>418</v>
      </c>
    </row>
    <row r="45" spans="1:20">
      <c r="T45" s="82" t="s">
        <v>479</v>
      </c>
    </row>
    <row r="46" spans="1:20">
      <c r="T46" s="82" t="s">
        <v>428</v>
      </c>
    </row>
    <row r="47" spans="1:20">
      <c r="T47" s="82" t="s">
        <v>432</v>
      </c>
    </row>
    <row r="48" spans="1:20">
      <c r="T48" s="82" t="s">
        <v>464</v>
      </c>
    </row>
    <row r="49" spans="2:20">
      <c r="T49" s="82" t="s">
        <v>409</v>
      </c>
    </row>
    <row r="50" spans="2:20">
      <c r="T50" s="82" t="s">
        <v>426</v>
      </c>
    </row>
    <row r="51" spans="2:20">
      <c r="T51" s="82" t="s">
        <v>456</v>
      </c>
    </row>
    <row r="52" spans="2:20">
      <c r="T52" s="82" t="s">
        <v>422</v>
      </c>
    </row>
    <row r="53" spans="2:20">
      <c r="T53" s="82" t="s">
        <v>421</v>
      </c>
    </row>
    <row r="54" spans="2:20">
      <c r="T54" s="82" t="s">
        <v>484</v>
      </c>
    </row>
    <row r="55" spans="2:20">
      <c r="T55" s="82" t="s">
        <v>478</v>
      </c>
    </row>
    <row r="56" spans="2:20">
      <c r="T56" s="82" t="s">
        <v>460</v>
      </c>
    </row>
    <row r="57" spans="2:20">
      <c r="T57" s="82" t="s">
        <v>454</v>
      </c>
    </row>
    <row r="58" spans="2:20">
      <c r="T58" s="82" t="s">
        <v>487</v>
      </c>
    </row>
    <row r="59" spans="2:20">
      <c r="B59" s="42">
        <f>B38</f>
        <v>4</v>
      </c>
      <c r="C59" s="41" t="str">
        <f>IF(ISERROR(VLOOKUP(B59,splits!B:D,3,0)),"-",VLOOKUP(B59,splits!B:D,3,0))</f>
        <v>Štafeta - JKM</v>
      </c>
      <c r="D59" s="41"/>
      <c r="E59" s="77">
        <f>SUMIF(splits!$B:$B,$B59,splits!AQ:AQ)</f>
        <v>8</v>
      </c>
      <c r="F59" s="77">
        <f>SUMIF(splits!$B:$B,$B59,splits!AR:AR)</f>
        <v>7</v>
      </c>
      <c r="G59" s="77">
        <f>SUMIF(splits!$B:$B,$B59,splits!AS:AS)</f>
        <v>8</v>
      </c>
      <c r="H59" s="77">
        <f>SUMIF(splits!$B:$B,$B59,splits!AT:AT)</f>
        <v>10</v>
      </c>
      <c r="I59" s="77">
        <f>SUMIF(splits!$B:$B,$B59,splits!AU:AU)</f>
        <v>11</v>
      </c>
      <c r="J59" s="77">
        <f>SUMIF(splits!$B:$B,$B59,splits!AV:AV)</f>
        <v>9</v>
      </c>
      <c r="K59" s="77">
        <f>SUMIF(splits!$B:$B,$B59,splits!AW:AW)</f>
        <v>7</v>
      </c>
      <c r="L59" s="77">
        <f>SUMIF(splits!$B:$B,$B59,splits!AX:AX)</f>
        <v>7</v>
      </c>
      <c r="M59" s="77">
        <f>SUMIF(splits!$B:$B,$B59,splits!AY:AY)</f>
        <v>6</v>
      </c>
      <c r="N59" s="77">
        <f>SUMIF(splits!$B:$B,$B59,splits!AZ:AZ)</f>
        <v>6</v>
      </c>
      <c r="O59" s="77">
        <f>SUMIF(splits!$B:$B,$B59,splits!BA:BA)</f>
        <v>6</v>
      </c>
      <c r="T59" s="82" t="s">
        <v>468</v>
      </c>
    </row>
    <row r="60" spans="2:20">
      <c r="B60" s="87">
        <f>B39</f>
        <v>5</v>
      </c>
      <c r="C60" s="66" t="str">
        <f>IF(ISERROR(VLOOKUP(B60,splits!B:D,3,0)),"-",VLOOKUP(B60,splits!B:D,3,0))</f>
        <v>Štafeta - Běžím.pro</v>
      </c>
      <c r="D60" s="88"/>
      <c r="E60" s="77">
        <f>SUMIF(splits!$B:$B,$B60,splits!AQ:AQ)</f>
        <v>7</v>
      </c>
      <c r="F60" s="77">
        <f>SUMIF(splits!$B:$B,$B60,splits!AR:AR)</f>
        <v>8</v>
      </c>
      <c r="G60" s="77">
        <f>SUMIF(splits!$B:$B,$B60,splits!AS:AS)</f>
        <v>7</v>
      </c>
      <c r="H60" s="77">
        <f>SUMIF(splits!$B:$B,$B60,splits!AT:AT)</f>
        <v>6</v>
      </c>
      <c r="I60" s="77">
        <f>SUMIF(splits!$B:$B,$B60,splits!AU:AU)</f>
        <v>6</v>
      </c>
      <c r="J60" s="77">
        <f>SUMIF(splits!$B:$B,$B60,splits!AV:AV)</f>
        <v>6</v>
      </c>
      <c r="K60" s="77">
        <f>SUMIF(splits!$B:$B,$B60,splits!AW:AW)</f>
        <v>8</v>
      </c>
      <c r="L60" s="77">
        <f>SUMIF(splits!$B:$B,$B60,splits!AX:AX)</f>
        <v>9</v>
      </c>
      <c r="M60" s="77">
        <f>SUMIF(splits!$B:$B,$B60,splits!AY:AY)</f>
        <v>9</v>
      </c>
      <c r="N60" s="77">
        <f>SUMIF(splits!$B:$B,$B60,splits!AZ:AZ)</f>
        <v>7</v>
      </c>
      <c r="O60" s="77">
        <f>SUMIF(splits!$B:$B,$B60,splits!BA:BA)</f>
        <v>7</v>
      </c>
      <c r="T60" s="82" t="s">
        <v>463</v>
      </c>
    </row>
    <row r="61" spans="2:20">
      <c r="B61" s="42">
        <f>B40</f>
        <v>64</v>
      </c>
      <c r="C61" s="41" t="str">
        <f>IF(ISERROR(VLOOKUP(B61,splits!B:D,3,0)),"-",VLOOKUP(B61,splits!B:D,3,0))</f>
        <v>Šimek Miroslav</v>
      </c>
      <c r="D61" s="40"/>
      <c r="E61" s="77">
        <f>SUMIF(splits!$B:$B,$B61,splits!AQ:AQ)</f>
        <v>54</v>
      </c>
      <c r="F61" s="77">
        <f>SUMIF(splits!$B:$B,$B61,splits!AR:AR)</f>
        <v>60</v>
      </c>
      <c r="G61" s="77">
        <f>SUMIF(splits!$B:$B,$B61,splits!AS:AS)</f>
        <v>59</v>
      </c>
      <c r="H61" s="77">
        <f>SUMIF(splits!$B:$B,$B61,splits!AT:AT)</f>
        <v>57</v>
      </c>
      <c r="I61" s="77">
        <f>SUMIF(splits!$B:$B,$B61,splits!AU:AU)</f>
        <v>58</v>
      </c>
      <c r="J61" s="77">
        <f>SUMIF(splits!$B:$B,$B61,splits!AV:AV)</f>
        <v>55</v>
      </c>
      <c r="K61" s="77">
        <f>SUMIF(splits!$B:$B,$B61,splits!AW:AW)</f>
        <v>57</v>
      </c>
      <c r="L61" s="77">
        <f>SUMIF(splits!$B:$B,$B61,splits!AX:AX)</f>
        <v>58</v>
      </c>
      <c r="M61" s="77">
        <f>SUMIF(splits!$B:$B,$B61,splits!AY:AY)</f>
        <v>62</v>
      </c>
      <c r="N61" s="77">
        <f>SUMIF(splits!$B:$B,$B61,splits!AZ:AZ)</f>
        <v>65</v>
      </c>
      <c r="O61" s="77">
        <f>SUMIF(splits!$B:$B,$B61,splits!BA:BA)</f>
        <v>67</v>
      </c>
      <c r="T61" s="82" t="s">
        <v>439</v>
      </c>
    </row>
    <row r="62" spans="2:20">
      <c r="T62" s="82" t="s">
        <v>440</v>
      </c>
    </row>
    <row r="63" spans="2:20">
      <c r="B63" s="42">
        <f t="shared" ref="B63:C65" si="4">B38</f>
        <v>4</v>
      </c>
      <c r="C63" s="41" t="str">
        <f t="shared" si="4"/>
        <v>Štafeta - JKM</v>
      </c>
      <c r="E63" s="105">
        <f>SUMIF(splits!$B:$B,$B63,splits!J:J)/4.195</f>
        <v>2.9268750275901648E-3</v>
      </c>
      <c r="F63" s="105">
        <f>SUMIF(splits!$B:$B,$B63,splits!K:K)/4</f>
        <v>2.9624710648148149E-3</v>
      </c>
      <c r="G63" s="105">
        <f>SUMIF(splits!$B:$B,$B63,splits!L:L)/4</f>
        <v>2.9705729166666665E-3</v>
      </c>
      <c r="H63" s="105">
        <f>SUMIF(splits!$B:$B,$B63,splits!M:M)/4</f>
        <v>3.2722800925925927E-3</v>
      </c>
      <c r="I63" s="105">
        <f>SUMIF(splits!$B:$B,$B63,splits!N:N)/4</f>
        <v>3.3666377314814817E-3</v>
      </c>
      <c r="J63" s="105">
        <f>SUMIF(splits!$B:$B,$B63,splits!O:O)/4</f>
        <v>2.8412326388888892E-3</v>
      </c>
      <c r="K63" s="105">
        <f>SUMIF(splits!$B:$B,$B63,splits!P:P)/4</f>
        <v>2.8802372685185185E-3</v>
      </c>
      <c r="L63" s="105">
        <f>SUMIF(splits!$B:$B,$B63,splits!Q:Q)/4</f>
        <v>2.724247685185185E-3</v>
      </c>
      <c r="M63" s="105">
        <f>SUMIF(splits!$B:$B,$B63,splits!R:R)/4</f>
        <v>2.7888599537037036E-3</v>
      </c>
      <c r="N63" s="105">
        <f>SUMIF(splits!$B:$B,$B63,splits!S:S)/4</f>
        <v>2.8518518518518515E-3</v>
      </c>
      <c r="O63" s="105">
        <f>SUMIF(splits!$B:$B,$B63,splits!T:T)/2</f>
        <v>2.7320023148148151E-3</v>
      </c>
      <c r="T63" s="82" t="s">
        <v>467</v>
      </c>
    </row>
    <row r="64" spans="2:20">
      <c r="B64" s="42">
        <f t="shared" si="4"/>
        <v>5</v>
      </c>
      <c r="C64" s="41" t="str">
        <f t="shared" si="4"/>
        <v>Štafeta - Běžím.pro</v>
      </c>
      <c r="E64" s="105">
        <f>SUMIF(splits!$B:$B,$B64,splits!J:J)/4.195</f>
        <v>2.891256125016554E-3</v>
      </c>
      <c r="F64" s="105">
        <f>SUMIF(splits!$B:$B,$B64,splits!K:K)/4</f>
        <v>3.0002314814814818E-3</v>
      </c>
      <c r="G64" s="105">
        <f>SUMIF(splits!$B:$B,$B64,splits!L:L)/4</f>
        <v>2.949074074074074E-3</v>
      </c>
      <c r="H64" s="105">
        <f>SUMIF(splits!$B:$B,$B64,splits!M:M)/4</f>
        <v>2.9282407407407408E-3</v>
      </c>
      <c r="I64" s="105">
        <f>SUMIF(splits!$B:$B,$B64,splits!N:N)/4</f>
        <v>2.9308738425925926E-3</v>
      </c>
      <c r="J64" s="105">
        <f>SUMIF(splits!$B:$B,$B64,splits!O:O)/4</f>
        <v>3.2004918981481485E-3</v>
      </c>
      <c r="K64" s="105">
        <f>SUMIF(splits!$B:$B,$B64,splits!P:P)/4</f>
        <v>3.4264467592592593E-3</v>
      </c>
      <c r="L64" s="105">
        <f>SUMIF(splits!$B:$B,$B64,splits!Q:Q)/4</f>
        <v>3.1470486111111109E-3</v>
      </c>
      <c r="M64" s="105">
        <f>SUMIF(splits!$B:$B,$B64,splits!R:R)/4</f>
        <v>3.0745949074074074E-3</v>
      </c>
      <c r="N64" s="105">
        <f>SUMIF(splits!$B:$B,$B64,splits!S:S)/4</f>
        <v>3.0341145833333331E-3</v>
      </c>
      <c r="O64" s="105">
        <f>SUMIF(splits!$B:$B,$B64,splits!T:T)/2</f>
        <v>2.8867476851851858E-3</v>
      </c>
      <c r="T64" s="82" t="s">
        <v>413</v>
      </c>
    </row>
    <row r="65" spans="2:20">
      <c r="B65" s="42">
        <f t="shared" si="4"/>
        <v>64</v>
      </c>
      <c r="C65" s="41" t="str">
        <f t="shared" si="4"/>
        <v>Šimek Miroslav</v>
      </c>
      <c r="E65" s="105">
        <f>SUMIF(splits!$B:$B,$B65,splits!J:J)/4.195</f>
        <v>3.6272237672714423E-3</v>
      </c>
      <c r="F65" s="105">
        <f>SUMIF(splits!$B:$B,$B65,splits!K:K)/4</f>
        <v>3.8166956018518515E-3</v>
      </c>
      <c r="G65" s="105">
        <f>SUMIF(splits!$B:$B,$B65,splits!L:L)/4</f>
        <v>3.7398437500000001E-3</v>
      </c>
      <c r="H65" s="105">
        <f>SUMIF(splits!$B:$B,$B65,splits!M:M)/4</f>
        <v>3.7907986111111107E-3</v>
      </c>
      <c r="I65" s="105">
        <f>SUMIF(splits!$B:$B,$B65,splits!N:N)/4</f>
        <v>3.9362268518518513E-3</v>
      </c>
      <c r="J65" s="105">
        <f>SUMIF(splits!$B:$B,$B65,splits!O:O)/4</f>
        <v>3.6958912037037038E-3</v>
      </c>
      <c r="K65" s="105">
        <f>SUMIF(splits!$B:$B,$B65,splits!P:P)/4</f>
        <v>4.0755208333333338E-3</v>
      </c>
      <c r="L65" s="105">
        <f>SUMIF(splits!$B:$B,$B65,splits!Q:Q)/4</f>
        <v>4.7324942129629635E-3</v>
      </c>
      <c r="M65" s="105">
        <f>SUMIF(splits!$B:$B,$B65,splits!R:R)/4</f>
        <v>5.4554398148148149E-3</v>
      </c>
      <c r="N65" s="105">
        <f>SUMIF(splits!$B:$B,$B65,splits!S:S)/4</f>
        <v>5.4832465277777779E-3</v>
      </c>
      <c r="O65" s="105">
        <f>SUMIF(splits!$B:$B,$B65,splits!T:T)/2</f>
        <v>5.6328703703703705E-3</v>
      </c>
      <c r="T65" s="82" t="s">
        <v>451</v>
      </c>
    </row>
    <row r="66" spans="2:20">
      <c r="T66" s="82" t="s">
        <v>481</v>
      </c>
    </row>
    <row r="67" spans="2:20" hidden="1">
      <c r="T67" s="82" t="s">
        <v>408</v>
      </c>
    </row>
    <row r="68" spans="2:20" hidden="1">
      <c r="T68" s="82" t="s">
        <v>448</v>
      </c>
    </row>
    <row r="69" spans="2:20" hidden="1">
      <c r="T69" s="82" t="s">
        <v>438</v>
      </c>
    </row>
    <row r="70" spans="2:20" hidden="1">
      <c r="T70" s="82" t="s">
        <v>435</v>
      </c>
    </row>
    <row r="71" spans="2:20" hidden="1">
      <c r="T71" s="82" t="s">
        <v>407</v>
      </c>
    </row>
    <row r="72" spans="2:20" hidden="1">
      <c r="T72" s="82" t="s">
        <v>455</v>
      </c>
    </row>
    <row r="73" spans="2:20" hidden="1">
      <c r="T73" s="82" t="s">
        <v>452</v>
      </c>
    </row>
    <row r="74" spans="2:20" hidden="1">
      <c r="T74" s="82" t="s">
        <v>466</v>
      </c>
    </row>
    <row r="75" spans="2:20" hidden="1">
      <c r="T75" s="82" t="s">
        <v>442</v>
      </c>
    </row>
    <row r="76" spans="2:20" hidden="1">
      <c r="T76" s="82" t="s">
        <v>436</v>
      </c>
    </row>
    <row r="77" spans="2:20" hidden="1">
      <c r="T77" s="82" t="s">
        <v>457</v>
      </c>
    </row>
    <row r="78" spans="2:20" hidden="1">
      <c r="T78" s="82" t="s">
        <v>430</v>
      </c>
    </row>
    <row r="79" spans="2:20" hidden="1">
      <c r="T79" s="82" t="s">
        <v>412</v>
      </c>
    </row>
    <row r="80" spans="2:20" hidden="1">
      <c r="T80" s="82" t="s">
        <v>483</v>
      </c>
    </row>
    <row r="81" spans="20:20" hidden="1">
      <c r="T81" s="82" t="s">
        <v>425</v>
      </c>
    </row>
    <row r="82" spans="20:20" hidden="1">
      <c r="T82" s="82" t="s">
        <v>404</v>
      </c>
    </row>
    <row r="83" spans="20:20" hidden="1">
      <c r="T83" s="82" t="s">
        <v>441</v>
      </c>
    </row>
    <row r="84" spans="20:20" hidden="1">
      <c r="T84" s="82" t="s">
        <v>449</v>
      </c>
    </row>
    <row r="85" spans="20:20" hidden="1">
      <c r="T85" s="82" t="s">
        <v>473</v>
      </c>
    </row>
    <row r="86" spans="20:20" hidden="1">
      <c r="T86" s="82" t="s">
        <v>459</v>
      </c>
    </row>
    <row r="87" spans="20:20" hidden="1">
      <c r="T87" s="82" t="s">
        <v>431</v>
      </c>
    </row>
    <row r="88" spans="20:20" hidden="1">
      <c r="T88" s="82" t="s">
        <v>411</v>
      </c>
    </row>
    <row r="89" spans="20:20" hidden="1">
      <c r="T89" s="82" t="s">
        <v>486</v>
      </c>
    </row>
    <row r="90" spans="20:20" hidden="1">
      <c r="T90" s="82" t="s">
        <v>305</v>
      </c>
    </row>
    <row r="91" spans="20:20" hidden="1"/>
    <row r="92" spans="20:20" hidden="1"/>
    <row r="93" spans="20:20" hidden="1"/>
    <row r="94" spans="20:20" hidden="1"/>
    <row r="95" spans="20:20" hidden="1"/>
    <row r="96" spans="20:20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</sheetData>
  <sheetProtection password="C7B2" sheet="1" objects="1" scenarios="1"/>
  <sortState ref="T5:T117">
    <sortCondition ref="T5:T117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415" priority="13" operator="equal">
      <formula>"tady vyber jméno"</formula>
    </cfRule>
  </conditionalFormatting>
  <conditionalFormatting sqref="E14:O14">
    <cfRule type="expression" dxfId="414" priority="11">
      <formula>LEFT(E14,1)="+"</formula>
    </cfRule>
    <cfRule type="expression" dxfId="413" priority="12">
      <formula>LEFT(E14,1)="-"</formula>
    </cfRule>
  </conditionalFormatting>
  <conditionalFormatting sqref="E16:O16">
    <cfRule type="expression" dxfId="412" priority="9">
      <formula>LEFT(E16,1)="+"</formula>
    </cfRule>
    <cfRule type="expression" dxfId="411" priority="10">
      <formula>LEFT(E16,1)="-"</formula>
    </cfRule>
  </conditionalFormatting>
  <conditionalFormatting sqref="E8:O8">
    <cfRule type="expression" dxfId="410" priority="7">
      <formula>LEFT(E8,1)="+"</formula>
    </cfRule>
    <cfRule type="expression" dxfId="409" priority="8">
      <formula>LEFT(E8,1)="-"</formula>
    </cfRule>
  </conditionalFormatting>
  <conditionalFormatting sqref="E10:O10">
    <cfRule type="expression" dxfId="408" priority="5">
      <formula>LEFT(E10,1)="+"</formula>
    </cfRule>
    <cfRule type="expression" dxfId="407" priority="6">
      <formula>LEFT(E10,1)="-"</formula>
    </cfRule>
  </conditionalFormatting>
  <conditionalFormatting sqref="E39:O40">
    <cfRule type="cellIs" dxfId="406" priority="1" operator="equal">
      <formula>0</formula>
    </cfRule>
    <cfRule type="expression" dxfId="405" priority="2">
      <formula>LEFT(E39,1)="+"</formula>
    </cfRule>
    <cfRule type="expression" dxfId="404" priority="3">
      <formula>LEFT(E39,1)="-"</formula>
    </cfRule>
  </conditionalFormatting>
  <conditionalFormatting sqref="B38:O40">
    <cfRule type="expression" dxfId="403" priority="4">
      <formula>$B38=$B$9</formula>
    </cfRule>
  </conditionalFormatting>
  <conditionalFormatting sqref="E20:O22">
    <cfRule type="expression" dxfId="402" priority="18">
      <formula>E$21&lt;E20</formula>
    </cfRule>
    <cfRule type="expression" dxfId="401" priority="19">
      <formula>E$21&gt;E20</formula>
    </cfRule>
  </conditionalFormatting>
  <conditionalFormatting sqref="E26:O28">
    <cfRule type="expression" dxfId="400" priority="20">
      <formula>E$27&lt;E26</formula>
    </cfRule>
    <cfRule type="expression" dxfId="399" priority="21">
      <formula>E$27&gt;E26</formula>
    </cfRule>
  </conditionalFormatting>
  <dataValidations count="2">
    <dataValidation type="list" allowBlank="1" showInputMessage="1" showErrorMessage="1" sqref="M33:O33 M32:O32">
      <formula1>$T$5:$T$90</formula1>
    </dataValidation>
    <dataValidation type="list" allowBlank="1" showInputMessage="1" showErrorMessage="1" sqref="B3:E3">
      <formula1>$T$4:$T$90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81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1"/>
  <sheetViews>
    <sheetView showGridLines="0" showRowColHeaders="0" workbookViewId="0">
      <pane xSplit="9" ySplit="3" topLeftCell="J4" activePane="bottomRight" state="frozen"/>
      <selection pane="topRight" activeCell="L1" sqref="L1"/>
      <selection pane="bottomLeft" activeCell="A2" sqref="A2"/>
      <selection pane="bottomRight" activeCell="H1" sqref="H1"/>
    </sheetView>
  </sheetViews>
  <sheetFormatPr defaultColWidth="0" defaultRowHeight="11.25" zeroHeight="1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1" bestFit="1" customWidth="1"/>
    <col min="10" max="10" width="5.85546875" style="1" customWidth="1"/>
    <col min="11" max="12" width="4.85546875" style="1" bestFit="1" customWidth="1"/>
    <col min="13" max="53" width="4.85546875" style="1" customWidth="1"/>
    <col min="54" max="114" width="4.85546875" style="1" bestFit="1" customWidth="1"/>
    <col min="115" max="115" width="2.7109375" style="1" customWidth="1"/>
    <col min="116" max="16384" width="9.140625" style="1" hidden="1"/>
  </cols>
  <sheetData>
    <row r="1" spans="2:114" ht="15.75">
      <c r="B1" s="16" t="s">
        <v>88</v>
      </c>
      <c r="H1" s="12" t="s">
        <v>126</v>
      </c>
    </row>
    <row r="2" spans="2:114">
      <c r="B2" s="1" t="s">
        <v>232</v>
      </c>
    </row>
    <row r="3" spans="2:114" s="7" customFormat="1">
      <c r="B3" s="9" t="s">
        <v>21</v>
      </c>
      <c r="C3" s="14" t="s">
        <v>16</v>
      </c>
      <c r="D3" s="5" t="s">
        <v>17</v>
      </c>
      <c r="E3" s="5" t="s">
        <v>85</v>
      </c>
      <c r="F3" s="5" t="s">
        <v>18</v>
      </c>
      <c r="G3" s="5" t="s">
        <v>19</v>
      </c>
      <c r="H3" s="5" t="s">
        <v>20</v>
      </c>
      <c r="I3" s="6" t="s">
        <v>91</v>
      </c>
      <c r="J3" s="8" t="s">
        <v>22</v>
      </c>
      <c r="K3" s="8" t="s">
        <v>23</v>
      </c>
      <c r="L3" s="8" t="s">
        <v>24</v>
      </c>
      <c r="M3" s="8" t="s">
        <v>25</v>
      </c>
      <c r="N3" s="8" t="s">
        <v>26</v>
      </c>
      <c r="O3" s="8" t="s">
        <v>27</v>
      </c>
      <c r="P3" s="8" t="s">
        <v>28</v>
      </c>
      <c r="Q3" s="8" t="s">
        <v>29</v>
      </c>
      <c r="R3" s="8" t="s">
        <v>30</v>
      </c>
      <c r="S3" s="8" t="s">
        <v>31</v>
      </c>
      <c r="T3" s="8" t="s">
        <v>32</v>
      </c>
      <c r="U3" s="8" t="s">
        <v>33</v>
      </c>
      <c r="V3" s="8" t="s">
        <v>34</v>
      </c>
      <c r="W3" s="8" t="s">
        <v>35</v>
      </c>
      <c r="X3" s="8" t="s">
        <v>36</v>
      </c>
      <c r="Y3" s="8" t="s">
        <v>37</v>
      </c>
      <c r="Z3" s="8" t="s">
        <v>38</v>
      </c>
      <c r="AA3" s="8" t="s">
        <v>39</v>
      </c>
      <c r="AB3" s="8" t="s">
        <v>40</v>
      </c>
      <c r="AC3" s="8" t="s">
        <v>41</v>
      </c>
      <c r="AD3" s="8" t="s">
        <v>42</v>
      </c>
      <c r="AE3" s="8" t="s">
        <v>43</v>
      </c>
      <c r="AF3" s="8" t="s">
        <v>44</v>
      </c>
      <c r="AG3" s="8" t="s">
        <v>45</v>
      </c>
      <c r="AH3" s="8" t="s">
        <v>46</v>
      </c>
      <c r="AI3" s="8" t="s">
        <v>47</v>
      </c>
      <c r="AJ3" s="8" t="s">
        <v>48</v>
      </c>
      <c r="AK3" s="8" t="s">
        <v>49</v>
      </c>
      <c r="AL3" s="8" t="s">
        <v>50</v>
      </c>
      <c r="AM3" s="8" t="s">
        <v>51</v>
      </c>
      <c r="AN3" s="8" t="s">
        <v>52</v>
      </c>
      <c r="AO3" s="8" t="s">
        <v>53</v>
      </c>
      <c r="AP3" s="8" t="s">
        <v>54</v>
      </c>
      <c r="AQ3" s="8" t="s">
        <v>55</v>
      </c>
      <c r="AR3" s="8" t="s">
        <v>56</v>
      </c>
      <c r="AS3" s="8" t="s">
        <v>57</v>
      </c>
      <c r="AT3" s="8" t="s">
        <v>58</v>
      </c>
      <c r="AU3" s="8" t="s">
        <v>59</v>
      </c>
      <c r="AV3" s="8" t="s">
        <v>60</v>
      </c>
      <c r="AW3" s="8" t="s">
        <v>61</v>
      </c>
      <c r="AX3" s="8" t="s">
        <v>62</v>
      </c>
      <c r="AY3" s="8" t="s">
        <v>63</v>
      </c>
      <c r="AZ3" s="8" t="s">
        <v>64</v>
      </c>
      <c r="BA3" s="8" t="s">
        <v>65</v>
      </c>
      <c r="BB3" s="8" t="s">
        <v>66</v>
      </c>
      <c r="BC3" s="8" t="s">
        <v>67</v>
      </c>
      <c r="BD3" s="8" t="s">
        <v>68</v>
      </c>
      <c r="BE3" s="8" t="s">
        <v>69</v>
      </c>
      <c r="BF3" s="8" t="s">
        <v>70</v>
      </c>
      <c r="BG3" s="8" t="s">
        <v>71</v>
      </c>
      <c r="BH3" s="8" t="s">
        <v>72</v>
      </c>
      <c r="BI3" s="8" t="s">
        <v>73</v>
      </c>
      <c r="BJ3" s="8" t="s">
        <v>74</v>
      </c>
      <c r="BK3" s="8" t="s">
        <v>75</v>
      </c>
      <c r="BL3" s="8" t="s">
        <v>76</v>
      </c>
      <c r="BM3" s="8" t="s">
        <v>77</v>
      </c>
      <c r="BN3" s="8" t="s">
        <v>78</v>
      </c>
      <c r="BO3" s="8" t="s">
        <v>79</v>
      </c>
      <c r="BP3" s="8" t="s">
        <v>80</v>
      </c>
      <c r="BQ3" s="8" t="s">
        <v>81</v>
      </c>
      <c r="BR3" s="8" t="s">
        <v>82</v>
      </c>
      <c r="BS3" s="8" t="s">
        <v>83</v>
      </c>
      <c r="BT3" s="8" t="s">
        <v>84</v>
      </c>
      <c r="BU3" s="8" t="s">
        <v>155</v>
      </c>
      <c r="BV3" s="8" t="s">
        <v>191</v>
      </c>
      <c r="BW3" s="8" t="s">
        <v>192</v>
      </c>
      <c r="BX3" s="8" t="s">
        <v>193</v>
      </c>
      <c r="BY3" s="8" t="s">
        <v>194</v>
      </c>
      <c r="BZ3" s="8" t="s">
        <v>195</v>
      </c>
      <c r="CA3" s="8" t="s">
        <v>196</v>
      </c>
      <c r="CB3" s="8" t="s">
        <v>197</v>
      </c>
      <c r="CC3" s="8" t="s">
        <v>198</v>
      </c>
      <c r="CD3" s="8" t="s">
        <v>199</v>
      </c>
      <c r="CE3" s="8" t="s">
        <v>200</v>
      </c>
      <c r="CF3" s="8" t="s">
        <v>201</v>
      </c>
      <c r="CG3" s="8" t="s">
        <v>202</v>
      </c>
      <c r="CH3" s="8" t="s">
        <v>203</v>
      </c>
      <c r="CI3" s="8" t="s">
        <v>204</v>
      </c>
      <c r="CJ3" s="8" t="s">
        <v>205</v>
      </c>
      <c r="CK3" s="8" t="s">
        <v>206</v>
      </c>
      <c r="CL3" s="8" t="s">
        <v>207</v>
      </c>
      <c r="CM3" s="8" t="s">
        <v>208</v>
      </c>
      <c r="CN3" s="8" t="s">
        <v>209</v>
      </c>
      <c r="CO3" s="8" t="s">
        <v>210</v>
      </c>
      <c r="CP3" s="8" t="s">
        <v>211</v>
      </c>
      <c r="CQ3" s="8" t="s">
        <v>212</v>
      </c>
      <c r="CR3" s="8" t="s">
        <v>213</v>
      </c>
      <c r="CS3" s="8" t="s">
        <v>214</v>
      </c>
      <c r="CT3" s="8" t="s">
        <v>215</v>
      </c>
      <c r="CU3" s="8" t="s">
        <v>216</v>
      </c>
      <c r="CV3" s="8" t="s">
        <v>217</v>
      </c>
      <c r="CW3" s="8" t="s">
        <v>218</v>
      </c>
      <c r="CX3" s="8" t="s">
        <v>219</v>
      </c>
      <c r="CY3" s="8" t="s">
        <v>220</v>
      </c>
      <c r="CZ3" s="8" t="s">
        <v>221</v>
      </c>
      <c r="DA3" s="8" t="s">
        <v>222</v>
      </c>
      <c r="DB3" s="8" t="s">
        <v>223</v>
      </c>
      <c r="DC3" s="8" t="s">
        <v>224</v>
      </c>
      <c r="DD3" s="8" t="s">
        <v>225</v>
      </c>
      <c r="DE3" s="8" t="s">
        <v>226</v>
      </c>
      <c r="DF3" s="8" t="s">
        <v>227</v>
      </c>
      <c r="DG3" s="8" t="s">
        <v>228</v>
      </c>
      <c r="DH3" s="8" t="s">
        <v>229</v>
      </c>
      <c r="DI3" s="8" t="s">
        <v>230</v>
      </c>
      <c r="DJ3" s="8" t="s">
        <v>231</v>
      </c>
    </row>
    <row r="4" spans="2:114">
      <c r="B4" s="123">
        <v>1</v>
      </c>
      <c r="C4" s="124">
        <v>102</v>
      </c>
      <c r="D4" s="124" t="s">
        <v>274</v>
      </c>
      <c r="E4" s="125">
        <v>1983</v>
      </c>
      <c r="F4" s="125" t="s">
        <v>157</v>
      </c>
      <c r="G4" s="125">
        <v>1</v>
      </c>
      <c r="H4" s="124" t="s">
        <v>323</v>
      </c>
      <c r="I4" s="132">
        <v>0.11755208333333333</v>
      </c>
      <c r="J4" s="134">
        <v>1.6918981481481481E-3</v>
      </c>
      <c r="K4" s="135">
        <v>1.1122685185185185E-3</v>
      </c>
      <c r="L4" s="135">
        <v>1.1295138888888889E-3</v>
      </c>
      <c r="M4" s="135">
        <v>1.1359953703703703E-3</v>
      </c>
      <c r="N4" s="135">
        <v>1.1109953703703703E-3</v>
      </c>
      <c r="O4" s="135">
        <v>1.1163194444444443E-3</v>
      </c>
      <c r="P4" s="135">
        <v>1.1185185185185185E-3</v>
      </c>
      <c r="Q4" s="135">
        <v>1.1266203703703705E-3</v>
      </c>
      <c r="R4" s="135">
        <v>1.103935185185185E-3</v>
      </c>
      <c r="S4" s="135">
        <v>1.1217592592592594E-3</v>
      </c>
      <c r="T4" s="135">
        <v>1.1094907407407405E-3</v>
      </c>
      <c r="U4" s="135">
        <v>1.1214120370370371E-3</v>
      </c>
      <c r="V4" s="135">
        <v>1.1121527777777779E-3</v>
      </c>
      <c r="W4" s="135">
        <v>1.1047453703703703E-3</v>
      </c>
      <c r="X4" s="135">
        <v>1.1034722222222223E-3</v>
      </c>
      <c r="Y4" s="135">
        <v>1.1123842592592594E-3</v>
      </c>
      <c r="Z4" s="135">
        <v>1.1212962962962962E-3</v>
      </c>
      <c r="AA4" s="135">
        <v>1.1145833333333333E-3</v>
      </c>
      <c r="AB4" s="135">
        <v>1.0913194444444445E-3</v>
      </c>
      <c r="AC4" s="135">
        <v>1.1223379629629628E-3</v>
      </c>
      <c r="AD4" s="135">
        <v>1.1217592592592594E-3</v>
      </c>
      <c r="AE4" s="135">
        <v>1.1193287037037038E-3</v>
      </c>
      <c r="AF4" s="135">
        <v>1.1231481481481481E-3</v>
      </c>
      <c r="AG4" s="135">
        <v>1.1119212962962964E-3</v>
      </c>
      <c r="AH4" s="135">
        <v>1.1068287037037038E-3</v>
      </c>
      <c r="AI4" s="135">
        <v>1.1067129629629628E-3</v>
      </c>
      <c r="AJ4" s="135">
        <v>1.1136574074074076E-3</v>
      </c>
      <c r="AK4" s="135">
        <v>1.0987268518518518E-3</v>
      </c>
      <c r="AL4" s="135">
        <v>1.1302083333333333E-3</v>
      </c>
      <c r="AM4" s="135">
        <v>1.1027777777777778E-3</v>
      </c>
      <c r="AN4" s="135">
        <v>1.1072916666666668E-3</v>
      </c>
      <c r="AO4" s="135">
        <v>1.1268518518518518E-3</v>
      </c>
      <c r="AP4" s="135">
        <v>1.1380787037037039E-3</v>
      </c>
      <c r="AQ4" s="135">
        <v>1.1075231481481481E-3</v>
      </c>
      <c r="AR4" s="135">
        <v>1.1454861111111112E-3</v>
      </c>
      <c r="AS4" s="135">
        <v>1.1056712962962962E-3</v>
      </c>
      <c r="AT4" s="135">
        <v>1.084837962962963E-3</v>
      </c>
      <c r="AU4" s="135">
        <v>1.1251157407407405E-3</v>
      </c>
      <c r="AV4" s="135">
        <v>1.1210648148148148E-3</v>
      </c>
      <c r="AW4" s="135">
        <v>1.129398148148148E-3</v>
      </c>
      <c r="AX4" s="135">
        <v>1.1265046296296296E-3</v>
      </c>
      <c r="AY4" s="135">
        <v>1.1046296296296297E-3</v>
      </c>
      <c r="AZ4" s="135">
        <v>1.1070601851851851E-3</v>
      </c>
      <c r="BA4" s="135">
        <v>1.1344907407407408E-3</v>
      </c>
      <c r="BB4" s="135">
        <v>1.1344907407407408E-3</v>
      </c>
      <c r="BC4" s="135">
        <v>1.0884259259259261E-3</v>
      </c>
      <c r="BD4" s="135">
        <v>1.1012731481481483E-3</v>
      </c>
      <c r="BE4" s="135">
        <v>1.1296296296296295E-3</v>
      </c>
      <c r="BF4" s="135">
        <v>1.0972222222222223E-3</v>
      </c>
      <c r="BG4" s="135">
        <v>1.1092592592592593E-3</v>
      </c>
      <c r="BH4" s="135">
        <v>1.1111111111111111E-3</v>
      </c>
      <c r="BI4" s="135">
        <v>1.1067129629629628E-3</v>
      </c>
      <c r="BJ4" s="135">
        <v>1.1108796296296296E-3</v>
      </c>
      <c r="BK4" s="135">
        <v>1.0998842592592592E-3</v>
      </c>
      <c r="BL4" s="135">
        <v>1.1081018518518519E-3</v>
      </c>
      <c r="BM4" s="135">
        <v>1.1251157407407405E-3</v>
      </c>
      <c r="BN4" s="135">
        <v>1.1202546296296297E-3</v>
      </c>
      <c r="BO4" s="135">
        <v>1.1203703703703703E-3</v>
      </c>
      <c r="BP4" s="135">
        <v>1.0842592592592592E-3</v>
      </c>
      <c r="BQ4" s="135">
        <v>1.1166666666666666E-3</v>
      </c>
      <c r="BR4" s="135">
        <v>1.123611111111111E-3</v>
      </c>
      <c r="BS4" s="135">
        <v>1.0917824074074074E-3</v>
      </c>
      <c r="BT4" s="135">
        <v>1.1239583333333334E-3</v>
      </c>
      <c r="BU4" s="135">
        <v>1.1121527777777779E-3</v>
      </c>
      <c r="BV4" s="135">
        <v>1.113773148148148E-3</v>
      </c>
      <c r="BW4" s="135">
        <v>1.1150462962962963E-3</v>
      </c>
      <c r="BX4" s="135">
        <v>1.102199074074074E-3</v>
      </c>
      <c r="BY4" s="135">
        <v>1.1027777777777778E-3</v>
      </c>
      <c r="BZ4" s="135">
        <v>1.117824074074074E-3</v>
      </c>
      <c r="CA4" s="135">
        <v>1.1112268518518517E-3</v>
      </c>
      <c r="CB4" s="135">
        <v>1.1089120370370369E-3</v>
      </c>
      <c r="CC4" s="135">
        <v>1.1503472222222221E-3</v>
      </c>
      <c r="CD4" s="135">
        <v>1.1119212962962964E-3</v>
      </c>
      <c r="CE4" s="135">
        <v>1.124537037037037E-3</v>
      </c>
      <c r="CF4" s="135">
        <v>1.1040509259259261E-3</v>
      </c>
      <c r="CG4" s="135">
        <v>1.1223379629629628E-3</v>
      </c>
      <c r="CH4" s="135">
        <v>1.1005787037037039E-3</v>
      </c>
      <c r="CI4" s="135">
        <v>1.118287037037037E-3</v>
      </c>
      <c r="CJ4" s="135">
        <v>1.1255787037037037E-3</v>
      </c>
      <c r="CK4" s="135">
        <v>1.1043981481481482E-3</v>
      </c>
      <c r="CL4" s="135">
        <v>1.1296296296296295E-3</v>
      </c>
      <c r="CM4" s="135">
        <v>1.1306712962962961E-3</v>
      </c>
      <c r="CN4" s="135">
        <v>1.1060185185185185E-3</v>
      </c>
      <c r="CO4" s="135">
        <v>1.137962962962963E-3</v>
      </c>
      <c r="CP4" s="135">
        <v>1.100462962962963E-3</v>
      </c>
      <c r="CQ4" s="135">
        <v>1.1335648148148149E-3</v>
      </c>
      <c r="CR4" s="135">
        <v>1.1208333333333333E-3</v>
      </c>
      <c r="CS4" s="135">
        <v>1.1254629629629629E-3</v>
      </c>
      <c r="CT4" s="135">
        <v>1.1261574074074073E-3</v>
      </c>
      <c r="CU4" s="135">
        <v>1.135185185185185E-3</v>
      </c>
      <c r="CV4" s="135">
        <v>1.1172453703703704E-3</v>
      </c>
      <c r="CW4" s="135">
        <v>1.1194444444444444E-3</v>
      </c>
      <c r="CX4" s="135">
        <v>1.1105324074074075E-3</v>
      </c>
      <c r="CY4" s="135">
        <v>1.1270833333333335E-3</v>
      </c>
      <c r="CZ4" s="135">
        <v>1.0927083333333333E-3</v>
      </c>
      <c r="DA4" s="135">
        <v>1.0972222222222223E-3</v>
      </c>
      <c r="DB4" s="135">
        <v>1.1070601851851851E-3</v>
      </c>
      <c r="DC4" s="135">
        <v>1.0878472222222223E-3</v>
      </c>
      <c r="DD4" s="135">
        <v>1.1267361111111111E-3</v>
      </c>
      <c r="DE4" s="135">
        <v>1.096412037037037E-3</v>
      </c>
      <c r="DF4" s="135">
        <v>1.1238425925925927E-3</v>
      </c>
      <c r="DG4" s="135">
        <v>1.1162037037037037E-3</v>
      </c>
      <c r="DH4" s="135">
        <v>1.1096064814814816E-3</v>
      </c>
      <c r="DI4" s="136">
        <v>1.0833333333333335E-3</v>
      </c>
      <c r="DJ4" s="136">
        <v>1.0614583333333333E-3</v>
      </c>
    </row>
    <row r="5" spans="2:114">
      <c r="B5" s="123">
        <v>2</v>
      </c>
      <c r="C5" s="124">
        <v>122</v>
      </c>
      <c r="D5" s="124" t="s">
        <v>5</v>
      </c>
      <c r="E5" s="125">
        <v>1979</v>
      </c>
      <c r="F5" s="125" t="s">
        <v>156</v>
      </c>
      <c r="G5" s="125">
        <v>1</v>
      </c>
      <c r="H5" s="124" t="s">
        <v>159</v>
      </c>
      <c r="I5" s="132">
        <v>0.11891898148148149</v>
      </c>
      <c r="J5" s="134">
        <v>1.6932870370370372E-3</v>
      </c>
      <c r="K5" s="135">
        <v>1.1177083333333334E-3</v>
      </c>
      <c r="L5" s="135">
        <v>1.135185185185185E-3</v>
      </c>
      <c r="M5" s="135">
        <v>1.1350694444444444E-3</v>
      </c>
      <c r="N5" s="135">
        <v>1.1260416666666667E-3</v>
      </c>
      <c r="O5" s="135">
        <v>1.1116898148148147E-3</v>
      </c>
      <c r="P5" s="135">
        <v>1.1440972222222221E-3</v>
      </c>
      <c r="Q5" s="135">
        <v>1.1327546296296296E-3</v>
      </c>
      <c r="R5" s="135">
        <v>1.1177083333333334E-3</v>
      </c>
      <c r="S5" s="135">
        <v>1.1172453703703704E-3</v>
      </c>
      <c r="T5" s="135">
        <v>1.1263888888888888E-3</v>
      </c>
      <c r="U5" s="135">
        <v>1.117824074074074E-3</v>
      </c>
      <c r="V5" s="135">
        <v>1.1163194444444443E-3</v>
      </c>
      <c r="W5" s="135">
        <v>1.1061342592592592E-3</v>
      </c>
      <c r="X5" s="135">
        <v>1.1239583333333334E-3</v>
      </c>
      <c r="Y5" s="135">
        <v>1.1237268518518519E-3</v>
      </c>
      <c r="Z5" s="135">
        <v>1.1230324074074074E-3</v>
      </c>
      <c r="AA5" s="135">
        <v>1.1061342592592592E-3</v>
      </c>
      <c r="AB5" s="135">
        <v>1.1175925925925926E-3</v>
      </c>
      <c r="AC5" s="135">
        <v>1.1247685185185187E-3</v>
      </c>
      <c r="AD5" s="135">
        <v>1.1119212962962964E-3</v>
      </c>
      <c r="AE5" s="135">
        <v>1.1194444444444444E-3</v>
      </c>
      <c r="AF5" s="135">
        <v>1.1321759259259258E-3</v>
      </c>
      <c r="AG5" s="135">
        <v>1.1299768518518518E-3</v>
      </c>
      <c r="AH5" s="135">
        <v>1.1321759259259258E-3</v>
      </c>
      <c r="AI5" s="135">
        <v>1.1460648148148148E-3</v>
      </c>
      <c r="AJ5" s="135">
        <v>1.1002314814814815E-3</v>
      </c>
      <c r="AK5" s="135">
        <v>1.1340277777777779E-3</v>
      </c>
      <c r="AL5" s="135">
        <v>1.1353009259259259E-3</v>
      </c>
      <c r="AM5" s="135">
        <v>1.1064814814814815E-3</v>
      </c>
      <c r="AN5" s="135">
        <v>1.1104166666666667E-3</v>
      </c>
      <c r="AO5" s="135">
        <v>1.1218749999999998E-3</v>
      </c>
      <c r="AP5" s="135">
        <v>1.1260416666666667E-3</v>
      </c>
      <c r="AQ5" s="135">
        <v>1.1218749999999998E-3</v>
      </c>
      <c r="AR5" s="135">
        <v>1.129398148148148E-3</v>
      </c>
      <c r="AS5" s="135">
        <v>1.1260416666666667E-3</v>
      </c>
      <c r="AT5" s="135">
        <v>1.1173611111111111E-3</v>
      </c>
      <c r="AU5" s="135">
        <v>1.1181712962962964E-3</v>
      </c>
      <c r="AV5" s="135">
        <v>1.129398148148148E-3</v>
      </c>
      <c r="AW5" s="135">
        <v>1.1189814814814814E-3</v>
      </c>
      <c r="AX5" s="135">
        <v>1.1373842592592594E-3</v>
      </c>
      <c r="AY5" s="135">
        <v>1.1263888888888888E-3</v>
      </c>
      <c r="AZ5" s="135">
        <v>1.1297453703703704E-3</v>
      </c>
      <c r="BA5" s="135">
        <v>1.112962962962963E-3</v>
      </c>
      <c r="BB5" s="135">
        <v>1.1417824074074073E-3</v>
      </c>
      <c r="BC5" s="135">
        <v>1.1190972222222221E-3</v>
      </c>
      <c r="BD5" s="135">
        <v>1.1296296296296295E-3</v>
      </c>
      <c r="BE5" s="135">
        <v>1.1270833333333335E-3</v>
      </c>
      <c r="BF5" s="135">
        <v>1.1395833333333334E-3</v>
      </c>
      <c r="BG5" s="135">
        <v>1.1069444444444445E-3</v>
      </c>
      <c r="BH5" s="135">
        <v>1.1186342592592593E-3</v>
      </c>
      <c r="BI5" s="135">
        <v>1.1083333333333333E-3</v>
      </c>
      <c r="BJ5" s="135">
        <v>1.1170138888888887E-3</v>
      </c>
      <c r="BK5" s="135">
        <v>1.1056712962962962E-3</v>
      </c>
      <c r="BL5" s="135">
        <v>1.1280092592592594E-3</v>
      </c>
      <c r="BM5" s="135">
        <v>1.1180555555555555E-3</v>
      </c>
      <c r="BN5" s="135">
        <v>1.1192129629629631E-3</v>
      </c>
      <c r="BO5" s="135">
        <v>1.1209490740740741E-3</v>
      </c>
      <c r="BP5" s="135">
        <v>1.1269675925925926E-3</v>
      </c>
      <c r="BQ5" s="135">
        <v>1.1275462962962964E-3</v>
      </c>
      <c r="BR5" s="135">
        <v>1.1157407407407407E-3</v>
      </c>
      <c r="BS5" s="135">
        <v>1.1278935185185185E-3</v>
      </c>
      <c r="BT5" s="135">
        <v>1.1328703703703705E-3</v>
      </c>
      <c r="BU5" s="135">
        <v>1.1298611111111112E-3</v>
      </c>
      <c r="BV5" s="135">
        <v>1.128125E-3</v>
      </c>
      <c r="BW5" s="135">
        <v>1.134375E-3</v>
      </c>
      <c r="BX5" s="135">
        <v>1.1068287037037038E-3</v>
      </c>
      <c r="BY5" s="135">
        <v>1.1223379629629628E-3</v>
      </c>
      <c r="BZ5" s="135">
        <v>1.1261574074074073E-3</v>
      </c>
      <c r="CA5" s="135">
        <v>1.1280092592592594E-3</v>
      </c>
      <c r="CB5" s="135">
        <v>1.1317129629629631E-3</v>
      </c>
      <c r="CC5" s="135">
        <v>1.1247685185185187E-3</v>
      </c>
      <c r="CD5" s="135">
        <v>1.1060185185185185E-3</v>
      </c>
      <c r="CE5" s="135">
        <v>1.1278935185185185E-3</v>
      </c>
      <c r="CF5" s="135">
        <v>1.1123842592592594E-3</v>
      </c>
      <c r="CG5" s="135">
        <v>1.1197916666666667E-3</v>
      </c>
      <c r="CH5" s="135">
        <v>1.1256944444444446E-3</v>
      </c>
      <c r="CI5" s="135">
        <v>1.123611111111111E-3</v>
      </c>
      <c r="CJ5" s="135">
        <v>1.1197916666666667E-3</v>
      </c>
      <c r="CK5" s="135">
        <v>1.1399305555555557E-3</v>
      </c>
      <c r="CL5" s="135">
        <v>1.1234953703703704E-3</v>
      </c>
      <c r="CM5" s="135">
        <v>1.132638888888889E-3</v>
      </c>
      <c r="CN5" s="135">
        <v>1.1398148148148149E-3</v>
      </c>
      <c r="CO5" s="135">
        <v>1.1408564814814816E-3</v>
      </c>
      <c r="CP5" s="135">
        <v>1.1513888888888889E-3</v>
      </c>
      <c r="CQ5" s="135">
        <v>1.1300925925925925E-3</v>
      </c>
      <c r="CR5" s="135">
        <v>1.1605324074074074E-3</v>
      </c>
      <c r="CS5" s="135">
        <v>1.1327546296296296E-3</v>
      </c>
      <c r="CT5" s="135">
        <v>1.1473379629629629E-3</v>
      </c>
      <c r="CU5" s="135">
        <v>1.1296296296296295E-3</v>
      </c>
      <c r="CV5" s="135">
        <v>1.1300925925925925E-3</v>
      </c>
      <c r="CW5" s="135">
        <v>1.1423611111111111E-3</v>
      </c>
      <c r="CX5" s="135">
        <v>1.1275462962962964E-3</v>
      </c>
      <c r="CY5" s="135">
        <v>1.139236111111111E-3</v>
      </c>
      <c r="CZ5" s="135">
        <v>1.1541666666666666E-3</v>
      </c>
      <c r="DA5" s="135">
        <v>1.1562499999999999E-3</v>
      </c>
      <c r="DB5" s="135">
        <v>1.1298611111111112E-3</v>
      </c>
      <c r="DC5" s="135">
        <v>1.1473379629629629E-3</v>
      </c>
      <c r="DD5" s="135">
        <v>1.1386574074074075E-3</v>
      </c>
      <c r="DE5" s="135">
        <v>1.1605324074074074E-3</v>
      </c>
      <c r="DF5" s="135">
        <v>1.1502314814814815E-3</v>
      </c>
      <c r="DG5" s="135">
        <v>1.1493055555555555E-3</v>
      </c>
      <c r="DH5" s="135">
        <v>1.152777777777778E-3</v>
      </c>
      <c r="DI5" s="136">
        <v>1.1378472222222222E-3</v>
      </c>
      <c r="DJ5" s="136">
        <v>1.0849537037037036E-3</v>
      </c>
    </row>
    <row r="6" spans="2:114">
      <c r="B6" s="123">
        <v>3</v>
      </c>
      <c r="C6" s="124">
        <v>1</v>
      </c>
      <c r="D6" s="124" t="s">
        <v>275</v>
      </c>
      <c r="E6" s="125">
        <v>1977</v>
      </c>
      <c r="F6" s="125" t="s">
        <v>143</v>
      </c>
      <c r="G6" s="125">
        <v>1</v>
      </c>
      <c r="H6" s="124" t="s">
        <v>324</v>
      </c>
      <c r="I6" s="132">
        <v>0.12343981481481481</v>
      </c>
      <c r="J6" s="134">
        <v>1.7234953703703702E-3</v>
      </c>
      <c r="K6" s="135">
        <v>1.1184027777777778E-3</v>
      </c>
      <c r="L6" s="135">
        <v>1.1412037037037037E-3</v>
      </c>
      <c r="M6" s="135">
        <v>1.1342592592592591E-3</v>
      </c>
      <c r="N6" s="135">
        <v>1.1466435185185184E-3</v>
      </c>
      <c r="O6" s="135">
        <v>1.1537037037037037E-3</v>
      </c>
      <c r="P6" s="135">
        <v>1.148263888888889E-3</v>
      </c>
      <c r="Q6" s="135">
        <v>1.1373842592592594E-3</v>
      </c>
      <c r="R6" s="135">
        <v>1.1248842592592593E-3</v>
      </c>
      <c r="S6" s="135">
        <v>1.1219907407407407E-3</v>
      </c>
      <c r="T6" s="135">
        <v>1.1302083333333333E-3</v>
      </c>
      <c r="U6" s="135">
        <v>1.1319444444444443E-3</v>
      </c>
      <c r="V6" s="135">
        <v>1.1319444444444443E-3</v>
      </c>
      <c r="W6" s="135">
        <v>1.1190972222222221E-3</v>
      </c>
      <c r="X6" s="135">
        <v>1.1368055555555556E-3</v>
      </c>
      <c r="Y6" s="135">
        <v>1.1502314814814815E-3</v>
      </c>
      <c r="Z6" s="135">
        <v>1.1491898148148149E-3</v>
      </c>
      <c r="AA6" s="135">
        <v>1.1479166666666667E-3</v>
      </c>
      <c r="AB6" s="135">
        <v>1.1567129629629629E-3</v>
      </c>
      <c r="AC6" s="135">
        <v>1.1541666666666666E-3</v>
      </c>
      <c r="AD6" s="135">
        <v>1.1431712962962964E-3</v>
      </c>
      <c r="AE6" s="135">
        <v>1.1181712962962964E-3</v>
      </c>
      <c r="AF6" s="135">
        <v>1.0978009259259259E-3</v>
      </c>
      <c r="AG6" s="135">
        <v>1.1291666666666666E-3</v>
      </c>
      <c r="AH6" s="135">
        <v>1.1671296296296297E-3</v>
      </c>
      <c r="AI6" s="135">
        <v>1.1403935185185187E-3</v>
      </c>
      <c r="AJ6" s="135">
        <v>1.1662037037037038E-3</v>
      </c>
      <c r="AK6" s="135">
        <v>1.1489583333333334E-3</v>
      </c>
      <c r="AL6" s="135">
        <v>1.1708333333333334E-3</v>
      </c>
      <c r="AM6" s="135">
        <v>1.1725694444444444E-3</v>
      </c>
      <c r="AN6" s="135">
        <v>1.1700231481481481E-3</v>
      </c>
      <c r="AO6" s="135">
        <v>1.1668981481481482E-3</v>
      </c>
      <c r="AP6" s="135">
        <v>1.1717592592592593E-3</v>
      </c>
      <c r="AQ6" s="135">
        <v>1.1604166666666666E-3</v>
      </c>
      <c r="AR6" s="135">
        <v>1.1429398148148149E-3</v>
      </c>
      <c r="AS6" s="135">
        <v>1.1688657407407407E-3</v>
      </c>
      <c r="AT6" s="135">
        <v>1.1745370370370369E-3</v>
      </c>
      <c r="AU6" s="135">
        <v>1.1766203703703702E-3</v>
      </c>
      <c r="AV6" s="135">
        <v>1.1613425925925927E-3</v>
      </c>
      <c r="AW6" s="135">
        <v>1.1792824074074075E-3</v>
      </c>
      <c r="AX6" s="135">
        <v>1.1515046296296297E-3</v>
      </c>
      <c r="AY6" s="135">
        <v>1.1810185185185185E-3</v>
      </c>
      <c r="AZ6" s="135">
        <v>1.1814814814814815E-3</v>
      </c>
      <c r="BA6" s="135">
        <v>1.1857638888888888E-3</v>
      </c>
      <c r="BB6" s="135">
        <v>1.1863425925925928E-3</v>
      </c>
      <c r="BC6" s="135">
        <v>1.1832175925925927E-3</v>
      </c>
      <c r="BD6" s="135">
        <v>1.1844907407407407E-3</v>
      </c>
      <c r="BE6" s="135">
        <v>1.1745370370370369E-3</v>
      </c>
      <c r="BF6" s="135">
        <v>1.1731481481481482E-3</v>
      </c>
      <c r="BG6" s="135">
        <v>1.1726851851851852E-3</v>
      </c>
      <c r="BH6" s="135">
        <v>1.1827546296296297E-3</v>
      </c>
      <c r="BI6" s="135">
        <v>1.1879629629629629E-3</v>
      </c>
      <c r="BJ6" s="135">
        <v>1.2118055555555556E-3</v>
      </c>
      <c r="BK6" s="135">
        <v>1.1888888888888889E-3</v>
      </c>
      <c r="BL6" s="135">
        <v>1.1935185185185185E-3</v>
      </c>
      <c r="BM6" s="135">
        <v>1.2049768518518518E-3</v>
      </c>
      <c r="BN6" s="135">
        <v>1.2038194444444442E-3</v>
      </c>
      <c r="BO6" s="135">
        <v>1.1878472222222223E-3</v>
      </c>
      <c r="BP6" s="135">
        <v>1.2050925925925925E-3</v>
      </c>
      <c r="BQ6" s="135">
        <v>1.1912037037037037E-3</v>
      </c>
      <c r="BR6" s="135">
        <v>1.1995370370370369E-3</v>
      </c>
      <c r="BS6" s="135">
        <v>1.1875E-3</v>
      </c>
      <c r="BT6" s="135">
        <v>1.2103009259259261E-3</v>
      </c>
      <c r="BU6" s="135">
        <v>1.1835648148148148E-3</v>
      </c>
      <c r="BV6" s="135">
        <v>1.1832175925925927E-3</v>
      </c>
      <c r="BW6" s="135">
        <v>1.1732638888888888E-3</v>
      </c>
      <c r="BX6" s="135">
        <v>1.1473379629629629E-3</v>
      </c>
      <c r="BY6" s="135">
        <v>1.1612268518518519E-3</v>
      </c>
      <c r="BZ6" s="135">
        <v>1.1716435185185185E-3</v>
      </c>
      <c r="CA6" s="135">
        <v>1.1729166666666667E-3</v>
      </c>
      <c r="CB6" s="135">
        <v>1.2091435185185185E-3</v>
      </c>
      <c r="CC6" s="135">
        <v>1.183449074074074E-3</v>
      </c>
      <c r="CD6" s="135">
        <v>1.2090277777777778E-3</v>
      </c>
      <c r="CE6" s="135">
        <v>1.1913194444444445E-3</v>
      </c>
      <c r="CF6" s="135">
        <v>1.1866898148148147E-3</v>
      </c>
      <c r="CG6" s="135">
        <v>1.2021990740740741E-3</v>
      </c>
      <c r="CH6" s="135">
        <v>1.2231481481481483E-3</v>
      </c>
      <c r="CI6" s="135">
        <v>1.1930555555555555E-3</v>
      </c>
      <c r="CJ6" s="135">
        <v>1.2092592592592593E-3</v>
      </c>
      <c r="CK6" s="135">
        <v>1.2099537037037038E-3</v>
      </c>
      <c r="CL6" s="135">
        <v>1.1971064814814815E-3</v>
      </c>
      <c r="CM6" s="135">
        <v>1.1783564814814814E-3</v>
      </c>
      <c r="CN6" s="135">
        <v>1.1967592592592592E-3</v>
      </c>
      <c r="CO6" s="135">
        <v>1.2011574074074075E-3</v>
      </c>
      <c r="CP6" s="135">
        <v>1.2045138888888889E-3</v>
      </c>
      <c r="CQ6" s="135">
        <v>1.206712962962963E-3</v>
      </c>
      <c r="CR6" s="135">
        <v>1.2055555555555554E-3</v>
      </c>
      <c r="CS6" s="135">
        <v>1.2273148148148148E-3</v>
      </c>
      <c r="CT6" s="135">
        <v>1.1912037037037037E-3</v>
      </c>
      <c r="CU6" s="135">
        <v>1.2123842592592592E-3</v>
      </c>
      <c r="CV6" s="135">
        <v>1.1917824074074072E-3</v>
      </c>
      <c r="CW6" s="135">
        <v>1.1983796296296298E-3</v>
      </c>
      <c r="CX6" s="135">
        <v>1.2013888888888888E-3</v>
      </c>
      <c r="CY6" s="135">
        <v>1.2188657407407408E-3</v>
      </c>
      <c r="CZ6" s="135">
        <v>1.2079861111111113E-3</v>
      </c>
      <c r="DA6" s="135">
        <v>1.1671296296296297E-3</v>
      </c>
      <c r="DB6" s="135">
        <v>1.1590277777777777E-3</v>
      </c>
      <c r="DC6" s="135">
        <v>1.1349537037037038E-3</v>
      </c>
      <c r="DD6" s="135">
        <v>1.1387731481481481E-3</v>
      </c>
      <c r="DE6" s="135">
        <v>1.1417824074074073E-3</v>
      </c>
      <c r="DF6" s="135">
        <v>1.1471064814814814E-3</v>
      </c>
      <c r="DG6" s="135">
        <v>1.1331018518518519E-3</v>
      </c>
      <c r="DH6" s="135">
        <v>1.138425925925926E-3</v>
      </c>
      <c r="DI6" s="136">
        <v>1.1097222222222222E-3</v>
      </c>
      <c r="DJ6" s="136">
        <v>1.1050925925925926E-3</v>
      </c>
    </row>
    <row r="7" spans="2:114">
      <c r="B7" s="123">
        <v>4</v>
      </c>
      <c r="C7" s="124">
        <v>401</v>
      </c>
      <c r="D7" s="124" t="s">
        <v>325</v>
      </c>
      <c r="E7" s="125" t="s">
        <v>326</v>
      </c>
      <c r="F7" s="125" t="s">
        <v>327</v>
      </c>
      <c r="G7" s="125">
        <v>1</v>
      </c>
      <c r="H7" s="124" t="s">
        <v>328</v>
      </c>
      <c r="I7" s="132">
        <v>0.12437615740740741</v>
      </c>
      <c r="J7" s="134">
        <v>1.7546296296296296E-3</v>
      </c>
      <c r="K7" s="135">
        <v>1.1322916666666666E-3</v>
      </c>
      <c r="L7" s="135">
        <v>1.1615740740740742E-3</v>
      </c>
      <c r="M7" s="135">
        <v>1.1733796296296297E-3</v>
      </c>
      <c r="N7" s="135">
        <v>1.1564814814814814E-3</v>
      </c>
      <c r="O7" s="135">
        <v>1.1851851851851852E-3</v>
      </c>
      <c r="P7" s="135">
        <v>1.163888888888889E-3</v>
      </c>
      <c r="Q7" s="135">
        <v>1.1667824074074074E-3</v>
      </c>
      <c r="R7" s="135">
        <v>1.1715277777777776E-3</v>
      </c>
      <c r="S7" s="135">
        <v>1.2125E-3</v>
      </c>
      <c r="T7" s="135">
        <v>1.1716435185185185E-3</v>
      </c>
      <c r="U7" s="135">
        <v>1.1839120370370369E-3</v>
      </c>
      <c r="V7" s="135">
        <v>1.2010416666666667E-3</v>
      </c>
      <c r="W7" s="135">
        <v>1.1783564814814814E-3</v>
      </c>
      <c r="X7" s="135">
        <v>1.2041666666666665E-3</v>
      </c>
      <c r="Y7" s="135">
        <v>1.1716435185185185E-3</v>
      </c>
      <c r="Z7" s="135">
        <v>1.2059027777777777E-3</v>
      </c>
      <c r="AA7" s="135">
        <v>1.1813657407407409E-3</v>
      </c>
      <c r="AB7" s="135">
        <v>1.1839120370370369E-3</v>
      </c>
      <c r="AC7" s="135">
        <v>1.1679398148148148E-3</v>
      </c>
      <c r="AD7" s="135">
        <v>1.1827546296296297E-3</v>
      </c>
      <c r="AE7" s="135">
        <v>1.1935185185185185E-3</v>
      </c>
      <c r="AF7" s="135">
        <v>1.1831018518518518E-3</v>
      </c>
      <c r="AG7" s="135">
        <v>1.1769675925925925E-3</v>
      </c>
      <c r="AH7" s="135">
        <v>1.1331018518518519E-3</v>
      </c>
      <c r="AI7" s="135">
        <v>1.1494212962962962E-3</v>
      </c>
      <c r="AJ7" s="135">
        <v>1.1922453703703702E-3</v>
      </c>
      <c r="AK7" s="135">
        <v>1.2219907407407407E-3</v>
      </c>
      <c r="AL7" s="135">
        <v>1.2181712962962964E-3</v>
      </c>
      <c r="AM7" s="135">
        <v>1.2310185185185184E-3</v>
      </c>
      <c r="AN7" s="135">
        <v>1.2737268518518516E-3</v>
      </c>
      <c r="AO7" s="135">
        <v>1.2913194444444445E-3</v>
      </c>
      <c r="AP7" s="135">
        <v>1.2934027777777779E-3</v>
      </c>
      <c r="AQ7" s="135">
        <v>1.2657407407407407E-3</v>
      </c>
      <c r="AR7" s="135">
        <v>1.3283564814814816E-3</v>
      </c>
      <c r="AS7" s="135">
        <v>1.278125E-3</v>
      </c>
      <c r="AT7" s="135">
        <v>1.3193287037037039E-3</v>
      </c>
      <c r="AU7" s="135">
        <v>1.3440972222222222E-3</v>
      </c>
      <c r="AV7" s="135">
        <v>1.3476851851851851E-3</v>
      </c>
      <c r="AW7" s="135">
        <v>1.3473379629629627E-3</v>
      </c>
      <c r="AX7" s="135">
        <v>1.3197916666666668E-3</v>
      </c>
      <c r="AY7" s="135">
        <v>1.3241898148148147E-3</v>
      </c>
      <c r="AZ7" s="135">
        <v>1.3487268518518518E-3</v>
      </c>
      <c r="BA7" s="135">
        <v>1.3652777777777778E-3</v>
      </c>
      <c r="BB7" s="135">
        <v>1.3686342592592593E-3</v>
      </c>
      <c r="BC7" s="135">
        <v>1.367824074074074E-3</v>
      </c>
      <c r="BD7" s="135">
        <v>1.3715277777777779E-3</v>
      </c>
      <c r="BE7" s="135">
        <v>1.3667824074074075E-3</v>
      </c>
      <c r="BF7" s="135">
        <v>1.3399305555555554E-3</v>
      </c>
      <c r="BG7" s="135">
        <v>1.2938657407407406E-3</v>
      </c>
      <c r="BH7" s="135">
        <v>1.1135416666666665E-3</v>
      </c>
      <c r="BI7" s="135">
        <v>1.1679398148148148E-3</v>
      </c>
      <c r="BJ7" s="135">
        <v>1.1525462962962963E-3</v>
      </c>
      <c r="BK7" s="135">
        <v>1.1369212962962962E-3</v>
      </c>
      <c r="BL7" s="135">
        <v>1.1266203703703705E-3</v>
      </c>
      <c r="BM7" s="135">
        <v>1.1258101851851852E-3</v>
      </c>
      <c r="BN7" s="135">
        <v>1.136111111111111E-3</v>
      </c>
      <c r="BO7" s="135">
        <v>1.1307870370370371E-3</v>
      </c>
      <c r="BP7" s="135">
        <v>1.1248842592592593E-3</v>
      </c>
      <c r="BQ7" s="135">
        <v>1.1497685185185185E-3</v>
      </c>
      <c r="BR7" s="135">
        <v>1.1402777777777776E-3</v>
      </c>
      <c r="BS7" s="135">
        <v>1.1440972222222221E-3</v>
      </c>
      <c r="BT7" s="135">
        <v>1.1383101851851851E-3</v>
      </c>
      <c r="BU7" s="135">
        <v>1.1461805555555557E-3</v>
      </c>
      <c r="BV7" s="135">
        <v>1.1635416666666667E-3</v>
      </c>
      <c r="BW7" s="135">
        <v>1.1628472222222222E-3</v>
      </c>
      <c r="BX7" s="135">
        <v>1.1502314814814815E-3</v>
      </c>
      <c r="BY7" s="135">
        <v>1.1636574074074073E-3</v>
      </c>
      <c r="BZ7" s="135">
        <v>1.1466435185185184E-3</v>
      </c>
      <c r="CA7" s="135">
        <v>1.1651620370370373E-3</v>
      </c>
      <c r="CB7" s="135">
        <v>1.1481481481481481E-3</v>
      </c>
      <c r="CC7" s="135">
        <v>1.1438657407407407E-3</v>
      </c>
      <c r="CD7" s="135">
        <v>1.1427083333333332E-3</v>
      </c>
      <c r="CE7" s="135">
        <v>1.1476851851851852E-3</v>
      </c>
      <c r="CF7" s="135">
        <v>1.084837962962963E-3</v>
      </c>
      <c r="CG7" s="135">
        <v>9.97685185185185E-4</v>
      </c>
      <c r="CH7" s="135">
        <v>1.0350694444444444E-3</v>
      </c>
      <c r="CI7" s="135">
        <v>1.0677083333333335E-3</v>
      </c>
      <c r="CJ7" s="135">
        <v>1.08125E-3</v>
      </c>
      <c r="CK7" s="135">
        <v>1.0480324074074075E-3</v>
      </c>
      <c r="CL7" s="135">
        <v>1.0979166666666665E-3</v>
      </c>
      <c r="CM7" s="135">
        <v>1.0460648148148148E-3</v>
      </c>
      <c r="CN7" s="135">
        <v>1.0849537037037036E-3</v>
      </c>
      <c r="CO7" s="135">
        <v>1.0988425925925924E-3</v>
      </c>
      <c r="CP7" s="135">
        <v>1.1282407407407406E-3</v>
      </c>
      <c r="CQ7" s="135">
        <v>1.1353009259259259E-3</v>
      </c>
      <c r="CR7" s="135">
        <v>1.139699074074074E-3</v>
      </c>
      <c r="CS7" s="135">
        <v>1.1307870370370371E-3</v>
      </c>
      <c r="CT7" s="135">
        <v>1.1369212962962962E-3</v>
      </c>
      <c r="CU7" s="135">
        <v>1.1567129629629629E-3</v>
      </c>
      <c r="CV7" s="135">
        <v>1.1567129629629629E-3</v>
      </c>
      <c r="CW7" s="135">
        <v>1.1287037037037036E-3</v>
      </c>
      <c r="CX7" s="135">
        <v>1.1443287037037036E-3</v>
      </c>
      <c r="CY7" s="135">
        <v>1.1487268518518519E-3</v>
      </c>
      <c r="CZ7" s="135">
        <v>1.1548611111111111E-3</v>
      </c>
      <c r="DA7" s="135">
        <v>1.1461805555555557E-3</v>
      </c>
      <c r="DB7" s="135">
        <v>1.1479166666666667E-3</v>
      </c>
      <c r="DC7" s="135">
        <v>1.1554398148148147E-3</v>
      </c>
      <c r="DD7" s="135">
        <v>1.1373842592592594E-3</v>
      </c>
      <c r="DE7" s="135">
        <v>1.0871527777777778E-3</v>
      </c>
      <c r="DF7" s="135">
        <v>1.166087962962963E-3</v>
      </c>
      <c r="DG7" s="135">
        <v>1.1381944444444445E-3</v>
      </c>
      <c r="DH7" s="135">
        <v>1.1349537037037038E-3</v>
      </c>
      <c r="DI7" s="136">
        <v>1.0740740740740741E-3</v>
      </c>
      <c r="DJ7" s="136">
        <v>9.5069444444444444E-4</v>
      </c>
    </row>
    <row r="8" spans="2:114">
      <c r="B8" s="123">
        <v>5</v>
      </c>
      <c r="C8" s="124">
        <v>404</v>
      </c>
      <c r="D8" s="124" t="s">
        <v>329</v>
      </c>
      <c r="E8" s="125" t="s">
        <v>326</v>
      </c>
      <c r="F8" s="125" t="s">
        <v>327</v>
      </c>
      <c r="G8" s="125">
        <v>2</v>
      </c>
      <c r="H8" s="124" t="s">
        <v>330</v>
      </c>
      <c r="I8" s="132">
        <v>0.12866666666666668</v>
      </c>
      <c r="J8" s="134">
        <v>1.7165509259259261E-3</v>
      </c>
      <c r="K8" s="135">
        <v>1.1192129629629631E-3</v>
      </c>
      <c r="L8" s="135">
        <v>1.1395833333333334E-3</v>
      </c>
      <c r="M8" s="135">
        <v>1.1484953703703703E-3</v>
      </c>
      <c r="N8" s="135">
        <v>1.1554398148148147E-3</v>
      </c>
      <c r="O8" s="135">
        <v>1.1670138888888889E-3</v>
      </c>
      <c r="P8" s="135">
        <v>1.1762731481481483E-3</v>
      </c>
      <c r="Q8" s="135">
        <v>1.1640046296296296E-3</v>
      </c>
      <c r="R8" s="135">
        <v>1.1619212962962963E-3</v>
      </c>
      <c r="S8" s="135">
        <v>1.1803240740740741E-3</v>
      </c>
      <c r="T8" s="135">
        <v>1.1888888888888889E-3</v>
      </c>
      <c r="U8" s="135">
        <v>1.1929398148148149E-3</v>
      </c>
      <c r="V8" s="135">
        <v>1.1957175925925926E-3</v>
      </c>
      <c r="W8" s="135">
        <v>1.1938657407407408E-3</v>
      </c>
      <c r="X8" s="135">
        <v>1.2149305555555555E-3</v>
      </c>
      <c r="Y8" s="135">
        <v>1.2062500000000001E-3</v>
      </c>
      <c r="Z8" s="135">
        <v>1.2256944444444444E-3</v>
      </c>
      <c r="AA8" s="135">
        <v>1.2166666666666667E-3</v>
      </c>
      <c r="AB8" s="135">
        <v>1.1931712962962966E-3</v>
      </c>
      <c r="AC8" s="135">
        <v>1.1728009259259259E-3</v>
      </c>
      <c r="AD8" s="135">
        <v>1.1841435185185186E-3</v>
      </c>
      <c r="AE8" s="135">
        <v>1.1814814814814815E-3</v>
      </c>
      <c r="AF8" s="135">
        <v>1.1513888888888889E-3</v>
      </c>
      <c r="AG8" s="135">
        <v>1.1237268518518519E-3</v>
      </c>
      <c r="AH8" s="135">
        <v>1.0881944444444446E-3</v>
      </c>
      <c r="AI8" s="135">
        <v>1.2589120370370369E-3</v>
      </c>
      <c r="AJ8" s="135">
        <v>1.2074074074074073E-3</v>
      </c>
      <c r="AK8" s="135">
        <v>1.222800925925926E-3</v>
      </c>
      <c r="AL8" s="135">
        <v>1.2038194444444442E-3</v>
      </c>
      <c r="AM8" s="135">
        <v>1.1744212962962965E-3</v>
      </c>
      <c r="AN8" s="135">
        <v>1.1579861111111112E-3</v>
      </c>
      <c r="AO8" s="135">
        <v>1.1807870370370373E-3</v>
      </c>
      <c r="AP8" s="135">
        <v>1.1819444444444444E-3</v>
      </c>
      <c r="AQ8" s="135">
        <v>1.1789351851851852E-3</v>
      </c>
      <c r="AR8" s="135">
        <v>1.168402777777778E-3</v>
      </c>
      <c r="AS8" s="135">
        <v>1.1774305555555555E-3</v>
      </c>
      <c r="AT8" s="135">
        <v>1.1732638888888888E-3</v>
      </c>
      <c r="AU8" s="135">
        <v>1.1636574074074073E-3</v>
      </c>
      <c r="AV8" s="135">
        <v>1.1804398148148149E-3</v>
      </c>
      <c r="AW8" s="135">
        <v>1.1501157407407406E-3</v>
      </c>
      <c r="AX8" s="135">
        <v>1.1815972222222221E-3</v>
      </c>
      <c r="AY8" s="135">
        <v>1.1821759259259259E-3</v>
      </c>
      <c r="AZ8" s="135">
        <v>1.1847222222222222E-3</v>
      </c>
      <c r="BA8" s="135">
        <v>1.185300925925926E-3</v>
      </c>
      <c r="BB8" s="135">
        <v>1.1841435185185186E-3</v>
      </c>
      <c r="BC8" s="135">
        <v>1.1894675925925927E-3</v>
      </c>
      <c r="BD8" s="135">
        <v>1.1677083333333333E-3</v>
      </c>
      <c r="BE8" s="135">
        <v>1.1728009259259259E-3</v>
      </c>
      <c r="BF8" s="135">
        <v>1.1729166666666667E-3</v>
      </c>
      <c r="BG8" s="135">
        <v>1.1026620370370372E-3</v>
      </c>
      <c r="BH8" s="135">
        <v>1.2099537037037038E-3</v>
      </c>
      <c r="BI8" s="135">
        <v>1.2531250000000001E-3</v>
      </c>
      <c r="BJ8" s="135">
        <v>1.2454861111111111E-3</v>
      </c>
      <c r="BK8" s="135">
        <v>1.2902777777777778E-3</v>
      </c>
      <c r="BL8" s="135">
        <v>1.2810185185185186E-3</v>
      </c>
      <c r="BM8" s="135">
        <v>1.2693287037037037E-3</v>
      </c>
      <c r="BN8" s="135">
        <v>1.274074074074074E-3</v>
      </c>
      <c r="BO8" s="135">
        <v>1.297337962962963E-3</v>
      </c>
      <c r="BP8" s="135">
        <v>1.3371527777777776E-3</v>
      </c>
      <c r="BQ8" s="135">
        <v>1.3442129629629629E-3</v>
      </c>
      <c r="BR8" s="135">
        <v>1.3203703703703704E-3</v>
      </c>
      <c r="BS8" s="135">
        <v>1.3520833333333334E-3</v>
      </c>
      <c r="BT8" s="135">
        <v>1.3292824074074073E-3</v>
      </c>
      <c r="BU8" s="135">
        <v>1.3546296296296299E-3</v>
      </c>
      <c r="BV8" s="135">
        <v>1.3846064814814815E-3</v>
      </c>
      <c r="BW8" s="135">
        <v>1.4026620370370371E-3</v>
      </c>
      <c r="BX8" s="135">
        <v>1.3662037037037037E-3</v>
      </c>
      <c r="BY8" s="135">
        <v>1.3971064814814812E-3</v>
      </c>
      <c r="BZ8" s="135">
        <v>1.3906250000000002E-3</v>
      </c>
      <c r="CA8" s="135">
        <v>1.4082175925925926E-3</v>
      </c>
      <c r="CB8" s="135">
        <v>1.3668981481481481E-3</v>
      </c>
      <c r="CC8" s="135">
        <v>1.3496527777777777E-3</v>
      </c>
      <c r="CD8" s="135">
        <v>1.2959490740740739E-3</v>
      </c>
      <c r="CE8" s="135">
        <v>1.2690972222222222E-3</v>
      </c>
      <c r="CF8" s="135">
        <v>1.1967592592592592E-3</v>
      </c>
      <c r="CG8" s="135">
        <v>1.2010416666666667E-3</v>
      </c>
      <c r="CH8" s="135">
        <v>1.2530092592592593E-3</v>
      </c>
      <c r="CI8" s="135">
        <v>1.2413194444444444E-3</v>
      </c>
      <c r="CJ8" s="135">
        <v>1.2055555555555554E-3</v>
      </c>
      <c r="CK8" s="135">
        <v>1.208912037037037E-3</v>
      </c>
      <c r="CL8" s="135">
        <v>1.1857638888888888E-3</v>
      </c>
      <c r="CM8" s="135">
        <v>1.2189814814814813E-3</v>
      </c>
      <c r="CN8" s="135">
        <v>1.279976851851852E-3</v>
      </c>
      <c r="CO8" s="135">
        <v>1.2435185185185186E-3</v>
      </c>
      <c r="CP8" s="135">
        <v>1.2091435185185185E-3</v>
      </c>
      <c r="CQ8" s="135">
        <v>1.2244212962962964E-3</v>
      </c>
      <c r="CR8" s="135">
        <v>1.2474537037037037E-3</v>
      </c>
      <c r="CS8" s="135">
        <v>1.2304398148148149E-3</v>
      </c>
      <c r="CT8" s="135">
        <v>1.2287037037037039E-3</v>
      </c>
      <c r="CU8" s="135">
        <v>1.2299768518518519E-3</v>
      </c>
      <c r="CV8" s="135">
        <v>1.2229166666666666E-3</v>
      </c>
      <c r="CW8" s="135">
        <v>1.2172453703703703E-3</v>
      </c>
      <c r="CX8" s="135">
        <v>1.2201388888888889E-3</v>
      </c>
      <c r="CY8" s="135">
        <v>1.2252314814814814E-3</v>
      </c>
      <c r="CZ8" s="135">
        <v>1.2434027777777777E-3</v>
      </c>
      <c r="DA8" s="135">
        <v>1.2012731481481481E-3</v>
      </c>
      <c r="DB8" s="135">
        <v>1.1976851851851851E-3</v>
      </c>
      <c r="DC8" s="135">
        <v>1.2146990740740742E-3</v>
      </c>
      <c r="DD8" s="135">
        <v>1.2185185185185185E-3</v>
      </c>
      <c r="DE8" s="135">
        <v>1.1753472222222222E-3</v>
      </c>
      <c r="DF8" s="135">
        <v>1.181712962962963E-3</v>
      </c>
      <c r="DG8" s="135">
        <v>1.1734953703703703E-3</v>
      </c>
      <c r="DH8" s="135">
        <v>1.1762731481481483E-3</v>
      </c>
      <c r="DI8" s="136">
        <v>1.1668981481481482E-3</v>
      </c>
      <c r="DJ8" s="136">
        <v>1.0751157407407408E-3</v>
      </c>
    </row>
    <row r="9" spans="2:114">
      <c r="B9" s="123">
        <v>6</v>
      </c>
      <c r="C9" s="124">
        <v>16</v>
      </c>
      <c r="D9" s="124" t="s">
        <v>149</v>
      </c>
      <c r="E9" s="125">
        <v>1987</v>
      </c>
      <c r="F9" s="125" t="s">
        <v>157</v>
      </c>
      <c r="G9" s="125">
        <v>2</v>
      </c>
      <c r="H9" s="124" t="s">
        <v>161</v>
      </c>
      <c r="I9" s="132">
        <v>0.13003587962962962</v>
      </c>
      <c r="J9" s="134">
        <v>1.6967592592592592E-3</v>
      </c>
      <c r="K9" s="135">
        <v>1.1177083333333334E-3</v>
      </c>
      <c r="L9" s="135">
        <v>1.1348379629629631E-3</v>
      </c>
      <c r="M9" s="135">
        <v>1.1357638888888888E-3</v>
      </c>
      <c r="N9" s="135">
        <v>1.1271990740740741E-3</v>
      </c>
      <c r="O9" s="135">
        <v>1.1135416666666665E-3</v>
      </c>
      <c r="P9" s="135">
        <v>1.1449074074074074E-3</v>
      </c>
      <c r="Q9" s="135">
        <v>1.1347222222222221E-3</v>
      </c>
      <c r="R9" s="135">
        <v>1.118287037037037E-3</v>
      </c>
      <c r="S9" s="135">
        <v>1.1395833333333334E-3</v>
      </c>
      <c r="T9" s="135">
        <v>1.1083333333333333E-3</v>
      </c>
      <c r="U9" s="135">
        <v>1.117824074074074E-3</v>
      </c>
      <c r="V9" s="135">
        <v>1.122800925925926E-3</v>
      </c>
      <c r="W9" s="135">
        <v>1.1146990740740742E-3</v>
      </c>
      <c r="X9" s="135">
        <v>1.1206018518518518E-3</v>
      </c>
      <c r="Y9" s="135">
        <v>1.1373842592592594E-3</v>
      </c>
      <c r="Z9" s="135">
        <v>1.1317129629629631E-3</v>
      </c>
      <c r="AA9" s="135">
        <v>1.0902777777777779E-3</v>
      </c>
      <c r="AB9" s="135">
        <v>1.1188657407407408E-3</v>
      </c>
      <c r="AC9" s="135">
        <v>1.1081018518518519E-3</v>
      </c>
      <c r="AD9" s="135">
        <v>1.1134259259259259E-3</v>
      </c>
      <c r="AE9" s="135">
        <v>1.1246527777777778E-3</v>
      </c>
      <c r="AF9" s="135">
        <v>1.1237268518518519E-3</v>
      </c>
      <c r="AG9" s="135">
        <v>1.1206018518518518E-3</v>
      </c>
      <c r="AH9" s="135">
        <v>1.1296296296296295E-3</v>
      </c>
      <c r="AI9" s="135">
        <v>1.135648148148148E-3</v>
      </c>
      <c r="AJ9" s="135">
        <v>1.1118055555555556E-3</v>
      </c>
      <c r="AK9" s="135">
        <v>1.1348379629629631E-3</v>
      </c>
      <c r="AL9" s="135">
        <v>1.117824074074074E-3</v>
      </c>
      <c r="AM9" s="135">
        <v>1.1043981481481482E-3</v>
      </c>
      <c r="AN9" s="135">
        <v>1.1015046296296296E-3</v>
      </c>
      <c r="AO9" s="135">
        <v>1.1104166666666667E-3</v>
      </c>
      <c r="AP9" s="135">
        <v>1.1148148148148148E-3</v>
      </c>
      <c r="AQ9" s="135">
        <v>1.1407407407407408E-3</v>
      </c>
      <c r="AR9" s="135">
        <v>1.1156250000000001E-3</v>
      </c>
      <c r="AS9" s="135">
        <v>1.1210648148148148E-3</v>
      </c>
      <c r="AT9" s="135">
        <v>1.1304398148148148E-3</v>
      </c>
      <c r="AU9" s="135">
        <v>1.1149305555555554E-3</v>
      </c>
      <c r="AV9" s="135">
        <v>1.1354166666666667E-3</v>
      </c>
      <c r="AW9" s="135">
        <v>1.1391203703703704E-3</v>
      </c>
      <c r="AX9" s="135">
        <v>1.1656250000000002E-3</v>
      </c>
      <c r="AY9" s="135">
        <v>1.1394675925925927E-3</v>
      </c>
      <c r="AZ9" s="135">
        <v>1.1457175925925927E-3</v>
      </c>
      <c r="BA9" s="135">
        <v>1.1355324074074074E-3</v>
      </c>
      <c r="BB9" s="135">
        <v>1.1688657407407407E-3</v>
      </c>
      <c r="BC9" s="135">
        <v>1.1680555555555556E-3</v>
      </c>
      <c r="BD9" s="135">
        <v>1.1608796296296295E-3</v>
      </c>
      <c r="BE9" s="135">
        <v>1.1739583333333335E-3</v>
      </c>
      <c r="BF9" s="135">
        <v>1.1688657407407407E-3</v>
      </c>
      <c r="BG9" s="135">
        <v>1.206712962962963E-3</v>
      </c>
      <c r="BH9" s="135">
        <v>1.1637731481481482E-3</v>
      </c>
      <c r="BI9" s="135">
        <v>1.1744212962962965E-3</v>
      </c>
      <c r="BJ9" s="135">
        <v>1.1876157407407406E-3</v>
      </c>
      <c r="BK9" s="135">
        <v>1.152777777777778E-3</v>
      </c>
      <c r="BL9" s="135">
        <v>1.1778935185185184E-3</v>
      </c>
      <c r="BM9" s="135">
        <v>1.1797453703703705E-3</v>
      </c>
      <c r="BN9" s="135">
        <v>1.2112268518518518E-3</v>
      </c>
      <c r="BO9" s="135">
        <v>1.2074074074074073E-3</v>
      </c>
      <c r="BP9" s="135">
        <v>1.214236111111111E-3</v>
      </c>
      <c r="BQ9" s="135">
        <v>1.1935185185185185E-3</v>
      </c>
      <c r="BR9" s="135">
        <v>1.2153935185185186E-3</v>
      </c>
      <c r="BS9" s="135">
        <v>1.2046296296296295E-3</v>
      </c>
      <c r="BT9" s="135">
        <v>1.2385416666666667E-3</v>
      </c>
      <c r="BU9" s="135">
        <v>1.2416666666666667E-3</v>
      </c>
      <c r="BV9" s="135">
        <v>1.235648148148148E-3</v>
      </c>
      <c r="BW9" s="135">
        <v>1.2422453703703703E-3</v>
      </c>
      <c r="BX9" s="135">
        <v>1.2461805555555555E-3</v>
      </c>
      <c r="BY9" s="135">
        <v>1.2420138888888889E-3</v>
      </c>
      <c r="BZ9" s="135">
        <v>1.2489583333333333E-3</v>
      </c>
      <c r="CA9" s="135">
        <v>1.2579861111111112E-3</v>
      </c>
      <c r="CB9" s="135">
        <v>1.2633101851851852E-3</v>
      </c>
      <c r="CC9" s="135">
        <v>1.2843749999999999E-3</v>
      </c>
      <c r="CD9" s="135">
        <v>1.3114583333333335E-3</v>
      </c>
      <c r="CE9" s="135">
        <v>1.3195601851851851E-3</v>
      </c>
      <c r="CF9" s="135">
        <v>1.3078703703703705E-3</v>
      </c>
      <c r="CG9" s="135">
        <v>1.3218749999999999E-3</v>
      </c>
      <c r="CH9" s="135">
        <v>1.334837962962963E-3</v>
      </c>
      <c r="CI9" s="135">
        <v>1.4327546296296295E-3</v>
      </c>
      <c r="CJ9" s="135">
        <v>1.4189814814814814E-3</v>
      </c>
      <c r="CK9" s="135">
        <v>1.4504629629629631E-3</v>
      </c>
      <c r="CL9" s="135">
        <v>1.4283564814814816E-3</v>
      </c>
      <c r="CM9" s="135">
        <v>1.4086805555555556E-3</v>
      </c>
      <c r="CN9" s="135">
        <v>1.4299768518518518E-3</v>
      </c>
      <c r="CO9" s="135">
        <v>1.4924768518518516E-3</v>
      </c>
      <c r="CP9" s="135">
        <v>1.5074074074074072E-3</v>
      </c>
      <c r="CQ9" s="135">
        <v>1.4686342592592592E-3</v>
      </c>
      <c r="CR9" s="135">
        <v>1.4078703703703703E-3</v>
      </c>
      <c r="CS9" s="135">
        <v>1.4020833333333333E-3</v>
      </c>
      <c r="CT9" s="135">
        <v>1.4105324074074072E-3</v>
      </c>
      <c r="CU9" s="135">
        <v>1.4303240740740741E-3</v>
      </c>
      <c r="CV9" s="135">
        <v>1.3635416666666665E-3</v>
      </c>
      <c r="CW9" s="135">
        <v>1.3900462962962961E-3</v>
      </c>
      <c r="CX9" s="135">
        <v>1.3922453703703703E-3</v>
      </c>
      <c r="CY9" s="135">
        <v>1.3880787037037037E-3</v>
      </c>
      <c r="CZ9" s="135">
        <v>1.3947916666666668E-3</v>
      </c>
      <c r="DA9" s="135">
        <v>1.4166666666666668E-3</v>
      </c>
      <c r="DB9" s="135">
        <v>1.4175925925925925E-3</v>
      </c>
      <c r="DC9" s="135">
        <v>1.3896990740740742E-3</v>
      </c>
      <c r="DD9" s="135">
        <v>1.4202546296296298E-3</v>
      </c>
      <c r="DE9" s="135">
        <v>1.4521990740740739E-3</v>
      </c>
      <c r="DF9" s="135">
        <v>1.4834490740740739E-3</v>
      </c>
      <c r="DG9" s="135">
        <v>1.4480324074074074E-3</v>
      </c>
      <c r="DH9" s="135">
        <v>1.396990740740741E-3</v>
      </c>
      <c r="DI9" s="136">
        <v>1.3178240740740739E-3</v>
      </c>
      <c r="DJ9" s="136">
        <v>1.1883101851851853E-3</v>
      </c>
    </row>
    <row r="10" spans="2:114">
      <c r="B10" s="123">
        <v>7</v>
      </c>
      <c r="C10" s="124">
        <v>34</v>
      </c>
      <c r="D10" s="124" t="s">
        <v>331</v>
      </c>
      <c r="E10" s="125">
        <v>1978</v>
      </c>
      <c r="F10" s="125" t="s">
        <v>156</v>
      </c>
      <c r="G10" s="125">
        <v>2</v>
      </c>
      <c r="H10" s="124" t="s">
        <v>332</v>
      </c>
      <c r="I10" s="132">
        <v>0.13100347222222222</v>
      </c>
      <c r="J10" s="134">
        <v>1.9349537037037037E-3</v>
      </c>
      <c r="K10" s="135">
        <v>1.245949074074074E-3</v>
      </c>
      <c r="L10" s="135">
        <v>1.1975694444444445E-3</v>
      </c>
      <c r="M10" s="135">
        <v>1.2193287037037036E-3</v>
      </c>
      <c r="N10" s="135">
        <v>1.2332175925925926E-3</v>
      </c>
      <c r="O10" s="135">
        <v>1.2487268518518518E-3</v>
      </c>
      <c r="P10" s="135">
        <v>1.2430555555555556E-3</v>
      </c>
      <c r="Q10" s="135">
        <v>1.2519675925925927E-3</v>
      </c>
      <c r="R10" s="135">
        <v>1.2329861111111111E-3</v>
      </c>
      <c r="S10" s="135">
        <v>1.1988425925925925E-3</v>
      </c>
      <c r="T10" s="135">
        <v>1.1976851851851851E-3</v>
      </c>
      <c r="U10" s="135">
        <v>1.1893518518518518E-3</v>
      </c>
      <c r="V10" s="135">
        <v>1.1943287037037037E-3</v>
      </c>
      <c r="W10" s="135">
        <v>1.1805555555555556E-3</v>
      </c>
      <c r="X10" s="135">
        <v>1.1946759259259259E-3</v>
      </c>
      <c r="Y10" s="135">
        <v>1.2060185185185186E-3</v>
      </c>
      <c r="Z10" s="135">
        <v>1.2023148148148149E-3</v>
      </c>
      <c r="AA10" s="135">
        <v>1.1898148148148148E-3</v>
      </c>
      <c r="AB10" s="135">
        <v>1.1883101851851853E-3</v>
      </c>
      <c r="AC10" s="135">
        <v>1.1792824074074075E-3</v>
      </c>
      <c r="AD10" s="135">
        <v>1.1913194444444445E-3</v>
      </c>
      <c r="AE10" s="135">
        <v>1.1879629629629629E-3</v>
      </c>
      <c r="AF10" s="135">
        <v>1.1766203703703702E-3</v>
      </c>
      <c r="AG10" s="135">
        <v>1.1836805555555554E-3</v>
      </c>
      <c r="AH10" s="135">
        <v>1.1843749999999999E-3</v>
      </c>
      <c r="AI10" s="135">
        <v>1.2199074074074074E-3</v>
      </c>
      <c r="AJ10" s="135">
        <v>1.1909722222222222E-3</v>
      </c>
      <c r="AK10" s="135">
        <v>1.1929398148148149E-3</v>
      </c>
      <c r="AL10" s="135">
        <v>1.2159722222222222E-3</v>
      </c>
      <c r="AM10" s="135">
        <v>1.2535879629629629E-3</v>
      </c>
      <c r="AN10" s="135">
        <v>1.1773148148148148E-3</v>
      </c>
      <c r="AO10" s="135">
        <v>1.1873842592592593E-3</v>
      </c>
      <c r="AP10" s="135">
        <v>1.1997685185185184E-3</v>
      </c>
      <c r="AQ10" s="135">
        <v>1.2315972222222223E-3</v>
      </c>
      <c r="AR10" s="135">
        <v>1.2290509259259258E-3</v>
      </c>
      <c r="AS10" s="135">
        <v>1.1962962962962962E-3</v>
      </c>
      <c r="AT10" s="135">
        <v>1.1850694444444445E-3</v>
      </c>
      <c r="AU10" s="135">
        <v>1.1993055555555555E-3</v>
      </c>
      <c r="AV10" s="135">
        <v>1.2144675925925925E-3</v>
      </c>
      <c r="AW10" s="135">
        <v>1.1914351851851851E-3</v>
      </c>
      <c r="AX10" s="135">
        <v>1.2072916666666668E-3</v>
      </c>
      <c r="AY10" s="135">
        <v>1.1980324074074074E-3</v>
      </c>
      <c r="AZ10" s="135">
        <v>1.2049768518518518E-3</v>
      </c>
      <c r="BA10" s="135">
        <v>1.2243055555555555E-3</v>
      </c>
      <c r="BB10" s="135">
        <v>1.2276620370370371E-3</v>
      </c>
      <c r="BC10" s="135">
        <v>1.2082175925925925E-3</v>
      </c>
      <c r="BD10" s="135">
        <v>1.2715277777777779E-3</v>
      </c>
      <c r="BE10" s="135">
        <v>1.2122685185185186E-3</v>
      </c>
      <c r="BF10" s="135">
        <v>1.2393518518518519E-3</v>
      </c>
      <c r="BG10" s="135">
        <v>1.2177083333333334E-3</v>
      </c>
      <c r="BH10" s="135">
        <v>1.2100694444444444E-3</v>
      </c>
      <c r="BI10" s="135">
        <v>1.2342592592592594E-3</v>
      </c>
      <c r="BJ10" s="135">
        <v>1.2210648148148148E-3</v>
      </c>
      <c r="BK10" s="135">
        <v>1.2097222222222223E-3</v>
      </c>
      <c r="BL10" s="135">
        <v>1.2453703703703704E-3</v>
      </c>
      <c r="BM10" s="135">
        <v>1.2559027777777779E-3</v>
      </c>
      <c r="BN10" s="135">
        <v>1.2143518518518521E-3</v>
      </c>
      <c r="BO10" s="135">
        <v>1.2190972222222223E-3</v>
      </c>
      <c r="BP10" s="135">
        <v>1.2299768518518519E-3</v>
      </c>
      <c r="BQ10" s="135">
        <v>1.2344907407407406E-3</v>
      </c>
      <c r="BR10" s="135">
        <v>1.2391203703703702E-3</v>
      </c>
      <c r="BS10" s="135">
        <v>1.2449074074074075E-3</v>
      </c>
      <c r="BT10" s="135">
        <v>1.2329861111111111E-3</v>
      </c>
      <c r="BU10" s="135">
        <v>1.2149305555555555E-3</v>
      </c>
      <c r="BV10" s="135">
        <v>1.2642361111111112E-3</v>
      </c>
      <c r="BW10" s="135">
        <v>1.289236111111111E-3</v>
      </c>
      <c r="BX10" s="135">
        <v>1.299537037037037E-3</v>
      </c>
      <c r="BY10" s="135">
        <v>1.2924768518518517E-3</v>
      </c>
      <c r="BZ10" s="135">
        <v>1.2905092592592593E-3</v>
      </c>
      <c r="CA10" s="135">
        <v>1.2587962962962963E-3</v>
      </c>
      <c r="CB10" s="135">
        <v>1.2994212962962966E-3</v>
      </c>
      <c r="CC10" s="135">
        <v>1.2849537037037037E-3</v>
      </c>
      <c r="CD10" s="135">
        <v>1.1982638888888889E-3</v>
      </c>
      <c r="CE10" s="135">
        <v>1.2767361111111111E-3</v>
      </c>
      <c r="CF10" s="135">
        <v>1.2137731481481481E-3</v>
      </c>
      <c r="CG10" s="135">
        <v>1.2370370370370371E-3</v>
      </c>
      <c r="CH10" s="135">
        <v>1.2623842592592591E-3</v>
      </c>
      <c r="CI10" s="135">
        <v>1.2274305555555556E-3</v>
      </c>
      <c r="CJ10" s="135">
        <v>1.222800925925926E-3</v>
      </c>
      <c r="CK10" s="135">
        <v>1.2592592592592592E-3</v>
      </c>
      <c r="CL10" s="135">
        <v>1.2930555555555558E-3</v>
      </c>
      <c r="CM10" s="135">
        <v>1.2342592592592594E-3</v>
      </c>
      <c r="CN10" s="135">
        <v>1.2368055555555557E-3</v>
      </c>
      <c r="CO10" s="135">
        <v>1.2422453703703703E-3</v>
      </c>
      <c r="CP10" s="135">
        <v>1.2554398148148149E-3</v>
      </c>
      <c r="CQ10" s="135">
        <v>1.2461805555555555E-3</v>
      </c>
      <c r="CR10" s="135">
        <v>1.3090277777777779E-3</v>
      </c>
      <c r="CS10" s="135">
        <v>1.2401620370370368E-3</v>
      </c>
      <c r="CT10" s="135">
        <v>1.2756944444444445E-3</v>
      </c>
      <c r="CU10" s="135">
        <v>1.3152777777777778E-3</v>
      </c>
      <c r="CV10" s="135">
        <v>1.336111111111111E-3</v>
      </c>
      <c r="CW10" s="135">
        <v>1.2981481481481481E-3</v>
      </c>
      <c r="CX10" s="135">
        <v>1.2929398148148147E-3</v>
      </c>
      <c r="CY10" s="135">
        <v>1.3067129629629629E-3</v>
      </c>
      <c r="CZ10" s="135">
        <v>1.2804398148148148E-3</v>
      </c>
      <c r="DA10" s="135">
        <v>1.3270833333333335E-3</v>
      </c>
      <c r="DB10" s="135">
        <v>1.2990740740740742E-3</v>
      </c>
      <c r="DC10" s="135">
        <v>1.2903935185185186E-3</v>
      </c>
      <c r="DD10" s="135">
        <v>1.2969907407407407E-3</v>
      </c>
      <c r="DE10" s="135">
        <v>1.4292824074074075E-3</v>
      </c>
      <c r="DF10" s="135">
        <v>1.3505787037037037E-3</v>
      </c>
      <c r="DG10" s="135">
        <v>1.3142361111111113E-3</v>
      </c>
      <c r="DH10" s="135">
        <v>1.3247685185185185E-3</v>
      </c>
      <c r="DI10" s="136">
        <v>1.3559027777777779E-3</v>
      </c>
      <c r="DJ10" s="136">
        <v>1.3197916666666668E-3</v>
      </c>
    </row>
    <row r="11" spans="2:114">
      <c r="B11" s="123">
        <v>8</v>
      </c>
      <c r="C11" s="124">
        <v>84</v>
      </c>
      <c r="D11" s="124" t="s">
        <v>279</v>
      </c>
      <c r="E11" s="125">
        <v>1975</v>
      </c>
      <c r="F11" s="125" t="s">
        <v>156</v>
      </c>
      <c r="G11" s="125">
        <v>3</v>
      </c>
      <c r="H11" s="124" t="s">
        <v>295</v>
      </c>
      <c r="I11" s="132">
        <v>0.13131944444444446</v>
      </c>
      <c r="J11" s="134">
        <v>1.812152777777778E-3</v>
      </c>
      <c r="K11" s="135">
        <v>1.1542824074074075E-3</v>
      </c>
      <c r="L11" s="135">
        <v>1.1798611111111109E-3</v>
      </c>
      <c r="M11" s="135">
        <v>1.1565972222222223E-3</v>
      </c>
      <c r="N11" s="135">
        <v>1.1734953703703703E-3</v>
      </c>
      <c r="O11" s="135">
        <v>1.1685185185185184E-3</v>
      </c>
      <c r="P11" s="135">
        <v>1.077199074074074E-3</v>
      </c>
      <c r="Q11" s="135">
        <v>1.0972222222222223E-3</v>
      </c>
      <c r="R11" s="135">
        <v>1.0844907407407407E-3</v>
      </c>
      <c r="S11" s="135">
        <v>1.1085648148148148E-3</v>
      </c>
      <c r="T11" s="135">
        <v>1.1075231481481481E-3</v>
      </c>
      <c r="U11" s="135">
        <v>1.1203703703703703E-3</v>
      </c>
      <c r="V11" s="135">
        <v>1.1091435185185184E-3</v>
      </c>
      <c r="W11" s="135">
        <v>1.1202546296296297E-3</v>
      </c>
      <c r="X11" s="135">
        <v>1.1142361111111112E-3</v>
      </c>
      <c r="Y11" s="135">
        <v>1.0842592592592592E-3</v>
      </c>
      <c r="Z11" s="135">
        <v>1.0997685185185186E-3</v>
      </c>
      <c r="AA11" s="135">
        <v>1.1184027777777778E-3</v>
      </c>
      <c r="AB11" s="135">
        <v>1.1562499999999999E-3</v>
      </c>
      <c r="AC11" s="135">
        <v>1.1273148148148147E-3</v>
      </c>
      <c r="AD11" s="135">
        <v>1.1430555555555554E-3</v>
      </c>
      <c r="AE11" s="135">
        <v>1.1333333333333334E-3</v>
      </c>
      <c r="AF11" s="135">
        <v>1.127662037037037E-3</v>
      </c>
      <c r="AG11" s="135">
        <v>1.151851851851852E-3</v>
      </c>
      <c r="AH11" s="135">
        <v>1.1306712962962961E-3</v>
      </c>
      <c r="AI11" s="135">
        <v>1.1444444444444447E-3</v>
      </c>
      <c r="AJ11" s="135">
        <v>1.1547453703703704E-3</v>
      </c>
      <c r="AK11" s="135">
        <v>1.1318287037037037E-3</v>
      </c>
      <c r="AL11" s="135">
        <v>1.1494212962962962E-3</v>
      </c>
      <c r="AM11" s="135">
        <v>1.1913194444444445E-3</v>
      </c>
      <c r="AN11" s="135">
        <v>1.1386574074074075E-3</v>
      </c>
      <c r="AO11" s="135">
        <v>1.1712962962962964E-3</v>
      </c>
      <c r="AP11" s="135">
        <v>1.1621527777777778E-3</v>
      </c>
      <c r="AQ11" s="135">
        <v>1.1641203703703705E-3</v>
      </c>
      <c r="AR11" s="135">
        <v>1.1615740740740742E-3</v>
      </c>
      <c r="AS11" s="135">
        <v>1.1842592592592592E-3</v>
      </c>
      <c r="AT11" s="135">
        <v>1.1702546296296296E-3</v>
      </c>
      <c r="AU11" s="135">
        <v>1.1813657407407409E-3</v>
      </c>
      <c r="AV11" s="135">
        <v>1.1579861111111112E-3</v>
      </c>
      <c r="AW11" s="135">
        <v>1.1854166666666666E-3</v>
      </c>
      <c r="AX11" s="135">
        <v>1.1847222222222222E-3</v>
      </c>
      <c r="AY11" s="135">
        <v>1.1847222222222222E-3</v>
      </c>
      <c r="AZ11" s="135">
        <v>1.175E-3</v>
      </c>
      <c r="BA11" s="135">
        <v>1.2064814814814816E-3</v>
      </c>
      <c r="BB11" s="135">
        <v>1.1884259259259259E-3</v>
      </c>
      <c r="BC11" s="135">
        <v>1.1978009259259257E-3</v>
      </c>
      <c r="BD11" s="135">
        <v>1.1961805555555556E-3</v>
      </c>
      <c r="BE11" s="135">
        <v>1.2108796296296295E-3</v>
      </c>
      <c r="BF11" s="135">
        <v>1.2278935185185186E-3</v>
      </c>
      <c r="BG11" s="135">
        <v>1.2296296296296296E-3</v>
      </c>
      <c r="BH11" s="135">
        <v>1.2306712962962963E-3</v>
      </c>
      <c r="BI11" s="135">
        <v>1.2283564814814815E-3</v>
      </c>
      <c r="BJ11" s="135">
        <v>1.254050925925926E-3</v>
      </c>
      <c r="BK11" s="135">
        <v>1.2045138888888889E-3</v>
      </c>
      <c r="BL11" s="135">
        <v>1.2315972222222223E-3</v>
      </c>
      <c r="BM11" s="135">
        <v>1.225810185185185E-3</v>
      </c>
      <c r="BN11" s="135">
        <v>1.2567129629629632E-3</v>
      </c>
      <c r="BO11" s="135">
        <v>1.2226851851851854E-3</v>
      </c>
      <c r="BP11" s="135">
        <v>1.2274305555555556E-3</v>
      </c>
      <c r="BQ11" s="135">
        <v>1.2351851851851851E-3</v>
      </c>
      <c r="BR11" s="135">
        <v>1.2528935185185184E-3</v>
      </c>
      <c r="BS11" s="135">
        <v>1.2520833333333333E-3</v>
      </c>
      <c r="BT11" s="135">
        <v>1.2518518518518519E-3</v>
      </c>
      <c r="BU11" s="135">
        <v>1.2524305555555557E-3</v>
      </c>
      <c r="BV11" s="135">
        <v>1.2422453703703703E-3</v>
      </c>
      <c r="BW11" s="135">
        <v>1.2409722222222221E-3</v>
      </c>
      <c r="BX11" s="135">
        <v>1.2707175925925926E-3</v>
      </c>
      <c r="BY11" s="135">
        <v>1.2422453703703703E-3</v>
      </c>
      <c r="BZ11" s="135">
        <v>1.2903935185185186E-3</v>
      </c>
      <c r="CA11" s="135">
        <v>1.2680555555555555E-3</v>
      </c>
      <c r="CB11" s="135">
        <v>1.3091435185185185E-3</v>
      </c>
      <c r="CC11" s="135">
        <v>1.3050925925925927E-3</v>
      </c>
      <c r="CD11" s="135">
        <v>1.3355324074074075E-3</v>
      </c>
      <c r="CE11" s="135">
        <v>1.3075231481481482E-3</v>
      </c>
      <c r="CF11" s="135">
        <v>1.3239583333333332E-3</v>
      </c>
      <c r="CG11" s="135">
        <v>1.3366898148148149E-3</v>
      </c>
      <c r="CH11" s="135">
        <v>1.3505787037037037E-3</v>
      </c>
      <c r="CI11" s="135">
        <v>1.3905092592592595E-3</v>
      </c>
      <c r="CJ11" s="135">
        <v>1.3471064814814815E-3</v>
      </c>
      <c r="CK11" s="135">
        <v>1.3486111111111112E-3</v>
      </c>
      <c r="CL11" s="135">
        <v>1.3578703703703704E-3</v>
      </c>
      <c r="CM11" s="135">
        <v>1.3494212962962963E-3</v>
      </c>
      <c r="CN11" s="135">
        <v>1.3399305555555554E-3</v>
      </c>
      <c r="CO11" s="135">
        <v>1.3321759259259259E-3</v>
      </c>
      <c r="CP11" s="135">
        <v>1.3424768518518519E-3</v>
      </c>
      <c r="CQ11" s="135">
        <v>1.3996527777777777E-3</v>
      </c>
      <c r="CR11" s="135">
        <v>1.3422453703703704E-3</v>
      </c>
      <c r="CS11" s="135">
        <v>1.3378472222222223E-3</v>
      </c>
      <c r="CT11" s="135">
        <v>1.3561342592592592E-3</v>
      </c>
      <c r="CU11" s="135">
        <v>1.341087962962963E-3</v>
      </c>
      <c r="CV11" s="135">
        <v>1.3672453703703704E-3</v>
      </c>
      <c r="CW11" s="135">
        <v>1.3798611111111112E-3</v>
      </c>
      <c r="CX11" s="135">
        <v>1.3983796296296296E-3</v>
      </c>
      <c r="CY11" s="135">
        <v>1.4209490740740743E-3</v>
      </c>
      <c r="CZ11" s="135">
        <v>1.4480324074074074E-3</v>
      </c>
      <c r="DA11" s="135">
        <v>1.4656249999999999E-3</v>
      </c>
      <c r="DB11" s="135">
        <v>1.4359953703703702E-3</v>
      </c>
      <c r="DC11" s="135">
        <v>1.4585648148148147E-3</v>
      </c>
      <c r="DD11" s="135">
        <v>1.4741898148148147E-3</v>
      </c>
      <c r="DE11" s="135">
        <v>1.4442129629629631E-3</v>
      </c>
      <c r="DF11" s="135">
        <v>1.4644675925925925E-3</v>
      </c>
      <c r="DG11" s="135">
        <v>1.4343750000000001E-3</v>
      </c>
      <c r="DH11" s="135">
        <v>1.4290509259259258E-3</v>
      </c>
      <c r="DI11" s="136">
        <v>1.4317129629629628E-3</v>
      </c>
      <c r="DJ11" s="136">
        <v>1.2254629629629631E-3</v>
      </c>
    </row>
    <row r="12" spans="2:114">
      <c r="B12" s="123">
        <v>9</v>
      </c>
      <c r="C12" s="124">
        <v>94</v>
      </c>
      <c r="D12" s="124" t="s">
        <v>1</v>
      </c>
      <c r="E12" s="125">
        <v>1967</v>
      </c>
      <c r="F12" s="125" t="s">
        <v>160</v>
      </c>
      <c r="G12" s="125">
        <v>1</v>
      </c>
      <c r="H12" s="124" t="s">
        <v>142</v>
      </c>
      <c r="I12" s="132">
        <v>0.13604861111111111</v>
      </c>
      <c r="J12" s="134">
        <v>1.7908564814814816E-3</v>
      </c>
      <c r="K12" s="135">
        <v>1.1719907407407406E-3</v>
      </c>
      <c r="L12" s="135">
        <v>1.1831018518518518E-3</v>
      </c>
      <c r="M12" s="135">
        <v>1.2181712962962964E-3</v>
      </c>
      <c r="N12" s="135">
        <v>1.2239583333333332E-3</v>
      </c>
      <c r="O12" s="135">
        <v>1.2314814814814816E-3</v>
      </c>
      <c r="P12" s="135">
        <v>1.2405092592592591E-3</v>
      </c>
      <c r="Q12" s="135">
        <v>1.2136574074074074E-3</v>
      </c>
      <c r="R12" s="135">
        <v>1.2199074074074074E-3</v>
      </c>
      <c r="S12" s="135">
        <v>1.2061342592592592E-3</v>
      </c>
      <c r="T12" s="135">
        <v>1.2099537037037038E-3</v>
      </c>
      <c r="U12" s="135">
        <v>1.2232638888888888E-3</v>
      </c>
      <c r="V12" s="135">
        <v>1.2043981481481482E-3</v>
      </c>
      <c r="W12" s="135">
        <v>1.1821759259259259E-3</v>
      </c>
      <c r="X12" s="135">
        <v>1.187037037037037E-3</v>
      </c>
      <c r="Y12" s="135">
        <v>1.2033564814814815E-3</v>
      </c>
      <c r="Z12" s="135">
        <v>1.1965277777777779E-3</v>
      </c>
      <c r="AA12" s="135">
        <v>1.1722222222222223E-3</v>
      </c>
      <c r="AB12" s="135">
        <v>1.1611111111111112E-3</v>
      </c>
      <c r="AC12" s="135">
        <v>1.2079861111111113E-3</v>
      </c>
      <c r="AD12" s="135">
        <v>1.2114583333333333E-3</v>
      </c>
      <c r="AE12" s="135">
        <v>1.2309027777777778E-3</v>
      </c>
      <c r="AF12" s="135">
        <v>1.2177083333333334E-3</v>
      </c>
      <c r="AG12" s="135">
        <v>1.2116898148148147E-3</v>
      </c>
      <c r="AH12" s="135">
        <v>1.1980324074074074E-3</v>
      </c>
      <c r="AI12" s="135">
        <v>1.2123842592592592E-3</v>
      </c>
      <c r="AJ12" s="135">
        <v>1.2365740740740742E-3</v>
      </c>
      <c r="AK12" s="135">
        <v>1.2386574074074075E-3</v>
      </c>
      <c r="AL12" s="135">
        <v>1.2357638888888889E-3</v>
      </c>
      <c r="AM12" s="135">
        <v>1.2344907407407406E-3</v>
      </c>
      <c r="AN12" s="135">
        <v>1.2442129629629628E-3</v>
      </c>
      <c r="AO12" s="135">
        <v>1.2390046296296296E-3</v>
      </c>
      <c r="AP12" s="135">
        <v>1.2747685185185184E-3</v>
      </c>
      <c r="AQ12" s="135">
        <v>1.2559027777777779E-3</v>
      </c>
      <c r="AR12" s="135">
        <v>1.2399305555555555E-3</v>
      </c>
      <c r="AS12" s="135">
        <v>1.2440972222222222E-3</v>
      </c>
      <c r="AT12" s="135">
        <v>1.2396990740740741E-3</v>
      </c>
      <c r="AU12" s="135">
        <v>1.2743055555555557E-3</v>
      </c>
      <c r="AV12" s="135">
        <v>1.2666666666666666E-3</v>
      </c>
      <c r="AW12" s="135">
        <v>1.2753472222222222E-3</v>
      </c>
      <c r="AX12" s="135">
        <v>1.2644675925925926E-3</v>
      </c>
      <c r="AY12" s="135">
        <v>1.2563657407407406E-3</v>
      </c>
      <c r="AZ12" s="135">
        <v>1.2539351851851852E-3</v>
      </c>
      <c r="BA12" s="135">
        <v>1.255787037037037E-3</v>
      </c>
      <c r="BB12" s="135">
        <v>1.2649305555555554E-3</v>
      </c>
      <c r="BC12" s="135">
        <v>1.2409722222222221E-3</v>
      </c>
      <c r="BD12" s="135">
        <v>1.2635416666666667E-3</v>
      </c>
      <c r="BE12" s="135">
        <v>1.2509259259259259E-3</v>
      </c>
      <c r="BF12" s="135">
        <v>1.2584490740740742E-3</v>
      </c>
      <c r="BG12" s="135">
        <v>1.2328703703703705E-3</v>
      </c>
      <c r="BH12" s="135">
        <v>1.2621527777777776E-3</v>
      </c>
      <c r="BI12" s="135">
        <v>1.2732638888888889E-3</v>
      </c>
      <c r="BJ12" s="135">
        <v>1.2659722222222222E-3</v>
      </c>
      <c r="BK12" s="135">
        <v>1.2744212962962963E-3</v>
      </c>
      <c r="BL12" s="135">
        <v>1.2527777777777778E-3</v>
      </c>
      <c r="BM12" s="135">
        <v>1.2650462962962964E-3</v>
      </c>
      <c r="BN12" s="135">
        <v>1.2532407407407407E-3</v>
      </c>
      <c r="BO12" s="135">
        <v>1.2524305555555557E-3</v>
      </c>
      <c r="BP12" s="135">
        <v>1.2793981481481482E-3</v>
      </c>
      <c r="BQ12" s="135">
        <v>1.2700231481481482E-3</v>
      </c>
      <c r="BR12" s="135">
        <v>1.2827546296296296E-3</v>
      </c>
      <c r="BS12" s="135">
        <v>1.2318287037037037E-3</v>
      </c>
      <c r="BT12" s="135">
        <v>1.2156250000000001E-3</v>
      </c>
      <c r="BU12" s="135">
        <v>1.2646990740740741E-3</v>
      </c>
      <c r="BV12" s="135">
        <v>1.2958333333333335E-3</v>
      </c>
      <c r="BW12" s="135">
        <v>1.2928240740740741E-3</v>
      </c>
      <c r="BX12" s="135">
        <v>1.2956018518518518E-3</v>
      </c>
      <c r="BY12" s="135">
        <v>1.2890046296296297E-3</v>
      </c>
      <c r="BZ12" s="135">
        <v>1.2597222222222222E-3</v>
      </c>
      <c r="CA12" s="135">
        <v>1.299537037037037E-3</v>
      </c>
      <c r="CB12" s="135">
        <v>1.3052083333333336E-3</v>
      </c>
      <c r="CC12" s="135">
        <v>1.2959490740740739E-3</v>
      </c>
      <c r="CD12" s="135">
        <v>1.2716435185185185E-3</v>
      </c>
      <c r="CE12" s="135">
        <v>1.2931712962962962E-3</v>
      </c>
      <c r="CF12" s="135">
        <v>1.2761574074074075E-3</v>
      </c>
      <c r="CG12" s="135">
        <v>1.3230324074074073E-3</v>
      </c>
      <c r="CH12" s="135">
        <v>1.311111111111111E-3</v>
      </c>
      <c r="CI12" s="135">
        <v>1.2939814814814815E-3</v>
      </c>
      <c r="CJ12" s="135">
        <v>1.320949074074074E-3</v>
      </c>
      <c r="CK12" s="135">
        <v>1.3182870370370371E-3</v>
      </c>
      <c r="CL12" s="135">
        <v>1.3368055555555555E-3</v>
      </c>
      <c r="CM12" s="135">
        <v>1.3459490740740741E-3</v>
      </c>
      <c r="CN12" s="135">
        <v>1.3844907407407406E-3</v>
      </c>
      <c r="CO12" s="135">
        <v>1.367013888888889E-3</v>
      </c>
      <c r="CP12" s="135">
        <v>1.3769675925925926E-3</v>
      </c>
      <c r="CQ12" s="135">
        <v>1.3120370370370369E-3</v>
      </c>
      <c r="CR12" s="135">
        <v>1.3407407407407407E-3</v>
      </c>
      <c r="CS12" s="135">
        <v>1.3587962962962963E-3</v>
      </c>
      <c r="CT12" s="135">
        <v>1.4097222222222221E-3</v>
      </c>
      <c r="CU12" s="135">
        <v>1.4550925925925927E-3</v>
      </c>
      <c r="CV12" s="135">
        <v>1.4233796296296295E-3</v>
      </c>
      <c r="CW12" s="135">
        <v>1.4577546296296298E-3</v>
      </c>
      <c r="CX12" s="135">
        <v>1.4614583333333331E-3</v>
      </c>
      <c r="CY12" s="135">
        <v>1.4537037037037036E-3</v>
      </c>
      <c r="CZ12" s="135">
        <v>1.4842592592592592E-3</v>
      </c>
      <c r="DA12" s="135">
        <v>1.4770833333333331E-3</v>
      </c>
      <c r="DB12" s="135">
        <v>1.4437499999999999E-3</v>
      </c>
      <c r="DC12" s="135">
        <v>1.4660879629629631E-3</v>
      </c>
      <c r="DD12" s="135">
        <v>1.4776620370370369E-3</v>
      </c>
      <c r="DE12" s="135">
        <v>1.4378472222222223E-3</v>
      </c>
      <c r="DF12" s="135">
        <v>1.5104166666666666E-3</v>
      </c>
      <c r="DG12" s="135">
        <v>1.470023148148148E-3</v>
      </c>
      <c r="DH12" s="135">
        <v>1.4954861111111113E-3</v>
      </c>
      <c r="DI12" s="136">
        <v>1.5190972222222222E-3</v>
      </c>
      <c r="DJ12" s="136">
        <v>1.4260416666666666E-3</v>
      </c>
    </row>
    <row r="13" spans="2:114">
      <c r="B13" s="123">
        <v>10</v>
      </c>
      <c r="C13" s="124">
        <v>88</v>
      </c>
      <c r="D13" s="124" t="s">
        <v>333</v>
      </c>
      <c r="E13" s="125">
        <v>1988</v>
      </c>
      <c r="F13" s="125" t="s">
        <v>157</v>
      </c>
      <c r="G13" s="125">
        <v>3</v>
      </c>
      <c r="H13" s="124" t="s">
        <v>334</v>
      </c>
      <c r="I13" s="132">
        <v>0.13627893518518519</v>
      </c>
      <c r="J13" s="134">
        <v>1.8093750000000002E-3</v>
      </c>
      <c r="K13" s="135">
        <v>1.1925925925925925E-3</v>
      </c>
      <c r="L13" s="135">
        <v>1.2310185185185184E-3</v>
      </c>
      <c r="M13" s="135">
        <v>1.2342592592592594E-3</v>
      </c>
      <c r="N13" s="135">
        <v>1.2457175925925928E-3</v>
      </c>
      <c r="O13" s="135">
        <v>1.2075231481481483E-3</v>
      </c>
      <c r="P13" s="135">
        <v>1.2321759259259258E-3</v>
      </c>
      <c r="Q13" s="135">
        <v>1.1901620370370371E-3</v>
      </c>
      <c r="R13" s="135">
        <v>1.2100694444444444E-3</v>
      </c>
      <c r="S13" s="135">
        <v>1.1965277777777779E-3</v>
      </c>
      <c r="T13" s="135">
        <v>1.1949074074074075E-3</v>
      </c>
      <c r="U13" s="135">
        <v>1.1712962962962964E-3</v>
      </c>
      <c r="V13" s="135">
        <v>1.2070601851851851E-3</v>
      </c>
      <c r="W13" s="135">
        <v>1.1833333333333333E-3</v>
      </c>
      <c r="X13" s="135">
        <v>1.1765046296296296E-3</v>
      </c>
      <c r="Y13" s="135">
        <v>1.2193287037037036E-3</v>
      </c>
      <c r="Z13" s="135">
        <v>1.197337962962963E-3</v>
      </c>
      <c r="AA13" s="135">
        <v>1.1732638888888888E-3</v>
      </c>
      <c r="AB13" s="135">
        <v>1.2396990740740741E-3</v>
      </c>
      <c r="AC13" s="135">
        <v>1.2460648148148149E-3</v>
      </c>
      <c r="AD13" s="135">
        <v>1.2282407407407407E-3</v>
      </c>
      <c r="AE13" s="135">
        <v>1.2021990740740741E-3</v>
      </c>
      <c r="AF13" s="135">
        <v>1.2222222222222222E-3</v>
      </c>
      <c r="AG13" s="135">
        <v>1.1687499999999999E-3</v>
      </c>
      <c r="AH13" s="135">
        <v>1.1879629629629629E-3</v>
      </c>
      <c r="AI13" s="135">
        <v>1.2326388888888888E-3</v>
      </c>
      <c r="AJ13" s="135">
        <v>1.2030092592592594E-3</v>
      </c>
      <c r="AK13" s="135">
        <v>1.1541666666666666E-3</v>
      </c>
      <c r="AL13" s="135">
        <v>1.2771990740740743E-3</v>
      </c>
      <c r="AM13" s="135">
        <v>1.1939814814814814E-3</v>
      </c>
      <c r="AN13" s="135">
        <v>1.2094907407407408E-3</v>
      </c>
      <c r="AO13" s="135">
        <v>1.2349537037037036E-3</v>
      </c>
      <c r="AP13" s="135">
        <v>1.2116898148148147E-3</v>
      </c>
      <c r="AQ13" s="135">
        <v>1.2332175925925926E-3</v>
      </c>
      <c r="AR13" s="135">
        <v>1.2291666666666668E-3</v>
      </c>
      <c r="AS13" s="135">
        <v>1.1978009259259257E-3</v>
      </c>
      <c r="AT13" s="135">
        <v>1.154513888888889E-3</v>
      </c>
      <c r="AU13" s="135">
        <v>1.183449074074074E-3</v>
      </c>
      <c r="AV13" s="135">
        <v>1.1496527777777779E-3</v>
      </c>
      <c r="AW13" s="135">
        <v>1.2020833333333332E-3</v>
      </c>
      <c r="AX13" s="135">
        <v>1.2512731481481481E-3</v>
      </c>
      <c r="AY13" s="135">
        <v>1.2325231481481482E-3</v>
      </c>
      <c r="AZ13" s="135">
        <v>1.2262731481481482E-3</v>
      </c>
      <c r="BA13" s="135">
        <v>1.2252314814814814E-3</v>
      </c>
      <c r="BB13" s="135">
        <v>1.2265046296296297E-3</v>
      </c>
      <c r="BC13" s="135">
        <v>1.2098379629629629E-3</v>
      </c>
      <c r="BD13" s="135">
        <v>1.2453703703703704E-3</v>
      </c>
      <c r="BE13" s="135">
        <v>1.236111111111111E-3</v>
      </c>
      <c r="BF13" s="135">
        <v>1.2408564814814815E-3</v>
      </c>
      <c r="BG13" s="135">
        <v>1.2876157407407406E-3</v>
      </c>
      <c r="BH13" s="135">
        <v>1.257523148148148E-3</v>
      </c>
      <c r="BI13" s="135">
        <v>1.2559027777777779E-3</v>
      </c>
      <c r="BJ13" s="135">
        <v>1.2552083333333334E-3</v>
      </c>
      <c r="BK13" s="135">
        <v>1.2466435185185187E-3</v>
      </c>
      <c r="BL13" s="135">
        <v>1.2453703703703704E-3</v>
      </c>
      <c r="BM13" s="135">
        <v>1.3231481481481482E-3</v>
      </c>
      <c r="BN13" s="135">
        <v>1.2444444444444445E-3</v>
      </c>
      <c r="BO13" s="135">
        <v>1.2984953703703702E-3</v>
      </c>
      <c r="BP13" s="135">
        <v>1.4062499999999997E-3</v>
      </c>
      <c r="BQ13" s="135">
        <v>1.2861111111111109E-3</v>
      </c>
      <c r="BR13" s="135">
        <v>1.7528935185185189E-3</v>
      </c>
      <c r="BS13" s="135">
        <v>1.2909722222222222E-3</v>
      </c>
      <c r="BT13" s="135">
        <v>1.317939814814815E-3</v>
      </c>
      <c r="BU13" s="135">
        <v>1.3378472222222223E-3</v>
      </c>
      <c r="BV13" s="135">
        <v>1.33125E-3</v>
      </c>
      <c r="BW13" s="135">
        <v>1.3149305555555555E-3</v>
      </c>
      <c r="BX13" s="135">
        <v>1.2987268518518517E-3</v>
      </c>
      <c r="BY13" s="135">
        <v>1.2770833333333334E-3</v>
      </c>
      <c r="BZ13" s="135">
        <v>1.2583333333333333E-3</v>
      </c>
      <c r="CA13" s="135">
        <v>1.2287037037037039E-3</v>
      </c>
      <c r="CB13" s="135">
        <v>1.222337962962963E-3</v>
      </c>
      <c r="CC13" s="135">
        <v>1.2349537037037036E-3</v>
      </c>
      <c r="CD13" s="135">
        <v>1.2825231481481481E-3</v>
      </c>
      <c r="CE13" s="135">
        <v>1.2878472222222221E-3</v>
      </c>
      <c r="CF13" s="135">
        <v>1.3148148148148147E-3</v>
      </c>
      <c r="CG13" s="135">
        <v>1.3210648148148148E-3</v>
      </c>
      <c r="CH13" s="135">
        <v>1.3126157407407407E-3</v>
      </c>
      <c r="CI13" s="135">
        <v>1.2939814814814815E-3</v>
      </c>
      <c r="CJ13" s="135">
        <v>1.3212962962962963E-3</v>
      </c>
      <c r="CK13" s="135">
        <v>1.3181712962962962E-3</v>
      </c>
      <c r="CL13" s="135">
        <v>1.4222222222222223E-3</v>
      </c>
      <c r="CM13" s="135">
        <v>1.305324074074074E-3</v>
      </c>
      <c r="CN13" s="135">
        <v>1.3356481481481481E-3</v>
      </c>
      <c r="CO13" s="135">
        <v>1.3671296296296296E-3</v>
      </c>
      <c r="CP13" s="135">
        <v>1.3812499999999999E-3</v>
      </c>
      <c r="CQ13" s="135">
        <v>1.6085648148148151E-3</v>
      </c>
      <c r="CR13" s="135">
        <v>1.3478009259259259E-3</v>
      </c>
      <c r="CS13" s="135">
        <v>1.3828703703703705E-3</v>
      </c>
      <c r="CT13" s="135">
        <v>1.4935185185185184E-3</v>
      </c>
      <c r="CU13" s="135">
        <v>1.4094907407407407E-3</v>
      </c>
      <c r="CV13" s="135">
        <v>1.4056712962962961E-3</v>
      </c>
      <c r="CW13" s="135">
        <v>1.4442129629629631E-3</v>
      </c>
      <c r="CX13" s="135">
        <v>1.4686342592592592E-3</v>
      </c>
      <c r="CY13" s="135">
        <v>1.4363425925925926E-3</v>
      </c>
      <c r="CZ13" s="135">
        <v>1.5968750000000002E-3</v>
      </c>
      <c r="DA13" s="135">
        <v>1.4842592592592592E-3</v>
      </c>
      <c r="DB13" s="135">
        <v>1.478587962962963E-3</v>
      </c>
      <c r="DC13" s="135">
        <v>1.5289351851851853E-3</v>
      </c>
      <c r="DD13" s="135">
        <v>1.4907407407407406E-3</v>
      </c>
      <c r="DE13" s="135">
        <v>1.5219907407407411E-3</v>
      </c>
      <c r="DF13" s="135">
        <v>1.5056712962962964E-3</v>
      </c>
      <c r="DG13" s="135">
        <v>1.4256944444444445E-3</v>
      </c>
      <c r="DH13" s="135">
        <v>1.4134259259259258E-3</v>
      </c>
      <c r="DI13" s="136">
        <v>1.3668981481481481E-3</v>
      </c>
      <c r="DJ13" s="136">
        <v>1.3040509259259257E-3</v>
      </c>
    </row>
    <row r="14" spans="2:114">
      <c r="B14" s="123">
        <v>11</v>
      </c>
      <c r="C14" s="124">
        <v>15</v>
      </c>
      <c r="D14" s="124" t="s">
        <v>146</v>
      </c>
      <c r="E14" s="125">
        <v>1971</v>
      </c>
      <c r="F14" s="125" t="s">
        <v>156</v>
      </c>
      <c r="G14" s="125">
        <v>4</v>
      </c>
      <c r="H14" s="124" t="s">
        <v>147</v>
      </c>
      <c r="I14" s="132">
        <v>0.13631712962962964</v>
      </c>
      <c r="J14" s="134">
        <v>1.8672453703703705E-3</v>
      </c>
      <c r="K14" s="135">
        <v>1.2261574074074074E-3</v>
      </c>
      <c r="L14" s="135">
        <v>1.2442129629629628E-3</v>
      </c>
      <c r="M14" s="135">
        <v>1.2826388888888889E-3</v>
      </c>
      <c r="N14" s="135">
        <v>1.2982638888888889E-3</v>
      </c>
      <c r="O14" s="135">
        <v>1.2534722222222222E-3</v>
      </c>
      <c r="P14" s="135">
        <v>1.2605324074074075E-3</v>
      </c>
      <c r="Q14" s="135">
        <v>1.2591435185185186E-3</v>
      </c>
      <c r="R14" s="135">
        <v>1.2390046296296296E-3</v>
      </c>
      <c r="S14" s="135">
        <v>1.2417824074074074E-3</v>
      </c>
      <c r="T14" s="135">
        <v>1.2709490740740741E-3</v>
      </c>
      <c r="U14" s="135">
        <v>1.2637731481481482E-3</v>
      </c>
      <c r="V14" s="135">
        <v>1.2533564814814814E-3</v>
      </c>
      <c r="W14" s="135">
        <v>1.2277777777777777E-3</v>
      </c>
      <c r="X14" s="135">
        <v>1.2415509259259259E-3</v>
      </c>
      <c r="Y14" s="135">
        <v>1.2435185185185186E-3</v>
      </c>
      <c r="Z14" s="135">
        <v>1.2368055555555557E-3</v>
      </c>
      <c r="AA14" s="135">
        <v>1.2548611111111111E-3</v>
      </c>
      <c r="AB14" s="135">
        <v>1.2582175925925927E-3</v>
      </c>
      <c r="AC14" s="135">
        <v>1.2552083333333334E-3</v>
      </c>
      <c r="AD14" s="135">
        <v>1.2290509259259258E-3</v>
      </c>
      <c r="AE14" s="135">
        <v>1.2403935185185185E-3</v>
      </c>
      <c r="AF14" s="135">
        <v>1.229861111111111E-3</v>
      </c>
      <c r="AG14" s="135">
        <v>1.2822916666666666E-3</v>
      </c>
      <c r="AH14" s="135">
        <v>1.2410879629629629E-3</v>
      </c>
      <c r="AI14" s="135">
        <v>1.254976851851852E-3</v>
      </c>
      <c r="AJ14" s="135">
        <v>1.2703703703703703E-3</v>
      </c>
      <c r="AK14" s="135">
        <v>1.2633101851851852E-3</v>
      </c>
      <c r="AL14" s="135">
        <v>1.2517361111111112E-3</v>
      </c>
      <c r="AM14" s="135">
        <v>1.237384259259259E-3</v>
      </c>
      <c r="AN14" s="135">
        <v>1.254050925925926E-3</v>
      </c>
      <c r="AO14" s="135">
        <v>1.812152777777778E-3</v>
      </c>
      <c r="AP14" s="135">
        <v>1.1035879629629631E-3</v>
      </c>
      <c r="AQ14" s="135">
        <v>1.1875E-3</v>
      </c>
      <c r="AR14" s="135">
        <v>1.1453703703703704E-3</v>
      </c>
      <c r="AS14" s="135">
        <v>1.2641203703703705E-3</v>
      </c>
      <c r="AT14" s="135">
        <v>1.1935185185185185E-3</v>
      </c>
      <c r="AU14" s="135">
        <v>1.2604166666666666E-3</v>
      </c>
      <c r="AV14" s="135">
        <v>1.2267361111111112E-3</v>
      </c>
      <c r="AW14" s="135">
        <v>1.254050925925926E-3</v>
      </c>
      <c r="AX14" s="135">
        <v>1.2262731481481482E-3</v>
      </c>
      <c r="AY14" s="135">
        <v>1.2585648148148148E-3</v>
      </c>
      <c r="AZ14" s="135">
        <v>1.2542824074074073E-3</v>
      </c>
      <c r="BA14" s="135">
        <v>1.2606481481481481E-3</v>
      </c>
      <c r="BB14" s="135">
        <v>1.2585648148148148E-3</v>
      </c>
      <c r="BC14" s="135">
        <v>1.2818287037037036E-3</v>
      </c>
      <c r="BD14" s="135">
        <v>1.2711805555555556E-3</v>
      </c>
      <c r="BE14" s="135">
        <v>1.3133101851851854E-3</v>
      </c>
      <c r="BF14" s="135">
        <v>1.2958333333333335E-3</v>
      </c>
      <c r="BG14" s="135">
        <v>1.3061342592592593E-3</v>
      </c>
      <c r="BH14" s="135">
        <v>1.2972222222222222E-3</v>
      </c>
      <c r="BI14" s="135">
        <v>1.3045138888888889E-3</v>
      </c>
      <c r="BJ14" s="135">
        <v>1.2908564814814816E-3</v>
      </c>
      <c r="BK14" s="135">
        <v>1.3028935185185185E-3</v>
      </c>
      <c r="BL14" s="135">
        <v>1.2968750000000001E-3</v>
      </c>
      <c r="BM14" s="135">
        <v>1.337037037037037E-3</v>
      </c>
      <c r="BN14" s="135">
        <v>1.317939814814815E-3</v>
      </c>
      <c r="BO14" s="135">
        <v>1.3283564814814816E-3</v>
      </c>
      <c r="BP14" s="135">
        <v>1.3232638888888888E-3</v>
      </c>
      <c r="BQ14" s="135">
        <v>1.3099537037037038E-3</v>
      </c>
      <c r="BR14" s="135">
        <v>1.3159722222222221E-3</v>
      </c>
      <c r="BS14" s="135">
        <v>1.3260416666666666E-3</v>
      </c>
      <c r="BT14" s="135">
        <v>1.3234953703703705E-3</v>
      </c>
      <c r="BU14" s="135">
        <v>1.3379629629629629E-3</v>
      </c>
      <c r="BV14" s="135">
        <v>1.3119212962962963E-3</v>
      </c>
      <c r="BW14" s="135">
        <v>1.3228009259259261E-3</v>
      </c>
      <c r="BX14" s="135">
        <v>1.3226851851851852E-3</v>
      </c>
      <c r="BY14" s="135">
        <v>1.3307870370370368E-3</v>
      </c>
      <c r="BZ14" s="135">
        <v>1.3457175925925926E-3</v>
      </c>
      <c r="CA14" s="135">
        <v>1.3217592592592593E-3</v>
      </c>
      <c r="CB14" s="135">
        <v>1.309375E-3</v>
      </c>
      <c r="CC14" s="135">
        <v>1.2990740740740742E-3</v>
      </c>
      <c r="CD14" s="135">
        <v>1.3614583333333334E-3</v>
      </c>
      <c r="CE14" s="135">
        <v>1.3435185185185184E-3</v>
      </c>
      <c r="CF14" s="135">
        <v>1.3244212962962964E-3</v>
      </c>
      <c r="CG14" s="135">
        <v>1.3128472222222222E-3</v>
      </c>
      <c r="CH14" s="135">
        <v>1.3322916666666665E-3</v>
      </c>
      <c r="CI14" s="135">
        <v>1.3211805555555555E-3</v>
      </c>
      <c r="CJ14" s="135">
        <v>1.3476851851851851E-3</v>
      </c>
      <c r="CK14" s="135">
        <v>1.3548611111111112E-3</v>
      </c>
      <c r="CL14" s="135">
        <v>1.3687500000000002E-3</v>
      </c>
      <c r="CM14" s="135">
        <v>1.2872685185185185E-3</v>
      </c>
      <c r="CN14" s="135">
        <v>1.2650462962962964E-3</v>
      </c>
      <c r="CO14" s="135">
        <v>1.2753472222222222E-3</v>
      </c>
      <c r="CP14" s="135">
        <v>1.3363425925925923E-3</v>
      </c>
      <c r="CQ14" s="135">
        <v>1.3270833333333335E-3</v>
      </c>
      <c r="CR14" s="135">
        <v>1.3709490740740739E-3</v>
      </c>
      <c r="CS14" s="135">
        <v>1.3415509259259259E-3</v>
      </c>
      <c r="CT14" s="135">
        <v>1.4194444444444445E-3</v>
      </c>
      <c r="CU14" s="135">
        <v>1.3607638888888888E-3</v>
      </c>
      <c r="CV14" s="135">
        <v>1.316898148148148E-3</v>
      </c>
      <c r="CW14" s="135">
        <v>1.3171296296296297E-3</v>
      </c>
      <c r="CX14" s="135">
        <v>1.3657407407407409E-3</v>
      </c>
      <c r="CY14" s="135">
        <v>1.4255787037037039E-3</v>
      </c>
      <c r="CZ14" s="135">
        <v>1.3262731481481483E-3</v>
      </c>
      <c r="DA14" s="135">
        <v>1.3501157407407405E-3</v>
      </c>
      <c r="DB14" s="135">
        <v>1.3784722222222221E-3</v>
      </c>
      <c r="DC14" s="135">
        <v>1.357986111111111E-3</v>
      </c>
      <c r="DD14" s="135">
        <v>1.3814814814814816E-3</v>
      </c>
      <c r="DE14" s="135">
        <v>1.2503472222222224E-3</v>
      </c>
      <c r="DF14" s="135">
        <v>1.3187499999999998E-3</v>
      </c>
      <c r="DG14" s="135">
        <v>1.2189814814814813E-3</v>
      </c>
      <c r="DH14" s="135">
        <v>1.2965277777777777E-3</v>
      </c>
      <c r="DI14" s="136">
        <v>1.2640046296296297E-3</v>
      </c>
      <c r="DJ14" s="136">
        <v>1.1138888888888889E-3</v>
      </c>
    </row>
    <row r="15" spans="2:114">
      <c r="B15" s="123">
        <v>12</v>
      </c>
      <c r="C15" s="124">
        <v>33</v>
      </c>
      <c r="D15" s="124" t="s">
        <v>281</v>
      </c>
      <c r="E15" s="125">
        <v>1986</v>
      </c>
      <c r="F15" s="125" t="s">
        <v>145</v>
      </c>
      <c r="G15" s="125">
        <v>1</v>
      </c>
      <c r="H15" s="124" t="s">
        <v>144</v>
      </c>
      <c r="I15" s="132">
        <v>0.13743518518518519</v>
      </c>
      <c r="J15" s="134">
        <v>1.9296296296296294E-3</v>
      </c>
      <c r="K15" s="135">
        <v>1.2526620370370372E-3</v>
      </c>
      <c r="L15" s="135">
        <v>1.2445601851851851E-3</v>
      </c>
      <c r="M15" s="135">
        <v>1.2465277777777776E-3</v>
      </c>
      <c r="N15" s="135">
        <v>1.252199074074074E-3</v>
      </c>
      <c r="O15" s="135">
        <v>1.2526620370370372E-3</v>
      </c>
      <c r="P15" s="135">
        <v>1.2596064814814813E-3</v>
      </c>
      <c r="Q15" s="135">
        <v>1.2525462962962961E-3</v>
      </c>
      <c r="R15" s="135">
        <v>1.2515046296296295E-3</v>
      </c>
      <c r="S15" s="135">
        <v>1.2494212962962964E-3</v>
      </c>
      <c r="T15" s="135">
        <v>1.2593749999999999E-3</v>
      </c>
      <c r="U15" s="135">
        <v>1.2519675925925927E-3</v>
      </c>
      <c r="V15" s="135">
        <v>1.2387731481481481E-3</v>
      </c>
      <c r="W15" s="135">
        <v>1.2525462962962961E-3</v>
      </c>
      <c r="X15" s="135">
        <v>1.2349537037037036E-3</v>
      </c>
      <c r="Y15" s="135">
        <v>1.2424768518518518E-3</v>
      </c>
      <c r="Z15" s="135">
        <v>1.2332175925925926E-3</v>
      </c>
      <c r="AA15" s="135">
        <v>1.2498842592592594E-3</v>
      </c>
      <c r="AB15" s="135">
        <v>1.2622685185185187E-3</v>
      </c>
      <c r="AC15" s="135">
        <v>1.2528935185185184E-3</v>
      </c>
      <c r="AD15" s="135">
        <v>1.2450231481481481E-3</v>
      </c>
      <c r="AE15" s="135">
        <v>1.2748842592592592E-3</v>
      </c>
      <c r="AF15" s="135">
        <v>1.2196759259259259E-3</v>
      </c>
      <c r="AG15" s="135">
        <v>1.2436342592592594E-3</v>
      </c>
      <c r="AH15" s="135">
        <v>1.240625E-3</v>
      </c>
      <c r="AI15" s="135">
        <v>1.2585648148148148E-3</v>
      </c>
      <c r="AJ15" s="135">
        <v>1.2674768518518519E-3</v>
      </c>
      <c r="AK15" s="135">
        <v>1.2534722222222222E-3</v>
      </c>
      <c r="AL15" s="135">
        <v>1.2502314814814815E-3</v>
      </c>
      <c r="AM15" s="135">
        <v>1.2484953703703703E-3</v>
      </c>
      <c r="AN15" s="135">
        <v>1.2572916666666668E-3</v>
      </c>
      <c r="AO15" s="135">
        <v>1.2547453703703703E-3</v>
      </c>
      <c r="AP15" s="135">
        <v>1.2694444444444444E-3</v>
      </c>
      <c r="AQ15" s="135">
        <v>1.2582175925925927E-3</v>
      </c>
      <c r="AR15" s="135">
        <v>1.2491898148148147E-3</v>
      </c>
      <c r="AS15" s="135">
        <v>1.2547453703703703E-3</v>
      </c>
      <c r="AT15" s="135">
        <v>1.2548611111111111E-3</v>
      </c>
      <c r="AU15" s="135">
        <v>1.2806712962962965E-3</v>
      </c>
      <c r="AV15" s="135">
        <v>1.2711805555555556E-3</v>
      </c>
      <c r="AW15" s="135">
        <v>1.2546296296296296E-3</v>
      </c>
      <c r="AX15" s="135">
        <v>1.2611111111111111E-3</v>
      </c>
      <c r="AY15" s="135">
        <v>1.2751157407407407E-3</v>
      </c>
      <c r="AZ15" s="135">
        <v>1.2728009259259259E-3</v>
      </c>
      <c r="BA15" s="135">
        <v>1.2885416666666666E-3</v>
      </c>
      <c r="BB15" s="135">
        <v>1.2586805555555556E-3</v>
      </c>
      <c r="BC15" s="135">
        <v>1.2756944444444445E-3</v>
      </c>
      <c r="BD15" s="135">
        <v>1.2831018518518519E-3</v>
      </c>
      <c r="BE15" s="135">
        <v>1.3020833333333333E-3</v>
      </c>
      <c r="BF15" s="135">
        <v>1.3090277777777779E-3</v>
      </c>
      <c r="BG15" s="135">
        <v>1.3131944444444443E-3</v>
      </c>
      <c r="BH15" s="135">
        <v>1.289236111111111E-3</v>
      </c>
      <c r="BI15" s="135">
        <v>1.2990740740740742E-3</v>
      </c>
      <c r="BJ15" s="135">
        <v>1.2964120370370371E-3</v>
      </c>
      <c r="BK15" s="135">
        <v>1.2961805555555556E-3</v>
      </c>
      <c r="BL15" s="135">
        <v>1.3216435185185187E-3</v>
      </c>
      <c r="BM15" s="135">
        <v>1.3116898148148148E-3</v>
      </c>
      <c r="BN15" s="135">
        <v>1.3193287037037039E-3</v>
      </c>
      <c r="BO15" s="135">
        <v>1.3256944444444444E-3</v>
      </c>
      <c r="BP15" s="135">
        <v>1.3180555555555556E-3</v>
      </c>
      <c r="BQ15" s="135">
        <v>1.3163194444444444E-3</v>
      </c>
      <c r="BR15" s="135">
        <v>1.3149305555555555E-3</v>
      </c>
      <c r="BS15" s="135">
        <v>1.3263888888888891E-3</v>
      </c>
      <c r="BT15" s="135">
        <v>1.320949074074074E-3</v>
      </c>
      <c r="BU15" s="135">
        <v>1.3221064814814814E-3</v>
      </c>
      <c r="BV15" s="135">
        <v>1.3244212962962964E-3</v>
      </c>
      <c r="BW15" s="135">
        <v>1.3331018518518518E-3</v>
      </c>
      <c r="BX15" s="135">
        <v>1.3430555555555555E-3</v>
      </c>
      <c r="BY15" s="135">
        <v>1.3072916666666667E-3</v>
      </c>
      <c r="BZ15" s="135">
        <v>1.3307870370370368E-3</v>
      </c>
      <c r="CA15" s="135">
        <v>1.3276620370370371E-3</v>
      </c>
      <c r="CB15" s="135">
        <v>1.3008101851851852E-3</v>
      </c>
      <c r="CC15" s="135">
        <v>1.322222222222222E-3</v>
      </c>
      <c r="CD15" s="135">
        <v>1.3281250000000001E-3</v>
      </c>
      <c r="CE15" s="135">
        <v>1.367013888888889E-3</v>
      </c>
      <c r="CF15" s="135">
        <v>1.314699074074074E-3</v>
      </c>
      <c r="CG15" s="135">
        <v>1.3164351851851852E-3</v>
      </c>
      <c r="CH15" s="135">
        <v>1.334837962962963E-3</v>
      </c>
      <c r="CI15" s="135">
        <v>1.3412037037037038E-3</v>
      </c>
      <c r="CJ15" s="135">
        <v>1.3329861111111112E-3</v>
      </c>
      <c r="CK15" s="135">
        <v>1.3425925925925925E-3</v>
      </c>
      <c r="CL15" s="135">
        <v>1.3502314814814816E-3</v>
      </c>
      <c r="CM15" s="135">
        <v>1.3604166666666667E-3</v>
      </c>
      <c r="CN15" s="135">
        <v>1.3616898148148149E-3</v>
      </c>
      <c r="CO15" s="135">
        <v>1.3393518518518518E-3</v>
      </c>
      <c r="CP15" s="135">
        <v>1.3509259259259258E-3</v>
      </c>
      <c r="CQ15" s="135">
        <v>1.371875E-3</v>
      </c>
      <c r="CR15" s="135">
        <v>1.3387731481481482E-3</v>
      </c>
      <c r="CS15" s="135">
        <v>1.3511574074074075E-3</v>
      </c>
      <c r="CT15" s="135">
        <v>1.3850694444444442E-3</v>
      </c>
      <c r="CU15" s="135">
        <v>1.3581018518518519E-3</v>
      </c>
      <c r="CV15" s="135">
        <v>1.3703703703703701E-3</v>
      </c>
      <c r="CW15" s="135">
        <v>1.3930555555555554E-3</v>
      </c>
      <c r="CX15" s="135">
        <v>1.3936342592592592E-3</v>
      </c>
      <c r="CY15" s="135">
        <v>1.3600694444444443E-3</v>
      </c>
      <c r="CZ15" s="135">
        <v>1.3866898148148148E-3</v>
      </c>
      <c r="DA15" s="135">
        <v>1.382638888888889E-3</v>
      </c>
      <c r="DB15" s="135">
        <v>1.3968749999999999E-3</v>
      </c>
      <c r="DC15" s="135">
        <v>1.3609953703703707E-3</v>
      </c>
      <c r="DD15" s="135">
        <v>1.363773148148148E-3</v>
      </c>
      <c r="DE15" s="135">
        <v>1.3857638888888886E-3</v>
      </c>
      <c r="DF15" s="135">
        <v>1.3700231481481482E-3</v>
      </c>
      <c r="DG15" s="135">
        <v>1.3961805555555557E-3</v>
      </c>
      <c r="DH15" s="135">
        <v>1.3829861111111111E-3</v>
      </c>
      <c r="DI15" s="136">
        <v>1.3363425925925923E-3</v>
      </c>
      <c r="DJ15" s="136">
        <v>1.3271990740740742E-3</v>
      </c>
    </row>
    <row r="16" spans="2:114">
      <c r="B16" s="123">
        <v>13</v>
      </c>
      <c r="C16" s="124">
        <v>21</v>
      </c>
      <c r="D16" s="124" t="s">
        <v>285</v>
      </c>
      <c r="E16" s="125">
        <v>1984</v>
      </c>
      <c r="F16" s="125" t="s">
        <v>157</v>
      </c>
      <c r="G16" s="125">
        <v>4</v>
      </c>
      <c r="H16" s="124" t="s">
        <v>335</v>
      </c>
      <c r="I16" s="132">
        <v>0.13750694444444445</v>
      </c>
      <c r="J16" s="134">
        <v>1.7252314814814815E-3</v>
      </c>
      <c r="K16" s="135">
        <v>1.1199074074074074E-3</v>
      </c>
      <c r="L16" s="135">
        <v>1.1542824074074075E-3</v>
      </c>
      <c r="M16" s="135">
        <v>1.1318287037037037E-3</v>
      </c>
      <c r="N16" s="135">
        <v>1.2011574074074075E-3</v>
      </c>
      <c r="O16" s="135">
        <v>1.1797453703703705E-3</v>
      </c>
      <c r="P16" s="135">
        <v>1.2033564814814815E-3</v>
      </c>
      <c r="Q16" s="135">
        <v>1.1997685185185184E-3</v>
      </c>
      <c r="R16" s="135">
        <v>1.1795138888888888E-3</v>
      </c>
      <c r="S16" s="135">
        <v>1.1923611111111113E-3</v>
      </c>
      <c r="T16" s="135">
        <v>1.1947916666666667E-3</v>
      </c>
      <c r="U16" s="135">
        <v>1.1707175925925926E-3</v>
      </c>
      <c r="V16" s="135">
        <v>1.2021990740740741E-3</v>
      </c>
      <c r="W16" s="135">
        <v>1.1947916666666667E-3</v>
      </c>
      <c r="X16" s="135">
        <v>1.163888888888889E-3</v>
      </c>
      <c r="Y16" s="135">
        <v>1.2027777777777777E-3</v>
      </c>
      <c r="Z16" s="135">
        <v>1.2040509259259259E-3</v>
      </c>
      <c r="AA16" s="135">
        <v>1.1965277777777779E-3</v>
      </c>
      <c r="AB16" s="135">
        <v>1.204861111111111E-3</v>
      </c>
      <c r="AC16" s="135">
        <v>1.1835648148148148E-3</v>
      </c>
      <c r="AD16" s="135">
        <v>1.193287037037037E-3</v>
      </c>
      <c r="AE16" s="135">
        <v>1.2047453703703706E-3</v>
      </c>
      <c r="AF16" s="135">
        <v>1.1895833333333335E-3</v>
      </c>
      <c r="AG16" s="135">
        <v>1.204861111111111E-3</v>
      </c>
      <c r="AH16" s="135">
        <v>1.1996527777777778E-3</v>
      </c>
      <c r="AI16" s="135">
        <v>1.2104166666666667E-3</v>
      </c>
      <c r="AJ16" s="135">
        <v>1.2136574074074074E-3</v>
      </c>
      <c r="AK16" s="135">
        <v>1.1949074074074075E-3</v>
      </c>
      <c r="AL16" s="135">
        <v>1.2251157407407408E-3</v>
      </c>
      <c r="AM16" s="135">
        <v>1.2317129629629629E-3</v>
      </c>
      <c r="AN16" s="135">
        <v>1.2638888888888888E-3</v>
      </c>
      <c r="AO16" s="135">
        <v>1.1987268518518519E-3</v>
      </c>
      <c r="AP16" s="135">
        <v>1.2069444444444443E-3</v>
      </c>
      <c r="AQ16" s="135">
        <v>1.1774305555555555E-3</v>
      </c>
      <c r="AR16" s="135">
        <v>1.1930555555555555E-3</v>
      </c>
      <c r="AS16" s="135">
        <v>1.2053240740740742E-3</v>
      </c>
      <c r="AT16" s="135">
        <v>1.2252314814814814E-3</v>
      </c>
      <c r="AU16" s="135">
        <v>1.2166666666666667E-3</v>
      </c>
      <c r="AV16" s="135">
        <v>1.2322916666666667E-3</v>
      </c>
      <c r="AW16" s="135">
        <v>1.2224537037037037E-3</v>
      </c>
      <c r="AX16" s="135">
        <v>1.2204861111111112E-3</v>
      </c>
      <c r="AY16" s="135">
        <v>1.2653935185185183E-3</v>
      </c>
      <c r="AZ16" s="135">
        <v>1.2716435185185185E-3</v>
      </c>
      <c r="BA16" s="135">
        <v>1.2439814814814815E-3</v>
      </c>
      <c r="BB16" s="135">
        <v>1.2834490740740742E-3</v>
      </c>
      <c r="BC16" s="135">
        <v>1.2718750000000002E-3</v>
      </c>
      <c r="BD16" s="135">
        <v>1.2380787037037037E-3</v>
      </c>
      <c r="BE16" s="135">
        <v>1.2136574074074074E-3</v>
      </c>
      <c r="BF16" s="135">
        <v>1.2537037037037037E-3</v>
      </c>
      <c r="BG16" s="135">
        <v>1.2638888888888888E-3</v>
      </c>
      <c r="BH16" s="135">
        <v>1.2531250000000001E-3</v>
      </c>
      <c r="BI16" s="135">
        <v>1.2604166666666666E-3</v>
      </c>
      <c r="BJ16" s="135">
        <v>1.2771990740740743E-3</v>
      </c>
      <c r="BK16" s="135">
        <v>1.2910879629629628E-3</v>
      </c>
      <c r="BL16" s="135">
        <v>1.3180555555555556E-3</v>
      </c>
      <c r="BM16" s="135">
        <v>1.2943287037037038E-3</v>
      </c>
      <c r="BN16" s="135">
        <v>1.3190972222222222E-3</v>
      </c>
      <c r="BO16" s="135">
        <v>1.2688657407407408E-3</v>
      </c>
      <c r="BP16" s="135">
        <v>1.3383101851851852E-3</v>
      </c>
      <c r="BQ16" s="135">
        <v>1.3379629629629629E-3</v>
      </c>
      <c r="BR16" s="135">
        <v>1.3215277777777776E-3</v>
      </c>
      <c r="BS16" s="135">
        <v>1.3355324074074075E-3</v>
      </c>
      <c r="BT16" s="135">
        <v>1.3677083333333334E-3</v>
      </c>
      <c r="BU16" s="135">
        <v>1.7478009259259261E-3</v>
      </c>
      <c r="BV16" s="135">
        <v>1.2894675925925927E-3</v>
      </c>
      <c r="BW16" s="135">
        <v>1.2891203703703704E-3</v>
      </c>
      <c r="BX16" s="135">
        <v>1.2769675925925926E-3</v>
      </c>
      <c r="BY16" s="135">
        <v>1.3237268518518518E-3</v>
      </c>
      <c r="BZ16" s="135">
        <v>1.3334490740740744E-3</v>
      </c>
      <c r="CA16" s="135">
        <v>1.3651620370370371E-3</v>
      </c>
      <c r="CB16" s="135">
        <v>1.4321759259259259E-3</v>
      </c>
      <c r="CC16" s="135">
        <v>1.3528935185185187E-3</v>
      </c>
      <c r="CD16" s="135">
        <v>1.3680555555555557E-3</v>
      </c>
      <c r="CE16" s="135">
        <v>1.3605324074074073E-3</v>
      </c>
      <c r="CF16" s="135">
        <v>1.4087962962962962E-3</v>
      </c>
      <c r="CG16" s="135">
        <v>1.4063657407407408E-3</v>
      </c>
      <c r="CH16" s="135">
        <v>1.3473379629629627E-3</v>
      </c>
      <c r="CI16" s="135">
        <v>1.4643518518518519E-3</v>
      </c>
      <c r="CJ16" s="135">
        <v>1.4252314814814815E-3</v>
      </c>
      <c r="CK16" s="135">
        <v>1.6584490740740741E-3</v>
      </c>
      <c r="CL16" s="135">
        <v>1.3716435185185184E-3</v>
      </c>
      <c r="CM16" s="135">
        <v>1.367824074074074E-3</v>
      </c>
      <c r="CN16" s="135">
        <v>1.4377314814814815E-3</v>
      </c>
      <c r="CO16" s="135">
        <v>1.3708333333333333E-3</v>
      </c>
      <c r="CP16" s="135">
        <v>1.3806712962962963E-3</v>
      </c>
      <c r="CQ16" s="135">
        <v>1.3454861111111113E-3</v>
      </c>
      <c r="CR16" s="135">
        <v>1.3908564814814814E-3</v>
      </c>
      <c r="CS16" s="135">
        <v>1.5462962962962963E-3</v>
      </c>
      <c r="CT16" s="135">
        <v>1.3762731481481482E-3</v>
      </c>
      <c r="CU16" s="135">
        <v>1.3953703703703704E-3</v>
      </c>
      <c r="CV16" s="135">
        <v>1.4730324074074075E-3</v>
      </c>
      <c r="CW16" s="135">
        <v>1.4329861111111112E-3</v>
      </c>
      <c r="CX16" s="135">
        <v>1.599652777777778E-3</v>
      </c>
      <c r="CY16" s="135">
        <v>1.4256944444444445E-3</v>
      </c>
      <c r="CZ16" s="135">
        <v>1.5228009259259257E-3</v>
      </c>
      <c r="DA16" s="135">
        <v>1.4697916666666663E-3</v>
      </c>
      <c r="DB16" s="135">
        <v>1.4962962962962961E-3</v>
      </c>
      <c r="DC16" s="135">
        <v>1.6385416666666668E-3</v>
      </c>
      <c r="DD16" s="135">
        <v>1.4885416666666667E-3</v>
      </c>
      <c r="DE16" s="135">
        <v>1.4046296296296298E-3</v>
      </c>
      <c r="DF16" s="135">
        <v>1.3663194444444443E-3</v>
      </c>
      <c r="DG16" s="135">
        <v>1.4189814814814814E-3</v>
      </c>
      <c r="DH16" s="135">
        <v>1.3918981481481482E-3</v>
      </c>
      <c r="DI16" s="136">
        <v>1.3568287037037036E-3</v>
      </c>
      <c r="DJ16" s="136">
        <v>1.2634259259259259E-3</v>
      </c>
    </row>
    <row r="17" spans="2:114">
      <c r="B17" s="123">
        <v>14</v>
      </c>
      <c r="C17" s="124">
        <v>77</v>
      </c>
      <c r="D17" s="124" t="s">
        <v>9</v>
      </c>
      <c r="E17" s="125">
        <v>1979</v>
      </c>
      <c r="F17" s="125" t="s">
        <v>156</v>
      </c>
      <c r="G17" s="125">
        <v>5</v>
      </c>
      <c r="H17" s="124" t="s">
        <v>163</v>
      </c>
      <c r="I17" s="132">
        <v>0.14042939814814814</v>
      </c>
      <c r="J17" s="134">
        <v>2.1024305555555557E-3</v>
      </c>
      <c r="K17" s="135">
        <v>1.2885416666666666E-3</v>
      </c>
      <c r="L17" s="135">
        <v>1.3267361111111112E-3</v>
      </c>
      <c r="M17" s="135">
        <v>1.3449074074074075E-3</v>
      </c>
      <c r="N17" s="135">
        <v>1.3125000000000001E-3</v>
      </c>
      <c r="O17" s="135">
        <v>1.3002314814814814E-3</v>
      </c>
      <c r="P17" s="135">
        <v>1.2924768518518517E-3</v>
      </c>
      <c r="Q17" s="135">
        <v>1.2854166666666667E-3</v>
      </c>
      <c r="R17" s="135">
        <v>1.2958333333333335E-3</v>
      </c>
      <c r="S17" s="135">
        <v>1.2807870370370369E-3</v>
      </c>
      <c r="T17" s="135">
        <v>1.2901620370370369E-3</v>
      </c>
      <c r="U17" s="135">
        <v>1.2895833333333333E-3</v>
      </c>
      <c r="V17" s="135">
        <v>1.2722222222222223E-3</v>
      </c>
      <c r="W17" s="135">
        <v>1.2783564814814814E-3</v>
      </c>
      <c r="X17" s="135">
        <v>1.2850694444444444E-3</v>
      </c>
      <c r="Y17" s="135">
        <v>1.2976851851851849E-3</v>
      </c>
      <c r="Z17" s="135">
        <v>1.3359953703703702E-3</v>
      </c>
      <c r="AA17" s="135">
        <v>1.2878472222222221E-3</v>
      </c>
      <c r="AB17" s="135">
        <v>1.2872685185185185E-3</v>
      </c>
      <c r="AC17" s="135">
        <v>1.2910879629629628E-3</v>
      </c>
      <c r="AD17" s="135">
        <v>1.2913194444444445E-3</v>
      </c>
      <c r="AE17" s="135">
        <v>1.2796296296296297E-3</v>
      </c>
      <c r="AF17" s="135">
        <v>1.2972222222222222E-3</v>
      </c>
      <c r="AG17" s="135">
        <v>1.2795138888888888E-3</v>
      </c>
      <c r="AH17" s="135">
        <v>1.279976851851852E-3</v>
      </c>
      <c r="AI17" s="135">
        <v>1.2858796296296297E-3</v>
      </c>
      <c r="AJ17" s="135">
        <v>1.29375E-3</v>
      </c>
      <c r="AK17" s="135">
        <v>1.2901620370370369E-3</v>
      </c>
      <c r="AL17" s="135">
        <v>1.3321759259259259E-3</v>
      </c>
      <c r="AM17" s="135">
        <v>1.2828703703703702E-3</v>
      </c>
      <c r="AN17" s="135">
        <v>1.2751157407407407E-3</v>
      </c>
      <c r="AO17" s="135">
        <v>1.2886574074074074E-3</v>
      </c>
      <c r="AP17" s="135">
        <v>1.2818287037037036E-3</v>
      </c>
      <c r="AQ17" s="135">
        <v>1.2994212962962966E-3</v>
      </c>
      <c r="AR17" s="135">
        <v>1.2966435185185184E-3</v>
      </c>
      <c r="AS17" s="135">
        <v>1.308912037037037E-3</v>
      </c>
      <c r="AT17" s="135">
        <v>1.2689814814814814E-3</v>
      </c>
      <c r="AU17" s="135">
        <v>1.2840277777777778E-3</v>
      </c>
      <c r="AV17" s="135">
        <v>1.3473379629629627E-3</v>
      </c>
      <c r="AW17" s="135">
        <v>1.2802083333333335E-3</v>
      </c>
      <c r="AX17" s="135">
        <v>1.2934027777777779E-3</v>
      </c>
      <c r="AY17" s="135">
        <v>1.3273148148148148E-3</v>
      </c>
      <c r="AZ17" s="135">
        <v>1.3480324074074074E-3</v>
      </c>
      <c r="BA17" s="135">
        <v>1.2891203703703704E-3</v>
      </c>
      <c r="BB17" s="135">
        <v>1.2873842592592592E-3</v>
      </c>
      <c r="BC17" s="135">
        <v>1.2850694444444444E-3</v>
      </c>
      <c r="BD17" s="135">
        <v>1.3046296296296295E-3</v>
      </c>
      <c r="BE17" s="135">
        <v>1.3114583333333335E-3</v>
      </c>
      <c r="BF17" s="135">
        <v>1.2988425925925925E-3</v>
      </c>
      <c r="BG17" s="135">
        <v>1.2876157407407406E-3</v>
      </c>
      <c r="BH17" s="135">
        <v>1.9192129629629628E-3</v>
      </c>
      <c r="BI17" s="135">
        <v>1.303587962962963E-3</v>
      </c>
      <c r="BJ17" s="135">
        <v>1.3436342592592595E-3</v>
      </c>
      <c r="BK17" s="135">
        <v>1.3539351851851852E-3</v>
      </c>
      <c r="BL17" s="135">
        <v>1.3380787037037035E-3</v>
      </c>
      <c r="BM17" s="135">
        <v>1.301851851851852E-3</v>
      </c>
      <c r="BN17" s="135">
        <v>1.3464120370370368E-3</v>
      </c>
      <c r="BO17" s="135">
        <v>1.3358796296296296E-3</v>
      </c>
      <c r="BP17" s="135">
        <v>1.4569444444444445E-3</v>
      </c>
      <c r="BQ17" s="135">
        <v>1.4377314814814815E-3</v>
      </c>
      <c r="BR17" s="135">
        <v>1.4877314814814814E-3</v>
      </c>
      <c r="BS17" s="135">
        <v>1.3427083333333331E-3</v>
      </c>
      <c r="BT17" s="135">
        <v>1.3085648148148147E-3</v>
      </c>
      <c r="BU17" s="135">
        <v>1.2851851851851852E-3</v>
      </c>
      <c r="BV17" s="135">
        <v>1.3068287037037035E-3</v>
      </c>
      <c r="BW17" s="135">
        <v>1.3218749999999999E-3</v>
      </c>
      <c r="BX17" s="135">
        <v>1.3686342592592593E-3</v>
      </c>
      <c r="BY17" s="135">
        <v>1.2847222222222223E-3</v>
      </c>
      <c r="BZ17" s="135">
        <v>1.274652777777778E-3</v>
      </c>
      <c r="CA17" s="135">
        <v>1.2993055555555555E-3</v>
      </c>
      <c r="CB17" s="135">
        <v>1.3248842592592592E-3</v>
      </c>
      <c r="CC17" s="135">
        <v>1.2872685185185185E-3</v>
      </c>
      <c r="CD17" s="135">
        <v>1.3876157407407407E-3</v>
      </c>
      <c r="CE17" s="135">
        <v>1.2758101851851852E-3</v>
      </c>
      <c r="CF17" s="135">
        <v>1.2902777777777778E-3</v>
      </c>
      <c r="CG17" s="135">
        <v>1.3300925925925926E-3</v>
      </c>
      <c r="CH17" s="135">
        <v>1.3356481481481481E-3</v>
      </c>
      <c r="CI17" s="135">
        <v>1.4469907407407409E-3</v>
      </c>
      <c r="CJ17" s="135">
        <v>1.4328703703703706E-3</v>
      </c>
      <c r="CK17" s="135">
        <v>1.3376157407407408E-3</v>
      </c>
      <c r="CL17" s="135">
        <v>1.9696759259259259E-3</v>
      </c>
      <c r="CM17" s="135">
        <v>1.319212962962963E-3</v>
      </c>
      <c r="CN17" s="135">
        <v>1.3201388888888889E-3</v>
      </c>
      <c r="CO17" s="135">
        <v>1.2991898148148149E-3</v>
      </c>
      <c r="CP17" s="135">
        <v>1.2886574074074074E-3</v>
      </c>
      <c r="CQ17" s="135">
        <v>1.2938657407407406E-3</v>
      </c>
      <c r="CR17" s="135">
        <v>1.2796296296296297E-3</v>
      </c>
      <c r="CS17" s="135">
        <v>1.3788194444444444E-3</v>
      </c>
      <c r="CT17" s="135">
        <v>1.2936342592592593E-3</v>
      </c>
      <c r="CU17" s="135">
        <v>1.3108796296296297E-3</v>
      </c>
      <c r="CV17" s="135">
        <v>1.316898148148148E-3</v>
      </c>
      <c r="CW17" s="135">
        <v>1.4802083333333334E-3</v>
      </c>
      <c r="CX17" s="135">
        <v>1.3273148148148148E-3</v>
      </c>
      <c r="CY17" s="135">
        <v>1.3834490740740741E-3</v>
      </c>
      <c r="CZ17" s="135">
        <v>1.5755787037037038E-3</v>
      </c>
      <c r="DA17" s="135">
        <v>1.3908564814814814E-3</v>
      </c>
      <c r="DB17" s="135">
        <v>1.3700231481481482E-3</v>
      </c>
      <c r="DC17" s="135">
        <v>1.2619212962962964E-3</v>
      </c>
      <c r="DD17" s="135">
        <v>1.3466435185185185E-3</v>
      </c>
      <c r="DE17" s="135">
        <v>1.2851851851851852E-3</v>
      </c>
      <c r="DF17" s="135">
        <v>1.3502314814814816E-3</v>
      </c>
      <c r="DG17" s="135">
        <v>1.2775462962962962E-3</v>
      </c>
      <c r="DH17" s="135">
        <v>1.2914351851851852E-3</v>
      </c>
      <c r="DI17" s="136">
        <v>1.3320601851851853E-3</v>
      </c>
      <c r="DJ17" s="136">
        <v>1.1976851851851851E-3</v>
      </c>
    </row>
    <row r="18" spans="2:114">
      <c r="B18" s="123">
        <v>15</v>
      </c>
      <c r="C18" s="124">
        <v>56</v>
      </c>
      <c r="D18" s="124" t="s">
        <v>136</v>
      </c>
      <c r="E18" s="125">
        <v>1972</v>
      </c>
      <c r="F18" s="125" t="s">
        <v>156</v>
      </c>
      <c r="G18" s="125">
        <v>6</v>
      </c>
      <c r="H18" s="124" t="s">
        <v>296</v>
      </c>
      <c r="I18" s="132">
        <v>0.14222222222222222</v>
      </c>
      <c r="J18" s="134">
        <v>1.991898148148148E-3</v>
      </c>
      <c r="K18" s="135">
        <v>1.2810185185185186E-3</v>
      </c>
      <c r="L18" s="135">
        <v>1.2771990740740743E-3</v>
      </c>
      <c r="M18" s="135">
        <v>1.2832175925925925E-3</v>
      </c>
      <c r="N18" s="135">
        <v>1.2866898148148149E-3</v>
      </c>
      <c r="O18" s="135">
        <v>1.2842592592592595E-3</v>
      </c>
      <c r="P18" s="135">
        <v>1.3082175925925926E-3</v>
      </c>
      <c r="Q18" s="135">
        <v>1.2729166666666668E-3</v>
      </c>
      <c r="R18" s="135">
        <v>1.2898148148148148E-3</v>
      </c>
      <c r="S18" s="135">
        <v>1.2685185185185184E-3</v>
      </c>
      <c r="T18" s="135">
        <v>1.2927083333333334E-3</v>
      </c>
      <c r="U18" s="135">
        <v>1.2836805555555555E-3</v>
      </c>
      <c r="V18" s="135">
        <v>1.2716435185185185E-3</v>
      </c>
      <c r="W18" s="135">
        <v>1.2732638888888889E-3</v>
      </c>
      <c r="X18" s="135">
        <v>1.3542824074074073E-3</v>
      </c>
      <c r="Y18" s="135">
        <v>1.2950231481481482E-3</v>
      </c>
      <c r="Z18" s="135">
        <v>1.2987268518518517E-3</v>
      </c>
      <c r="AA18" s="135">
        <v>1.2858796296296297E-3</v>
      </c>
      <c r="AB18" s="135">
        <v>1.2777777777777776E-3</v>
      </c>
      <c r="AC18" s="135">
        <v>1.3459490740740741E-3</v>
      </c>
      <c r="AD18" s="135">
        <v>1.3175925925925926E-3</v>
      </c>
      <c r="AE18" s="135">
        <v>1.2674768518518519E-3</v>
      </c>
      <c r="AF18" s="135">
        <v>1.2726851851851851E-3</v>
      </c>
      <c r="AG18" s="135">
        <v>1.3219907407407408E-3</v>
      </c>
      <c r="AH18" s="135">
        <v>1.3187499999999998E-3</v>
      </c>
      <c r="AI18" s="135">
        <v>1.2936342592592593E-3</v>
      </c>
      <c r="AJ18" s="135">
        <v>1.2738425925925927E-3</v>
      </c>
      <c r="AK18" s="135">
        <v>1.3449074074074075E-3</v>
      </c>
      <c r="AL18" s="135">
        <v>1.357986111111111E-3</v>
      </c>
      <c r="AM18" s="135">
        <v>1.299537037037037E-3</v>
      </c>
      <c r="AN18" s="135">
        <v>1.3244212962962964E-3</v>
      </c>
      <c r="AO18" s="135">
        <v>1.3151620370370368E-3</v>
      </c>
      <c r="AP18" s="135">
        <v>1.2979166666666666E-3</v>
      </c>
      <c r="AQ18" s="135">
        <v>1.3162037037037038E-3</v>
      </c>
      <c r="AR18" s="135">
        <v>1.3011574074074076E-3</v>
      </c>
      <c r="AS18" s="135">
        <v>1.3162037037037038E-3</v>
      </c>
      <c r="AT18" s="135">
        <v>1.3108796296296297E-3</v>
      </c>
      <c r="AU18" s="135">
        <v>1.3172453703703705E-3</v>
      </c>
      <c r="AV18" s="135">
        <v>1.3238425925925926E-3</v>
      </c>
      <c r="AW18" s="135">
        <v>1.5100694444444443E-3</v>
      </c>
      <c r="AX18" s="135">
        <v>1.269675925925926E-3</v>
      </c>
      <c r="AY18" s="135">
        <v>1.2873842592592592E-3</v>
      </c>
      <c r="AZ18" s="135">
        <v>1.3184027777777777E-3</v>
      </c>
      <c r="BA18" s="135">
        <v>1.2918981481481481E-3</v>
      </c>
      <c r="BB18" s="135">
        <v>1.3085648148148147E-3</v>
      </c>
      <c r="BC18" s="135">
        <v>1.3432870370370371E-3</v>
      </c>
      <c r="BD18" s="135">
        <v>1.311111111111111E-3</v>
      </c>
      <c r="BE18" s="135">
        <v>1.3881944444444445E-3</v>
      </c>
      <c r="BF18" s="135">
        <v>1.3530092592592593E-3</v>
      </c>
      <c r="BG18" s="135">
        <v>1.3144675925925926E-3</v>
      </c>
      <c r="BH18" s="135">
        <v>1.3143518518518519E-3</v>
      </c>
      <c r="BI18" s="135">
        <v>1.3458333333333334E-3</v>
      </c>
      <c r="BJ18" s="135">
        <v>1.3496527777777777E-3</v>
      </c>
      <c r="BK18" s="135">
        <v>1.3559027777777779E-3</v>
      </c>
      <c r="BL18" s="135">
        <v>1.2989583333333332E-3</v>
      </c>
      <c r="BM18" s="135">
        <v>1.3552083333333333E-3</v>
      </c>
      <c r="BN18" s="135">
        <v>1.4253472222222222E-3</v>
      </c>
      <c r="BO18" s="135">
        <v>1.3645833333333331E-3</v>
      </c>
      <c r="BP18" s="135">
        <v>1.3396990740740741E-3</v>
      </c>
      <c r="BQ18" s="135">
        <v>1.3255787037037038E-3</v>
      </c>
      <c r="BR18" s="135">
        <v>1.3266203703703704E-3</v>
      </c>
      <c r="BS18" s="135">
        <v>1.3186342592592592E-3</v>
      </c>
      <c r="BT18" s="135">
        <v>1.301273148148148E-3</v>
      </c>
      <c r="BU18" s="135">
        <v>1.3315972222222221E-3</v>
      </c>
      <c r="BV18" s="135">
        <v>1.3847222222222221E-3</v>
      </c>
      <c r="BW18" s="135">
        <v>1.4015046296296295E-3</v>
      </c>
      <c r="BX18" s="135">
        <v>1.3064814814814816E-3</v>
      </c>
      <c r="BY18" s="135">
        <v>1.313425925925926E-3</v>
      </c>
      <c r="BZ18" s="135">
        <v>1.319212962962963E-3</v>
      </c>
      <c r="CA18" s="135">
        <v>1.3511574074074075E-3</v>
      </c>
      <c r="CB18" s="135">
        <v>1.3741898148148148E-3</v>
      </c>
      <c r="CC18" s="135">
        <v>1.3586805555555557E-3</v>
      </c>
      <c r="CD18" s="135">
        <v>1.3211805555555555E-3</v>
      </c>
      <c r="CE18" s="135">
        <v>1.3346064814814815E-3</v>
      </c>
      <c r="CF18" s="135">
        <v>1.477314814814815E-3</v>
      </c>
      <c r="CG18" s="135">
        <v>1.3609953703703707E-3</v>
      </c>
      <c r="CH18" s="135">
        <v>1.3684027777777776E-3</v>
      </c>
      <c r="CI18" s="135">
        <v>1.3576388888888889E-3</v>
      </c>
      <c r="CJ18" s="135">
        <v>1.3454861111111113E-3</v>
      </c>
      <c r="CK18" s="135">
        <v>1.3601851851851854E-3</v>
      </c>
      <c r="CL18" s="135">
        <v>1.3753472222222222E-3</v>
      </c>
      <c r="CM18" s="135">
        <v>1.3680555555555557E-3</v>
      </c>
      <c r="CN18" s="135">
        <v>1.4013888888888886E-3</v>
      </c>
      <c r="CO18" s="135">
        <v>1.3480324074074074E-3</v>
      </c>
      <c r="CP18" s="135">
        <v>1.3789351851851853E-3</v>
      </c>
      <c r="CQ18" s="135">
        <v>1.4789351851851853E-3</v>
      </c>
      <c r="CR18" s="135">
        <v>1.3418981481481483E-3</v>
      </c>
      <c r="CS18" s="135">
        <v>1.3534722222222221E-3</v>
      </c>
      <c r="CT18" s="135">
        <v>1.3965277777777778E-3</v>
      </c>
      <c r="CU18" s="135">
        <v>1.4002314814814815E-3</v>
      </c>
      <c r="CV18" s="135">
        <v>1.4475694444444443E-3</v>
      </c>
      <c r="CW18" s="135">
        <v>1.4149305555555556E-3</v>
      </c>
      <c r="CX18" s="135">
        <v>1.4230324074074076E-3</v>
      </c>
      <c r="CY18" s="135">
        <v>1.420138888888889E-3</v>
      </c>
      <c r="CZ18" s="135">
        <v>1.4104166666666668E-3</v>
      </c>
      <c r="DA18" s="135">
        <v>1.4960648148148147E-3</v>
      </c>
      <c r="DB18" s="135">
        <v>1.3925925925925926E-3</v>
      </c>
      <c r="DC18" s="135">
        <v>1.4241898148148148E-3</v>
      </c>
      <c r="DD18" s="135">
        <v>1.4649305555555555E-3</v>
      </c>
      <c r="DE18" s="135">
        <v>1.5586805555555556E-3</v>
      </c>
      <c r="DF18" s="135">
        <v>1.4420138888888887E-3</v>
      </c>
      <c r="DG18" s="135">
        <v>1.4567129629629628E-3</v>
      </c>
      <c r="DH18" s="135">
        <v>1.4453703703703703E-3</v>
      </c>
      <c r="DI18" s="136">
        <v>1.4714120370370369E-3</v>
      </c>
      <c r="DJ18" s="136">
        <v>1.5128472222222225E-3</v>
      </c>
    </row>
    <row r="19" spans="2:114">
      <c r="B19" s="123">
        <v>16</v>
      </c>
      <c r="C19" s="124">
        <v>46</v>
      </c>
      <c r="D19" s="124" t="s">
        <v>148</v>
      </c>
      <c r="E19" s="125">
        <v>1965</v>
      </c>
      <c r="F19" s="125" t="s">
        <v>160</v>
      </c>
      <c r="G19" s="125">
        <v>2</v>
      </c>
      <c r="H19" s="124" t="s">
        <v>336</v>
      </c>
      <c r="I19" s="132">
        <v>0.14271296296296296</v>
      </c>
      <c r="J19" s="134">
        <v>1.808912037037037E-3</v>
      </c>
      <c r="K19" s="135">
        <v>1.2002314814814816E-3</v>
      </c>
      <c r="L19" s="135">
        <v>1.1989583333333333E-3</v>
      </c>
      <c r="M19" s="135">
        <v>1.2085648148148149E-3</v>
      </c>
      <c r="N19" s="135">
        <v>1.2283564814814815E-3</v>
      </c>
      <c r="O19" s="135">
        <v>1.2444444444444445E-3</v>
      </c>
      <c r="P19" s="135">
        <v>1.2263888888888888E-3</v>
      </c>
      <c r="Q19" s="135">
        <v>1.2513888888888889E-3</v>
      </c>
      <c r="R19" s="135">
        <v>1.2295138888888889E-3</v>
      </c>
      <c r="S19" s="135">
        <v>1.2355324074074076E-3</v>
      </c>
      <c r="T19" s="135">
        <v>1.2447916666666666E-3</v>
      </c>
      <c r="U19" s="135">
        <v>1.2480324074074073E-3</v>
      </c>
      <c r="V19" s="135">
        <v>1.2401620370370368E-3</v>
      </c>
      <c r="W19" s="135">
        <v>1.2277777777777777E-3</v>
      </c>
      <c r="X19" s="135">
        <v>1.2584490740740742E-3</v>
      </c>
      <c r="Y19" s="135">
        <v>1.2384259259259258E-3</v>
      </c>
      <c r="Z19" s="135">
        <v>1.2481481481481482E-3</v>
      </c>
      <c r="AA19" s="135">
        <v>1.2583333333333333E-3</v>
      </c>
      <c r="AB19" s="135">
        <v>1.2532407407407407E-3</v>
      </c>
      <c r="AC19" s="135">
        <v>1.2662037037037036E-3</v>
      </c>
      <c r="AD19" s="135">
        <v>1.2596064814814813E-3</v>
      </c>
      <c r="AE19" s="135">
        <v>1.2606481481481481E-3</v>
      </c>
      <c r="AF19" s="135">
        <v>1.2468749999999999E-3</v>
      </c>
      <c r="AG19" s="135">
        <v>1.2428240740740741E-3</v>
      </c>
      <c r="AH19" s="135">
        <v>1.2561342592592591E-3</v>
      </c>
      <c r="AI19" s="135">
        <v>1.2387731481481481E-3</v>
      </c>
      <c r="AJ19" s="135">
        <v>1.2461805555555555E-3</v>
      </c>
      <c r="AK19" s="135">
        <v>1.2476851851851852E-3</v>
      </c>
      <c r="AL19" s="135">
        <v>1.2640046296296297E-3</v>
      </c>
      <c r="AM19" s="135">
        <v>1.2450231481481481E-3</v>
      </c>
      <c r="AN19" s="135">
        <v>1.2460648148148149E-3</v>
      </c>
      <c r="AO19" s="135">
        <v>1.2502314814814815E-3</v>
      </c>
      <c r="AP19" s="135">
        <v>1.2534722222222222E-3</v>
      </c>
      <c r="AQ19" s="135">
        <v>1.2637731481481482E-3</v>
      </c>
      <c r="AR19" s="135">
        <v>1.2662037037037036E-3</v>
      </c>
      <c r="AS19" s="135">
        <v>1.2846064814814814E-3</v>
      </c>
      <c r="AT19" s="135">
        <v>1.2685185185185184E-3</v>
      </c>
      <c r="AU19" s="135">
        <v>1.3002314814814814E-3</v>
      </c>
      <c r="AV19" s="135">
        <v>1.2908564814814816E-3</v>
      </c>
      <c r="AW19" s="135">
        <v>1.2666666666666666E-3</v>
      </c>
      <c r="AX19" s="135">
        <v>1.2906249999999999E-3</v>
      </c>
      <c r="AY19" s="135">
        <v>1.2999999999999999E-3</v>
      </c>
      <c r="AZ19" s="135">
        <v>1.2980324074074073E-3</v>
      </c>
      <c r="BA19" s="135">
        <v>1.2775462962962962E-3</v>
      </c>
      <c r="BB19" s="135">
        <v>1.2788194444444444E-3</v>
      </c>
      <c r="BC19" s="135">
        <v>1.2798611111111112E-3</v>
      </c>
      <c r="BD19" s="135">
        <v>1.2964120370370371E-3</v>
      </c>
      <c r="BE19" s="135">
        <v>1.3056712962962963E-3</v>
      </c>
      <c r="BF19" s="135">
        <v>1.3229166666666665E-3</v>
      </c>
      <c r="BG19" s="135">
        <v>1.3140046296296296E-3</v>
      </c>
      <c r="BH19" s="135">
        <v>1.3461805555555555E-3</v>
      </c>
      <c r="BI19" s="135">
        <v>1.3276620370370371E-3</v>
      </c>
      <c r="BJ19" s="135">
        <v>1.3282407407407407E-3</v>
      </c>
      <c r="BK19" s="135">
        <v>1.3408564814814817E-3</v>
      </c>
      <c r="BL19" s="135">
        <v>1.3532407407407408E-3</v>
      </c>
      <c r="BM19" s="135">
        <v>1.3741898148148148E-3</v>
      </c>
      <c r="BN19" s="135">
        <v>1.3508101851851851E-3</v>
      </c>
      <c r="BO19" s="135">
        <v>1.3607638888888888E-3</v>
      </c>
      <c r="BP19" s="135">
        <v>1.3449074074074075E-3</v>
      </c>
      <c r="BQ19" s="135">
        <v>1.3528935185185187E-3</v>
      </c>
      <c r="BR19" s="135">
        <v>1.3890046296296298E-3</v>
      </c>
      <c r="BS19" s="135">
        <v>1.3788194444444444E-3</v>
      </c>
      <c r="BT19" s="135">
        <v>1.3671296296296296E-3</v>
      </c>
      <c r="BU19" s="135">
        <v>1.3722222222222224E-3</v>
      </c>
      <c r="BV19" s="135">
        <v>1.3806712962962963E-3</v>
      </c>
      <c r="BW19" s="135">
        <v>1.3851851851851853E-3</v>
      </c>
      <c r="BX19" s="135">
        <v>1.3445601851851854E-3</v>
      </c>
      <c r="BY19" s="135">
        <v>1.364814814814815E-3</v>
      </c>
      <c r="BZ19" s="135">
        <v>1.3606481481481482E-3</v>
      </c>
      <c r="CA19" s="135">
        <v>1.3950231481481481E-3</v>
      </c>
      <c r="CB19" s="135">
        <v>1.3792824074074074E-3</v>
      </c>
      <c r="CC19" s="135">
        <v>1.4189814814814814E-3</v>
      </c>
      <c r="CD19" s="135">
        <v>1.3672453703703704E-3</v>
      </c>
      <c r="CE19" s="135">
        <v>1.3747685185185184E-3</v>
      </c>
      <c r="CF19" s="135">
        <v>1.4075231481481482E-3</v>
      </c>
      <c r="CG19" s="135">
        <v>1.4802083333333334E-3</v>
      </c>
      <c r="CH19" s="135">
        <v>1.4450231481481484E-3</v>
      </c>
      <c r="CI19" s="135">
        <v>1.4556712962962961E-3</v>
      </c>
      <c r="CJ19" s="135">
        <v>1.4481481481481481E-3</v>
      </c>
      <c r="CK19" s="135">
        <v>1.5140046296296297E-3</v>
      </c>
      <c r="CL19" s="135">
        <v>1.475E-3</v>
      </c>
      <c r="CM19" s="135">
        <v>1.4591435185185187E-3</v>
      </c>
      <c r="CN19" s="135">
        <v>1.4686342592592592E-3</v>
      </c>
      <c r="CO19" s="135">
        <v>1.5019675925925927E-3</v>
      </c>
      <c r="CP19" s="135">
        <v>1.4628472222222222E-3</v>
      </c>
      <c r="CQ19" s="135">
        <v>1.4770833333333331E-3</v>
      </c>
      <c r="CR19" s="135">
        <v>1.5387731481481483E-3</v>
      </c>
      <c r="CS19" s="135">
        <v>1.5482638888888887E-3</v>
      </c>
      <c r="CT19" s="135">
        <v>1.5078703703703704E-3</v>
      </c>
      <c r="CU19" s="135">
        <v>1.5918981481481485E-3</v>
      </c>
      <c r="CV19" s="135">
        <v>1.5263888888888888E-3</v>
      </c>
      <c r="CW19" s="135">
        <v>1.5039351851851852E-3</v>
      </c>
      <c r="CX19" s="135">
        <v>1.5031249999999999E-3</v>
      </c>
      <c r="CY19" s="135">
        <v>1.500462962962963E-3</v>
      </c>
      <c r="CZ19" s="135">
        <v>1.4891203703703705E-3</v>
      </c>
      <c r="DA19" s="135">
        <v>1.5024305555555555E-3</v>
      </c>
      <c r="DB19" s="135">
        <v>1.501736111111111E-3</v>
      </c>
      <c r="DC19" s="135">
        <v>1.4892361111111111E-3</v>
      </c>
      <c r="DD19" s="135">
        <v>1.4737268518518519E-3</v>
      </c>
      <c r="DE19" s="135">
        <v>1.5579861111111113E-3</v>
      </c>
      <c r="DF19" s="135">
        <v>1.5025462962962963E-3</v>
      </c>
      <c r="DG19" s="135">
        <v>1.5269675925925928E-3</v>
      </c>
      <c r="DH19" s="135">
        <v>1.5687499999999998E-3</v>
      </c>
      <c r="DI19" s="136">
        <v>1.5776620370370371E-3</v>
      </c>
      <c r="DJ19" s="136">
        <v>1.4701388888888889E-3</v>
      </c>
    </row>
    <row r="20" spans="2:114">
      <c r="B20" s="123">
        <v>17</v>
      </c>
      <c r="C20" s="124">
        <v>43</v>
      </c>
      <c r="D20" s="124" t="s">
        <v>278</v>
      </c>
      <c r="E20" s="125">
        <v>1981</v>
      </c>
      <c r="F20" s="125" t="s">
        <v>145</v>
      </c>
      <c r="G20" s="125">
        <v>2</v>
      </c>
      <c r="H20" s="124" t="s">
        <v>294</v>
      </c>
      <c r="I20" s="132">
        <v>0.14411921296296296</v>
      </c>
      <c r="J20" s="134">
        <v>1.9760416666666667E-3</v>
      </c>
      <c r="K20" s="135">
        <v>1.2612268518518519E-3</v>
      </c>
      <c r="L20" s="135">
        <v>1.2709490740740741E-3</v>
      </c>
      <c r="M20" s="135">
        <v>1.2730324074074074E-3</v>
      </c>
      <c r="N20" s="135">
        <v>1.2822916666666666E-3</v>
      </c>
      <c r="O20" s="135">
        <v>1.2370370370370371E-3</v>
      </c>
      <c r="P20" s="135">
        <v>1.2496527777777779E-3</v>
      </c>
      <c r="Q20" s="135">
        <v>1.2208333333333333E-3</v>
      </c>
      <c r="R20" s="135">
        <v>1.2090277777777778E-3</v>
      </c>
      <c r="S20" s="135">
        <v>1.2233796296296296E-3</v>
      </c>
      <c r="T20" s="135">
        <v>1.2490740740740741E-3</v>
      </c>
      <c r="U20" s="135">
        <v>1.2561342592592591E-3</v>
      </c>
      <c r="V20" s="135">
        <v>1.2719907407407406E-3</v>
      </c>
      <c r="W20" s="135">
        <v>1.2248842592592593E-3</v>
      </c>
      <c r="X20" s="135">
        <v>1.2423611111111112E-3</v>
      </c>
      <c r="Y20" s="135">
        <v>1.2353009259259259E-3</v>
      </c>
      <c r="Z20" s="135">
        <v>1.2430555555555556E-3</v>
      </c>
      <c r="AA20" s="135">
        <v>1.2627314814814814E-3</v>
      </c>
      <c r="AB20" s="135">
        <v>1.3142361111111113E-3</v>
      </c>
      <c r="AC20" s="135">
        <v>1.2471064814814816E-3</v>
      </c>
      <c r="AD20" s="135">
        <v>1.270601851851852E-3</v>
      </c>
      <c r="AE20" s="135">
        <v>1.2652777777777777E-3</v>
      </c>
      <c r="AF20" s="135">
        <v>1.2469907407407408E-3</v>
      </c>
      <c r="AG20" s="135">
        <v>1.2645833333333333E-3</v>
      </c>
      <c r="AH20" s="135">
        <v>1.270601851851852E-3</v>
      </c>
      <c r="AI20" s="135">
        <v>1.2861111111111109E-3</v>
      </c>
      <c r="AJ20" s="135">
        <v>1.2371527777777778E-3</v>
      </c>
      <c r="AK20" s="135">
        <v>1.2439814814814815E-3</v>
      </c>
      <c r="AL20" s="135">
        <v>1.2664351851851851E-3</v>
      </c>
      <c r="AM20" s="135">
        <v>1.2679398148148148E-3</v>
      </c>
      <c r="AN20" s="135">
        <v>1.2831018518518519E-3</v>
      </c>
      <c r="AO20" s="135">
        <v>1.276388888888889E-3</v>
      </c>
      <c r="AP20" s="135">
        <v>1.286226851851852E-3</v>
      </c>
      <c r="AQ20" s="135">
        <v>1.2841435185185184E-3</v>
      </c>
      <c r="AR20" s="135">
        <v>1.2996527777777778E-3</v>
      </c>
      <c r="AS20" s="135">
        <v>1.2982638888888889E-3</v>
      </c>
      <c r="AT20" s="135">
        <v>1.3263888888888891E-3</v>
      </c>
      <c r="AU20" s="135">
        <v>1.3783564814814815E-3</v>
      </c>
      <c r="AV20" s="135">
        <v>1.2826388888888889E-3</v>
      </c>
      <c r="AW20" s="135">
        <v>1.2945601851851853E-3</v>
      </c>
      <c r="AX20" s="135">
        <v>1.2946759259259259E-3</v>
      </c>
      <c r="AY20" s="135">
        <v>1.3416666666666666E-3</v>
      </c>
      <c r="AZ20" s="135">
        <v>1.2766203703703705E-3</v>
      </c>
      <c r="BA20" s="135">
        <v>1.3121527777777778E-3</v>
      </c>
      <c r="BB20" s="135">
        <v>1.3401620370370371E-3</v>
      </c>
      <c r="BC20" s="135">
        <v>1.328009259259259E-3</v>
      </c>
      <c r="BD20" s="135">
        <v>1.3415509259259259E-3</v>
      </c>
      <c r="BE20" s="135">
        <v>1.3609953703703707E-3</v>
      </c>
      <c r="BF20" s="135">
        <v>1.3476851851851851E-3</v>
      </c>
      <c r="BG20" s="135">
        <v>1.3898148148148149E-3</v>
      </c>
      <c r="BH20" s="135">
        <v>1.336574074074074E-3</v>
      </c>
      <c r="BI20" s="135">
        <v>1.368287037037037E-3</v>
      </c>
      <c r="BJ20" s="135">
        <v>1.4120370370370369E-3</v>
      </c>
      <c r="BK20" s="135">
        <v>1.3562499999999998E-3</v>
      </c>
      <c r="BL20" s="135">
        <v>1.352199074074074E-3</v>
      </c>
      <c r="BM20" s="135">
        <v>1.3583333333333331E-3</v>
      </c>
      <c r="BN20" s="135">
        <v>1.4983796296296297E-3</v>
      </c>
      <c r="BO20" s="135">
        <v>1.3666666666666669E-3</v>
      </c>
      <c r="BP20" s="135">
        <v>1.374537037037037E-3</v>
      </c>
      <c r="BQ20" s="135">
        <v>1.3817129629629631E-3</v>
      </c>
      <c r="BR20" s="135">
        <v>1.3646990740740739E-3</v>
      </c>
      <c r="BS20" s="135">
        <v>1.4878472222222222E-3</v>
      </c>
      <c r="BT20" s="135">
        <v>1.3908564814814814E-3</v>
      </c>
      <c r="BU20" s="135">
        <v>1.3990740740740743E-3</v>
      </c>
      <c r="BV20" s="135">
        <v>1.4082175925925926E-3</v>
      </c>
      <c r="BW20" s="135">
        <v>1.4217592592592595E-3</v>
      </c>
      <c r="BX20" s="135">
        <v>1.4859953703703704E-3</v>
      </c>
      <c r="BY20" s="135">
        <v>1.3763888888888888E-3</v>
      </c>
      <c r="BZ20" s="135">
        <v>1.4239583333333333E-3</v>
      </c>
      <c r="CA20" s="135">
        <v>1.416898148148148E-3</v>
      </c>
      <c r="CB20" s="135">
        <v>1.5653935185185183E-3</v>
      </c>
      <c r="CC20" s="135">
        <v>1.413888888888889E-3</v>
      </c>
      <c r="CD20" s="135">
        <v>1.3917824074074076E-3</v>
      </c>
      <c r="CE20" s="135">
        <v>1.4891203703703705E-3</v>
      </c>
      <c r="CF20" s="135">
        <v>1.4126157407407405E-3</v>
      </c>
      <c r="CG20" s="135">
        <v>1.3997685185185187E-3</v>
      </c>
      <c r="CH20" s="135">
        <v>1.4336805555555554E-3</v>
      </c>
      <c r="CI20" s="135">
        <v>1.524884259259259E-3</v>
      </c>
      <c r="CJ20" s="135">
        <v>1.4481481481481481E-3</v>
      </c>
      <c r="CK20" s="135">
        <v>1.4418981481481481E-3</v>
      </c>
      <c r="CL20" s="135">
        <v>1.4310185185185183E-3</v>
      </c>
      <c r="CM20" s="135">
        <v>1.5045138888888888E-3</v>
      </c>
      <c r="CN20" s="135">
        <v>1.570486111111111E-3</v>
      </c>
      <c r="CO20" s="135">
        <v>1.4339120370370371E-3</v>
      </c>
      <c r="CP20" s="135">
        <v>1.4158564814814815E-3</v>
      </c>
      <c r="CQ20" s="135">
        <v>1.5384259259259257E-3</v>
      </c>
      <c r="CR20" s="135">
        <v>1.4277777777777778E-3</v>
      </c>
      <c r="CS20" s="135">
        <v>1.4510416666666667E-3</v>
      </c>
      <c r="CT20" s="135">
        <v>1.5438657407407408E-3</v>
      </c>
      <c r="CU20" s="135">
        <v>1.5076388888888889E-3</v>
      </c>
      <c r="CV20" s="135">
        <v>1.4471064814814815E-3</v>
      </c>
      <c r="CW20" s="135">
        <v>1.4518518518518517E-3</v>
      </c>
      <c r="CX20" s="135">
        <v>1.5375E-3</v>
      </c>
      <c r="CY20" s="135">
        <v>1.4562500000000001E-3</v>
      </c>
      <c r="CZ20" s="135">
        <v>1.4252314814814815E-3</v>
      </c>
      <c r="DA20" s="135">
        <v>1.4681712962962964E-3</v>
      </c>
      <c r="DB20" s="135">
        <v>1.4555555555555556E-3</v>
      </c>
      <c r="DC20" s="135">
        <v>1.4664351851851852E-3</v>
      </c>
      <c r="DD20" s="135">
        <v>1.4865740740740742E-3</v>
      </c>
      <c r="DE20" s="135">
        <v>1.4758101851851853E-3</v>
      </c>
      <c r="DF20" s="135">
        <v>1.5609953703703704E-3</v>
      </c>
      <c r="DG20" s="135">
        <v>1.4767361111111112E-3</v>
      </c>
      <c r="DH20" s="135">
        <v>1.499189814814815E-3</v>
      </c>
      <c r="DI20" s="136">
        <v>1.4878472222222222E-3</v>
      </c>
      <c r="DJ20" s="136">
        <v>1.3841435185185187E-3</v>
      </c>
    </row>
    <row r="21" spans="2:114">
      <c r="B21" s="123">
        <v>18</v>
      </c>
      <c r="C21" s="124">
        <v>64</v>
      </c>
      <c r="D21" s="124" t="s">
        <v>283</v>
      </c>
      <c r="E21" s="125">
        <v>1971</v>
      </c>
      <c r="F21" s="125" t="s">
        <v>156</v>
      </c>
      <c r="G21" s="125">
        <v>7</v>
      </c>
      <c r="H21" s="124" t="s">
        <v>298</v>
      </c>
      <c r="I21" s="132">
        <v>0.14424652777777777</v>
      </c>
      <c r="J21" s="134">
        <v>1.9446759259259261E-3</v>
      </c>
      <c r="K21" s="135">
        <v>1.2415509259259259E-3</v>
      </c>
      <c r="L21" s="135">
        <v>1.2435185185185186E-3</v>
      </c>
      <c r="M21" s="135">
        <v>1.2415509259259259E-3</v>
      </c>
      <c r="N21" s="135">
        <v>1.2409722222222221E-3</v>
      </c>
      <c r="O21" s="135">
        <v>1.2614583333333334E-3</v>
      </c>
      <c r="P21" s="135">
        <v>1.2565972222222221E-3</v>
      </c>
      <c r="Q21" s="135">
        <v>1.2548611111111111E-3</v>
      </c>
      <c r="R21" s="135">
        <v>1.2494212962962964E-3</v>
      </c>
      <c r="S21" s="135">
        <v>1.2589120370370369E-3</v>
      </c>
      <c r="T21" s="135">
        <v>1.257523148148148E-3</v>
      </c>
      <c r="U21" s="135">
        <v>1.2556712962962962E-3</v>
      </c>
      <c r="V21" s="135">
        <v>1.2136574074074074E-3</v>
      </c>
      <c r="W21" s="135">
        <v>1.2270833333333333E-3</v>
      </c>
      <c r="X21" s="135">
        <v>1.2461805555555555E-3</v>
      </c>
      <c r="Y21" s="135">
        <v>1.2431712962962963E-3</v>
      </c>
      <c r="Z21" s="135">
        <v>1.2431712962962963E-3</v>
      </c>
      <c r="AA21" s="135">
        <v>1.2636574074074074E-3</v>
      </c>
      <c r="AB21" s="135">
        <v>1.2548611111111111E-3</v>
      </c>
      <c r="AC21" s="135">
        <v>1.263078703703704E-3</v>
      </c>
      <c r="AD21" s="135">
        <v>1.2478009259259259E-3</v>
      </c>
      <c r="AE21" s="135">
        <v>1.2537037037037037E-3</v>
      </c>
      <c r="AF21" s="135">
        <v>1.2413194444444444E-3</v>
      </c>
      <c r="AG21" s="135">
        <v>1.2269675925925926E-3</v>
      </c>
      <c r="AH21" s="135">
        <v>1.2452546296296296E-3</v>
      </c>
      <c r="AI21" s="135">
        <v>1.2533564814814814E-3</v>
      </c>
      <c r="AJ21" s="135">
        <v>1.2571759259259259E-3</v>
      </c>
      <c r="AK21" s="135">
        <v>1.2726851851851851E-3</v>
      </c>
      <c r="AL21" s="135">
        <v>1.2563657407407406E-3</v>
      </c>
      <c r="AM21" s="135">
        <v>1.2505787037037036E-3</v>
      </c>
      <c r="AN21" s="135">
        <v>1.2694444444444444E-3</v>
      </c>
      <c r="AO21" s="135">
        <v>1.2321759259259258E-3</v>
      </c>
      <c r="AP21" s="135">
        <v>1.2511574074074074E-3</v>
      </c>
      <c r="AQ21" s="135">
        <v>1.2633101851851852E-3</v>
      </c>
      <c r="AR21" s="135">
        <v>1.2655092592592594E-3</v>
      </c>
      <c r="AS21" s="135">
        <v>1.2662037037037036E-3</v>
      </c>
      <c r="AT21" s="135">
        <v>1.2643518518518518E-3</v>
      </c>
      <c r="AU21" s="135">
        <v>1.2737268518518516E-3</v>
      </c>
      <c r="AV21" s="135">
        <v>1.2509259259259259E-3</v>
      </c>
      <c r="AW21" s="135">
        <v>1.244675925925926E-3</v>
      </c>
      <c r="AX21" s="135">
        <v>1.2614583333333334E-3</v>
      </c>
      <c r="AY21" s="135">
        <v>1.2755787037037037E-3</v>
      </c>
      <c r="AZ21" s="135">
        <v>1.2928240740740741E-3</v>
      </c>
      <c r="BA21" s="135">
        <v>1.2791666666666667E-3</v>
      </c>
      <c r="BB21" s="135">
        <v>1.2703703703703703E-3</v>
      </c>
      <c r="BC21" s="135">
        <v>1.2810185185185186E-3</v>
      </c>
      <c r="BD21" s="135">
        <v>1.2743055555555557E-3</v>
      </c>
      <c r="BE21" s="135">
        <v>1.278125E-3</v>
      </c>
      <c r="BF21" s="135">
        <v>1.2858796296296297E-3</v>
      </c>
      <c r="BG21" s="135">
        <v>1.3082175925925926E-3</v>
      </c>
      <c r="BH21" s="135">
        <v>1.3050925925925927E-3</v>
      </c>
      <c r="BI21" s="135">
        <v>1.2848379629629629E-3</v>
      </c>
      <c r="BJ21" s="135">
        <v>1.2846064814814814E-3</v>
      </c>
      <c r="BK21" s="135">
        <v>1.3042824074074074E-3</v>
      </c>
      <c r="BL21" s="135">
        <v>1.2991898148148149E-3</v>
      </c>
      <c r="BM21" s="135">
        <v>1.3028935185185185E-3</v>
      </c>
      <c r="BN21" s="135">
        <v>1.3076388888888888E-3</v>
      </c>
      <c r="BO21" s="135">
        <v>1.3788194444444444E-3</v>
      </c>
      <c r="BP21" s="135">
        <v>1.3079861111111111E-3</v>
      </c>
      <c r="BQ21" s="135">
        <v>1.3407407407407407E-3</v>
      </c>
      <c r="BR21" s="135">
        <v>1.3363425925925923E-3</v>
      </c>
      <c r="BS21" s="135">
        <v>1.332523148148148E-3</v>
      </c>
      <c r="BT21" s="135">
        <v>1.3415509259259259E-3</v>
      </c>
      <c r="BU21" s="135">
        <v>1.3596064814814816E-3</v>
      </c>
      <c r="BV21" s="135">
        <v>1.3688657407407408E-3</v>
      </c>
      <c r="BW21" s="135">
        <v>1.4258101851851853E-3</v>
      </c>
      <c r="BX21" s="135">
        <v>1.3917824074074076E-3</v>
      </c>
      <c r="BY21" s="135">
        <v>1.4048611111111111E-3</v>
      </c>
      <c r="BZ21" s="135">
        <v>1.4407407407407409E-3</v>
      </c>
      <c r="CA21" s="135">
        <v>1.4245370370370373E-3</v>
      </c>
      <c r="CB21" s="135">
        <v>1.530439814814815E-3</v>
      </c>
      <c r="CC21" s="135">
        <v>1.4465277777777777E-3</v>
      </c>
      <c r="CD21" s="135">
        <v>1.4684027777777777E-3</v>
      </c>
      <c r="CE21" s="135">
        <v>1.4590277777777778E-3</v>
      </c>
      <c r="CF21" s="135">
        <v>1.4282407407407406E-3</v>
      </c>
      <c r="CG21" s="135">
        <v>1.4546296296296295E-3</v>
      </c>
      <c r="CH21" s="135">
        <v>1.4140046296296294E-3</v>
      </c>
      <c r="CI21" s="135">
        <v>1.452662037037037E-3</v>
      </c>
      <c r="CJ21" s="135">
        <v>1.4497685185185186E-3</v>
      </c>
      <c r="CK21" s="135">
        <v>1.4460648148148147E-3</v>
      </c>
      <c r="CL21" s="135">
        <v>1.5202546296296294E-3</v>
      </c>
      <c r="CM21" s="135">
        <v>1.4854166666666664E-3</v>
      </c>
      <c r="CN21" s="135">
        <v>1.4564814814814813E-3</v>
      </c>
      <c r="CO21" s="135">
        <v>1.4542824074074074E-3</v>
      </c>
      <c r="CP21" s="135">
        <v>1.4952546296296294E-3</v>
      </c>
      <c r="CQ21" s="135">
        <v>1.4561342592592594E-3</v>
      </c>
      <c r="CR21" s="135">
        <v>1.5674768518518518E-3</v>
      </c>
      <c r="CS21" s="135">
        <v>1.4802083333333334E-3</v>
      </c>
      <c r="CT21" s="135">
        <v>1.5331018518518521E-3</v>
      </c>
      <c r="CU21" s="135">
        <v>1.5476851851851851E-3</v>
      </c>
      <c r="CV21" s="135">
        <v>1.6172453703703705E-3</v>
      </c>
      <c r="CW21" s="135">
        <v>1.5703703703703704E-3</v>
      </c>
      <c r="CX21" s="135">
        <v>1.5688657407407407E-3</v>
      </c>
      <c r="CY21" s="135">
        <v>1.5337962962962963E-3</v>
      </c>
      <c r="CZ21" s="135">
        <v>1.5400462962962963E-3</v>
      </c>
      <c r="DA21" s="135">
        <v>1.5937499999999999E-3</v>
      </c>
      <c r="DB21" s="135">
        <v>1.6994212962962961E-3</v>
      </c>
      <c r="DC21" s="135">
        <v>1.6238425925925925E-3</v>
      </c>
      <c r="DD21" s="135">
        <v>1.6261574074074075E-3</v>
      </c>
      <c r="DE21" s="135">
        <v>1.6461805555555555E-3</v>
      </c>
      <c r="DF21" s="135">
        <v>1.7754629629629631E-3</v>
      </c>
      <c r="DG21" s="135">
        <v>1.6247685185185184E-3</v>
      </c>
      <c r="DH21" s="135">
        <v>1.613078703703704E-3</v>
      </c>
      <c r="DI21" s="136">
        <v>1.6256944444444446E-3</v>
      </c>
      <c r="DJ21" s="136">
        <v>1.5440972222222221E-3</v>
      </c>
    </row>
    <row r="22" spans="2:114">
      <c r="B22" s="123">
        <v>19</v>
      </c>
      <c r="C22" s="124">
        <v>67</v>
      </c>
      <c r="D22" s="124" t="s">
        <v>280</v>
      </c>
      <c r="E22" s="125">
        <v>1971</v>
      </c>
      <c r="F22" s="125" t="s">
        <v>156</v>
      </c>
      <c r="G22" s="125">
        <v>8</v>
      </c>
      <c r="H22" s="124" t="s">
        <v>3</v>
      </c>
      <c r="I22" s="132">
        <v>0.14489583333333333</v>
      </c>
      <c r="J22" s="134">
        <v>1.7836805555555557E-3</v>
      </c>
      <c r="K22" s="135">
        <v>1.1703703703703704E-3</v>
      </c>
      <c r="L22" s="135">
        <v>1.1562499999999999E-3</v>
      </c>
      <c r="M22" s="135">
        <v>1.1881944444444444E-3</v>
      </c>
      <c r="N22" s="135">
        <v>1.1760416666666666E-3</v>
      </c>
      <c r="O22" s="135">
        <v>1.2104166666666667E-3</v>
      </c>
      <c r="P22" s="135">
        <v>1.2021990740740741E-3</v>
      </c>
      <c r="Q22" s="135">
        <v>1.1734953703703703E-3</v>
      </c>
      <c r="R22" s="135">
        <v>1.1885416666666667E-3</v>
      </c>
      <c r="S22" s="135">
        <v>1.1800925925925926E-3</v>
      </c>
      <c r="T22" s="135">
        <v>1.1942129629629631E-3</v>
      </c>
      <c r="U22" s="135">
        <v>1.1908564814814815E-3</v>
      </c>
      <c r="V22" s="135">
        <v>1.199074074074074E-3</v>
      </c>
      <c r="W22" s="135">
        <v>1.2091435185185185E-3</v>
      </c>
      <c r="X22" s="135">
        <v>1.2280092592592592E-3</v>
      </c>
      <c r="Y22" s="135">
        <v>1.2226851851851854E-3</v>
      </c>
      <c r="Z22" s="135">
        <v>1.2156250000000001E-3</v>
      </c>
      <c r="AA22" s="135">
        <v>1.237384259259259E-3</v>
      </c>
      <c r="AB22" s="135">
        <v>1.2239583333333332E-3</v>
      </c>
      <c r="AC22" s="135">
        <v>1.6625000000000001E-3</v>
      </c>
      <c r="AD22" s="135">
        <v>1.2263888888888888E-3</v>
      </c>
      <c r="AE22" s="135">
        <v>1.2370370370370371E-3</v>
      </c>
      <c r="AF22" s="135">
        <v>1.2375000000000001E-3</v>
      </c>
      <c r="AG22" s="135">
        <v>1.3842592592592593E-3</v>
      </c>
      <c r="AH22" s="135">
        <v>1.2458333333333334E-3</v>
      </c>
      <c r="AI22" s="135">
        <v>1.2321759259259258E-3</v>
      </c>
      <c r="AJ22" s="135">
        <v>1.2399305555555555E-3</v>
      </c>
      <c r="AK22" s="135">
        <v>1.2324074074074073E-3</v>
      </c>
      <c r="AL22" s="135">
        <v>1.6971064814814815E-3</v>
      </c>
      <c r="AM22" s="135">
        <v>1.2295138888888889E-3</v>
      </c>
      <c r="AN22" s="135">
        <v>1.2376157407407407E-3</v>
      </c>
      <c r="AO22" s="135">
        <v>1.25625E-3</v>
      </c>
      <c r="AP22" s="135">
        <v>1.2468749999999999E-3</v>
      </c>
      <c r="AQ22" s="135">
        <v>1.2542824074074073E-3</v>
      </c>
      <c r="AR22" s="135">
        <v>1.8078703703703705E-3</v>
      </c>
      <c r="AS22" s="135">
        <v>1.2682870370370372E-3</v>
      </c>
      <c r="AT22" s="135">
        <v>1.2593749999999999E-3</v>
      </c>
      <c r="AU22" s="135">
        <v>1.2528935185185184E-3</v>
      </c>
      <c r="AV22" s="135">
        <v>1.2868055555555556E-3</v>
      </c>
      <c r="AW22" s="135">
        <v>1.7685185185185184E-3</v>
      </c>
      <c r="AX22" s="135">
        <v>1.2819444444444445E-3</v>
      </c>
      <c r="AY22" s="135">
        <v>1.2818287037037036E-3</v>
      </c>
      <c r="AZ22" s="135">
        <v>1.2934027777777779E-3</v>
      </c>
      <c r="BA22" s="135">
        <v>1.3149305555555555E-3</v>
      </c>
      <c r="BB22" s="135">
        <v>1.7686342592592591E-3</v>
      </c>
      <c r="BC22" s="135">
        <v>1.2887731481481483E-3</v>
      </c>
      <c r="BD22" s="135">
        <v>1.3090277777777779E-3</v>
      </c>
      <c r="BE22" s="135">
        <v>1.3252314814814813E-3</v>
      </c>
      <c r="BF22" s="135">
        <v>1.3049768518518517E-3</v>
      </c>
      <c r="BG22" s="135">
        <v>1.8357638888888887E-3</v>
      </c>
      <c r="BH22" s="135">
        <v>1.408101851851852E-3</v>
      </c>
      <c r="BI22" s="135">
        <v>1.8175925925925927E-3</v>
      </c>
      <c r="BJ22" s="135">
        <v>1.5608796296296293E-3</v>
      </c>
      <c r="BK22" s="135">
        <v>1.3972222222222222E-3</v>
      </c>
      <c r="BL22" s="135">
        <v>1.3276620370370371E-3</v>
      </c>
      <c r="BM22" s="135">
        <v>1.3094907407407411E-3</v>
      </c>
      <c r="BN22" s="135">
        <v>1.3452546296296296E-3</v>
      </c>
      <c r="BO22" s="135">
        <v>1.3427083333333331E-3</v>
      </c>
      <c r="BP22" s="135">
        <v>1.4532407407407408E-3</v>
      </c>
      <c r="BQ22" s="135">
        <v>1.3552083333333333E-3</v>
      </c>
      <c r="BR22" s="135">
        <v>1.3700231481481482E-3</v>
      </c>
      <c r="BS22" s="135">
        <v>1.3665509259259258E-3</v>
      </c>
      <c r="BT22" s="135">
        <v>1.3216435185185187E-3</v>
      </c>
      <c r="BU22" s="135">
        <v>1.3239583333333332E-3</v>
      </c>
      <c r="BV22" s="135">
        <v>1.4390046296296295E-3</v>
      </c>
      <c r="BW22" s="135">
        <v>1.3534722222222221E-3</v>
      </c>
      <c r="BX22" s="135">
        <v>1.3759259259259261E-3</v>
      </c>
      <c r="BY22" s="135">
        <v>1.3665509259259258E-3</v>
      </c>
      <c r="BZ22" s="135">
        <v>1.3576388888888889E-3</v>
      </c>
      <c r="CA22" s="135">
        <v>1.3929398148148147E-3</v>
      </c>
      <c r="CB22" s="135">
        <v>2.0758101851851853E-3</v>
      </c>
      <c r="CC22" s="135">
        <v>1.3938657407407407E-3</v>
      </c>
      <c r="CD22" s="135">
        <v>1.3644675925925927E-3</v>
      </c>
      <c r="CE22" s="135">
        <v>1.3883101851851851E-3</v>
      </c>
      <c r="CF22" s="135">
        <v>1.3951388888888887E-3</v>
      </c>
      <c r="CG22" s="135">
        <v>1.4050925925925925E-3</v>
      </c>
      <c r="CH22" s="135">
        <v>1.4013888888888886E-3</v>
      </c>
      <c r="CI22" s="135">
        <v>1.3821759259259262E-3</v>
      </c>
      <c r="CJ22" s="135">
        <v>1.4843750000000002E-3</v>
      </c>
      <c r="CK22" s="135">
        <v>1.4027777777777777E-3</v>
      </c>
      <c r="CL22" s="135">
        <v>1.3902777777777776E-3</v>
      </c>
      <c r="CM22" s="135">
        <v>1.9990740740740741E-3</v>
      </c>
      <c r="CN22" s="135">
        <v>1.4765046296296297E-3</v>
      </c>
      <c r="CO22" s="135">
        <v>1.3796296296296297E-3</v>
      </c>
      <c r="CP22" s="135">
        <v>1.523611111111111E-3</v>
      </c>
      <c r="CQ22" s="135">
        <v>1.4127314814814816E-3</v>
      </c>
      <c r="CR22" s="135">
        <v>1.4083333333333335E-3</v>
      </c>
      <c r="CS22" s="135">
        <v>1.4143518518518518E-3</v>
      </c>
      <c r="CT22" s="135">
        <v>1.4241898148148148E-3</v>
      </c>
      <c r="CU22" s="135">
        <v>1.4112268518518517E-3</v>
      </c>
      <c r="CV22" s="135">
        <v>1.5322916666666668E-3</v>
      </c>
      <c r="CW22" s="135">
        <v>1.4423611111111111E-3</v>
      </c>
      <c r="CX22" s="135">
        <v>1.4388888888888889E-3</v>
      </c>
      <c r="CY22" s="135">
        <v>1.4298611111111111E-3</v>
      </c>
      <c r="CZ22" s="135">
        <v>1.4256944444444445E-3</v>
      </c>
      <c r="DA22" s="135">
        <v>1.4557870370370369E-3</v>
      </c>
      <c r="DB22" s="135">
        <v>1.4677083333333332E-3</v>
      </c>
      <c r="DC22" s="135">
        <v>1.4523148148148149E-3</v>
      </c>
      <c r="DD22" s="135">
        <v>1.5482638888888887E-3</v>
      </c>
      <c r="DE22" s="135">
        <v>1.4479166666666666E-3</v>
      </c>
      <c r="DF22" s="135">
        <v>1.4278935185185184E-3</v>
      </c>
      <c r="DG22" s="135">
        <v>1.4052083333333332E-3</v>
      </c>
      <c r="DH22" s="135">
        <v>1.4339120370370371E-3</v>
      </c>
      <c r="DI22" s="136">
        <v>1.4408564814814813E-3</v>
      </c>
      <c r="DJ22" s="136">
        <v>1.4105324074074072E-3</v>
      </c>
    </row>
    <row r="23" spans="2:114">
      <c r="B23" s="123">
        <v>20</v>
      </c>
      <c r="C23" s="124">
        <v>8</v>
      </c>
      <c r="D23" s="124" t="s">
        <v>282</v>
      </c>
      <c r="E23" s="125">
        <v>1971</v>
      </c>
      <c r="F23" s="125" t="s">
        <v>156</v>
      </c>
      <c r="G23" s="125">
        <v>9</v>
      </c>
      <c r="H23" s="124" t="s">
        <v>159</v>
      </c>
      <c r="I23" s="132">
        <v>0.14563425925925924</v>
      </c>
      <c r="J23" s="134">
        <v>1.97974537037037E-3</v>
      </c>
      <c r="K23" s="135">
        <v>1.2622685185185187E-3</v>
      </c>
      <c r="L23" s="135">
        <v>1.2718750000000002E-3</v>
      </c>
      <c r="M23" s="135">
        <v>1.2704861111111109E-3</v>
      </c>
      <c r="N23" s="135">
        <v>1.2820601851851853E-3</v>
      </c>
      <c r="O23" s="135">
        <v>1.2407407407407408E-3</v>
      </c>
      <c r="P23" s="135">
        <v>1.246412037037037E-3</v>
      </c>
      <c r="Q23" s="135">
        <v>1.2173611111111111E-3</v>
      </c>
      <c r="R23" s="135">
        <v>1.2097222222222223E-3</v>
      </c>
      <c r="S23" s="135">
        <v>1.2285879629629628E-3</v>
      </c>
      <c r="T23" s="135">
        <v>1.242939814814815E-3</v>
      </c>
      <c r="U23" s="135">
        <v>1.2481481481481482E-3</v>
      </c>
      <c r="V23" s="135">
        <v>1.2353009259259259E-3</v>
      </c>
      <c r="W23" s="135">
        <v>1.2614583333333334E-3</v>
      </c>
      <c r="X23" s="135">
        <v>1.2438657407407409E-3</v>
      </c>
      <c r="Y23" s="135">
        <v>1.2335648148148147E-3</v>
      </c>
      <c r="Z23" s="135">
        <v>1.240625E-3</v>
      </c>
      <c r="AA23" s="135">
        <v>1.2593749999999999E-3</v>
      </c>
      <c r="AB23" s="135">
        <v>1.254050925925926E-3</v>
      </c>
      <c r="AC23" s="135">
        <v>1.2609953703703704E-3</v>
      </c>
      <c r="AD23" s="135">
        <v>1.2687499999999999E-3</v>
      </c>
      <c r="AE23" s="135">
        <v>1.2753472222222222E-3</v>
      </c>
      <c r="AF23" s="135">
        <v>1.2594907407407409E-3</v>
      </c>
      <c r="AG23" s="135">
        <v>1.2858796296296297E-3</v>
      </c>
      <c r="AH23" s="135">
        <v>1.2815972222222222E-3</v>
      </c>
      <c r="AI23" s="135">
        <v>1.2637731481481482E-3</v>
      </c>
      <c r="AJ23" s="135">
        <v>1.2924768518518517E-3</v>
      </c>
      <c r="AK23" s="135">
        <v>1.2957175925925925E-3</v>
      </c>
      <c r="AL23" s="135">
        <v>1.2798611111111112E-3</v>
      </c>
      <c r="AM23" s="135">
        <v>1.3024305555555558E-3</v>
      </c>
      <c r="AN23" s="135">
        <v>1.3055555555555555E-3</v>
      </c>
      <c r="AO23" s="135">
        <v>1.2811342592592592E-3</v>
      </c>
      <c r="AP23" s="135">
        <v>1.2923611111111111E-3</v>
      </c>
      <c r="AQ23" s="135">
        <v>1.3115740740740742E-3</v>
      </c>
      <c r="AR23" s="135">
        <v>1.2811342592592592E-3</v>
      </c>
      <c r="AS23" s="135">
        <v>1.3197916666666668E-3</v>
      </c>
      <c r="AT23" s="135">
        <v>1.2881944444444445E-3</v>
      </c>
      <c r="AU23" s="135">
        <v>1.2906249999999999E-3</v>
      </c>
      <c r="AV23" s="135">
        <v>1.2788194444444444E-3</v>
      </c>
      <c r="AW23" s="135">
        <v>1.3282407407407407E-3</v>
      </c>
      <c r="AX23" s="135">
        <v>1.3421296296296295E-3</v>
      </c>
      <c r="AY23" s="135">
        <v>1.3140046296296296E-3</v>
      </c>
      <c r="AZ23" s="135">
        <v>1.3078703703703705E-3</v>
      </c>
      <c r="BA23" s="135">
        <v>1.3336805555555556E-3</v>
      </c>
      <c r="BB23" s="135">
        <v>1.3105324074074076E-3</v>
      </c>
      <c r="BC23" s="135">
        <v>1.3172453703703705E-3</v>
      </c>
      <c r="BD23" s="135">
        <v>1.3350694444444443E-3</v>
      </c>
      <c r="BE23" s="135">
        <v>1.3178240740740739E-3</v>
      </c>
      <c r="BF23" s="135">
        <v>1.3145833333333334E-3</v>
      </c>
      <c r="BG23" s="135">
        <v>1.3175925925925926E-3</v>
      </c>
      <c r="BH23" s="135">
        <v>1.3396990740740741E-3</v>
      </c>
      <c r="BI23" s="135">
        <v>1.3560185185185186E-3</v>
      </c>
      <c r="BJ23" s="135">
        <v>1.3569444444444445E-3</v>
      </c>
      <c r="BK23" s="135">
        <v>1.3608796296296296E-3</v>
      </c>
      <c r="BL23" s="135">
        <v>1.3565972222222224E-3</v>
      </c>
      <c r="BM23" s="135">
        <v>1.3572916666666666E-3</v>
      </c>
      <c r="BN23" s="135">
        <v>1.3620370370370373E-3</v>
      </c>
      <c r="BO23" s="135">
        <v>1.3556712962962964E-3</v>
      </c>
      <c r="BP23" s="135">
        <v>1.3903935185185185E-3</v>
      </c>
      <c r="BQ23" s="135">
        <v>1.4099537037037038E-3</v>
      </c>
      <c r="BR23" s="135">
        <v>1.3876157407407407E-3</v>
      </c>
      <c r="BS23" s="135">
        <v>1.4186342592592592E-3</v>
      </c>
      <c r="BT23" s="135">
        <v>1.4174768518518521E-3</v>
      </c>
      <c r="BU23" s="135">
        <v>1.4083333333333335E-3</v>
      </c>
      <c r="BV23" s="135">
        <v>1.4429398148148151E-3</v>
      </c>
      <c r="BW23" s="135">
        <v>1.4152777777777777E-3</v>
      </c>
      <c r="BX23" s="135">
        <v>1.4406250000000001E-3</v>
      </c>
      <c r="BY23" s="135">
        <v>1.4429398148148151E-3</v>
      </c>
      <c r="BZ23" s="135">
        <v>1.4628472222222222E-3</v>
      </c>
      <c r="CA23" s="135">
        <v>1.4684027777777777E-3</v>
      </c>
      <c r="CB23" s="135">
        <v>1.5516203703703705E-3</v>
      </c>
      <c r="CC23" s="135">
        <v>1.4453703703703703E-3</v>
      </c>
      <c r="CD23" s="135">
        <v>1.4574074074074073E-3</v>
      </c>
      <c r="CE23" s="135">
        <v>1.4302083333333335E-3</v>
      </c>
      <c r="CF23" s="135">
        <v>1.4714120370370369E-3</v>
      </c>
      <c r="CG23" s="135">
        <v>1.504050925925926E-3</v>
      </c>
      <c r="CH23" s="135">
        <v>1.4796296296296296E-3</v>
      </c>
      <c r="CI23" s="135">
        <v>1.4918981481481482E-3</v>
      </c>
      <c r="CJ23" s="135">
        <v>2.0105324074074075E-3</v>
      </c>
      <c r="CK23" s="135">
        <v>1.4880787037037039E-3</v>
      </c>
      <c r="CL23" s="135">
        <v>1.5043981481481479E-3</v>
      </c>
      <c r="CM23" s="135">
        <v>1.498263888888889E-3</v>
      </c>
      <c r="CN23" s="135">
        <v>1.4815972222222225E-3</v>
      </c>
      <c r="CO23" s="135">
        <v>1.4777777777777777E-3</v>
      </c>
      <c r="CP23" s="135">
        <v>1.5033564814814814E-3</v>
      </c>
      <c r="CQ23" s="135">
        <v>1.4802083333333334E-3</v>
      </c>
      <c r="CR23" s="135">
        <v>1.5170138888888889E-3</v>
      </c>
      <c r="CS23" s="135">
        <v>1.5425925925925926E-3</v>
      </c>
      <c r="CT23" s="135">
        <v>1.5516203703703705E-3</v>
      </c>
      <c r="CU23" s="135">
        <v>1.5394675925925925E-3</v>
      </c>
      <c r="CV23" s="135">
        <v>1.5767361111111112E-3</v>
      </c>
      <c r="CW23" s="135">
        <v>1.4666666666666667E-3</v>
      </c>
      <c r="CX23" s="135">
        <v>1.4930555555555556E-3</v>
      </c>
      <c r="CY23" s="135">
        <v>1.5163194444444445E-3</v>
      </c>
      <c r="CZ23" s="135">
        <v>1.4940972222222222E-3</v>
      </c>
      <c r="DA23" s="135">
        <v>1.559375E-3</v>
      </c>
      <c r="DB23" s="135">
        <v>1.5457175925925927E-3</v>
      </c>
      <c r="DC23" s="135">
        <v>1.549537037037037E-3</v>
      </c>
      <c r="DD23" s="135">
        <v>1.521875E-3</v>
      </c>
      <c r="DE23" s="135">
        <v>1.549074074074074E-3</v>
      </c>
      <c r="DF23" s="135">
        <v>1.5663194444444446E-3</v>
      </c>
      <c r="DG23" s="135">
        <v>1.5041666666666667E-3</v>
      </c>
      <c r="DH23" s="135">
        <v>1.476041666666667E-3</v>
      </c>
      <c r="DI23" s="136">
        <v>1.4562500000000001E-3</v>
      </c>
      <c r="DJ23" s="136">
        <v>1.2989583333333332E-3</v>
      </c>
    </row>
    <row r="24" spans="2:114">
      <c r="B24" s="123">
        <v>21</v>
      </c>
      <c r="C24" s="124">
        <v>13</v>
      </c>
      <c r="D24" s="124" t="s">
        <v>337</v>
      </c>
      <c r="E24" s="125">
        <v>1975</v>
      </c>
      <c r="F24" s="125" t="s">
        <v>156</v>
      </c>
      <c r="G24" s="125">
        <v>10</v>
      </c>
      <c r="H24" s="124" t="s">
        <v>338</v>
      </c>
      <c r="I24" s="132">
        <v>0.14571875000000001</v>
      </c>
      <c r="J24" s="134">
        <v>2.1134259259259261E-3</v>
      </c>
      <c r="K24" s="135">
        <v>1.2508101851851851E-3</v>
      </c>
      <c r="L24" s="135">
        <v>1.2158564814814814E-3</v>
      </c>
      <c r="M24" s="135">
        <v>1.2309027777777778E-3</v>
      </c>
      <c r="N24" s="135">
        <v>1.2586805555555556E-3</v>
      </c>
      <c r="O24" s="135">
        <v>1.2436342592592594E-3</v>
      </c>
      <c r="P24" s="135">
        <v>1.246412037037037E-3</v>
      </c>
      <c r="Q24" s="135">
        <v>1.2166666666666667E-3</v>
      </c>
      <c r="R24" s="135">
        <v>1.2131944444444445E-3</v>
      </c>
      <c r="S24" s="135">
        <v>1.2342592592592594E-3</v>
      </c>
      <c r="T24" s="135">
        <v>1.242939814814815E-3</v>
      </c>
      <c r="U24" s="135">
        <v>1.2496527777777779E-3</v>
      </c>
      <c r="V24" s="135">
        <v>1.2415509259259259E-3</v>
      </c>
      <c r="W24" s="135">
        <v>1.2586805555555556E-3</v>
      </c>
      <c r="X24" s="135">
        <v>1.2538194444444443E-3</v>
      </c>
      <c r="Y24" s="135">
        <v>1.2349537037037036E-3</v>
      </c>
      <c r="Z24" s="135">
        <v>1.2450231481481481E-3</v>
      </c>
      <c r="AA24" s="135">
        <v>1.2403935185185185E-3</v>
      </c>
      <c r="AB24" s="135">
        <v>1.2471064814814816E-3</v>
      </c>
      <c r="AC24" s="135">
        <v>1.2593749999999999E-3</v>
      </c>
      <c r="AD24" s="135">
        <v>1.2690972222222222E-3</v>
      </c>
      <c r="AE24" s="135">
        <v>1.2444444444444445E-3</v>
      </c>
      <c r="AF24" s="135">
        <v>1.2427083333333333E-3</v>
      </c>
      <c r="AG24" s="135">
        <v>1.2409722222222221E-3</v>
      </c>
      <c r="AH24" s="135">
        <v>1.2319444444444446E-3</v>
      </c>
      <c r="AI24" s="135">
        <v>1.254050925925926E-3</v>
      </c>
      <c r="AJ24" s="135">
        <v>1.2996527777777778E-3</v>
      </c>
      <c r="AK24" s="135">
        <v>1.234837962962963E-3</v>
      </c>
      <c r="AL24" s="135">
        <v>1.2524305555555557E-3</v>
      </c>
      <c r="AM24" s="135">
        <v>1.2646990740740741E-3</v>
      </c>
      <c r="AN24" s="135">
        <v>1.246412037037037E-3</v>
      </c>
      <c r="AO24" s="135">
        <v>1.274074074074074E-3</v>
      </c>
      <c r="AP24" s="135">
        <v>1.2641203703703705E-3</v>
      </c>
      <c r="AQ24" s="135">
        <v>1.2946759259259259E-3</v>
      </c>
      <c r="AR24" s="135">
        <v>1.4520833333333337E-3</v>
      </c>
      <c r="AS24" s="135">
        <v>1.2537037037037037E-3</v>
      </c>
      <c r="AT24" s="135">
        <v>1.2534722222222222E-3</v>
      </c>
      <c r="AU24" s="135">
        <v>1.2682870370370372E-3</v>
      </c>
      <c r="AV24" s="135">
        <v>1.2767361111111111E-3</v>
      </c>
      <c r="AW24" s="135">
        <v>1.2668981481481483E-3</v>
      </c>
      <c r="AX24" s="135">
        <v>1.2616898148148147E-3</v>
      </c>
      <c r="AY24" s="135">
        <v>1.2671296296296296E-3</v>
      </c>
      <c r="AZ24" s="135">
        <v>1.3099537037037038E-3</v>
      </c>
      <c r="BA24" s="135">
        <v>1.3109953703703704E-3</v>
      </c>
      <c r="BB24" s="135">
        <v>1.3017361111111109E-3</v>
      </c>
      <c r="BC24" s="135">
        <v>1.3125000000000001E-3</v>
      </c>
      <c r="BD24" s="135">
        <v>1.319212962962963E-3</v>
      </c>
      <c r="BE24" s="135">
        <v>1.325462962962963E-3</v>
      </c>
      <c r="BF24" s="135">
        <v>1.3236111111111113E-3</v>
      </c>
      <c r="BG24" s="135">
        <v>1.3391203703703705E-3</v>
      </c>
      <c r="BH24" s="135">
        <v>1.3412037037037038E-3</v>
      </c>
      <c r="BI24" s="135">
        <v>1.3354166666666668E-3</v>
      </c>
      <c r="BJ24" s="135">
        <v>1.3076388888888888E-3</v>
      </c>
      <c r="BK24" s="135">
        <v>1.2974537037037037E-3</v>
      </c>
      <c r="BL24" s="135">
        <v>1.320949074074074E-3</v>
      </c>
      <c r="BM24" s="135">
        <v>1.309375E-3</v>
      </c>
      <c r="BN24" s="135">
        <v>1.3748842592592591E-3</v>
      </c>
      <c r="BO24" s="135">
        <v>1.2990740740740742E-3</v>
      </c>
      <c r="BP24" s="135">
        <v>1.2906249999999999E-3</v>
      </c>
      <c r="BQ24" s="135">
        <v>1.3281250000000001E-3</v>
      </c>
      <c r="BR24" s="135">
        <v>1.344675925925926E-3</v>
      </c>
      <c r="BS24" s="135">
        <v>1.4405092592592592E-3</v>
      </c>
      <c r="BT24" s="135">
        <v>1.3439814814814816E-3</v>
      </c>
      <c r="BU24" s="135">
        <v>1.3393518518518518E-3</v>
      </c>
      <c r="BV24" s="135">
        <v>1.3585648148148148E-3</v>
      </c>
      <c r="BW24" s="135">
        <v>1.416087962962963E-3</v>
      </c>
      <c r="BX24" s="135">
        <v>1.7687500000000001E-3</v>
      </c>
      <c r="BY24" s="135">
        <v>1.3891203703703704E-3</v>
      </c>
      <c r="BZ24" s="135">
        <v>1.6846064814814814E-3</v>
      </c>
      <c r="CA24" s="135">
        <v>1.3932870370370373E-3</v>
      </c>
      <c r="CB24" s="135">
        <v>1.3739583333333332E-3</v>
      </c>
      <c r="CC24" s="135">
        <v>1.4155092592592589E-3</v>
      </c>
      <c r="CD24" s="135">
        <v>1.4179398148148148E-3</v>
      </c>
      <c r="CE24" s="135">
        <v>1.3765046296296296E-3</v>
      </c>
      <c r="CF24" s="135">
        <v>1.3593750000000001E-3</v>
      </c>
      <c r="CG24" s="135">
        <v>1.3634259259259259E-3</v>
      </c>
      <c r="CH24" s="135">
        <v>1.5203703703703705E-3</v>
      </c>
      <c r="CI24" s="135">
        <v>1.3548611111111112E-3</v>
      </c>
      <c r="CJ24" s="135">
        <v>1.3746527777777778E-3</v>
      </c>
      <c r="CK24" s="135">
        <v>1.4615740740740741E-3</v>
      </c>
      <c r="CL24" s="135">
        <v>1.4907407407407406E-3</v>
      </c>
      <c r="CM24" s="135">
        <v>1.4285879629629631E-3</v>
      </c>
      <c r="CN24" s="135">
        <v>1.6568287037037038E-3</v>
      </c>
      <c r="CO24" s="135">
        <v>1.494675925925926E-3</v>
      </c>
      <c r="CP24" s="135">
        <v>1.4973379629629627E-3</v>
      </c>
      <c r="CQ24" s="135">
        <v>1.5120370370370372E-3</v>
      </c>
      <c r="CR24" s="135">
        <v>1.5072916666666665E-3</v>
      </c>
      <c r="CS24" s="135">
        <v>1.6921296296296296E-3</v>
      </c>
      <c r="CT24" s="135">
        <v>1.4869212962962963E-3</v>
      </c>
      <c r="CU24" s="135">
        <v>1.7388888888888888E-3</v>
      </c>
      <c r="CV24" s="135">
        <v>1.5958333333333334E-3</v>
      </c>
      <c r="CW24" s="135">
        <v>1.6266203703703703E-3</v>
      </c>
      <c r="CX24" s="135">
        <v>1.6711805555555553E-3</v>
      </c>
      <c r="CY24" s="135">
        <v>1.6378472222222226E-3</v>
      </c>
      <c r="CZ24" s="135">
        <v>1.9822916666666665E-3</v>
      </c>
      <c r="DA24" s="135">
        <v>1.5652777777777776E-3</v>
      </c>
      <c r="DB24" s="135">
        <v>1.626388888888889E-3</v>
      </c>
      <c r="DC24" s="135">
        <v>1.6644675925925926E-3</v>
      </c>
      <c r="DD24" s="135">
        <v>1.6048611111111109E-3</v>
      </c>
      <c r="DE24" s="135">
        <v>1.6231481481481481E-3</v>
      </c>
      <c r="DF24" s="135">
        <v>1.4820601851851852E-3</v>
      </c>
      <c r="DG24" s="135">
        <v>1.8072916666666669E-3</v>
      </c>
      <c r="DH24" s="135">
        <v>1.5859953703703704E-3</v>
      </c>
      <c r="DI24" s="136">
        <v>1.6082175925925925E-3</v>
      </c>
      <c r="DJ24" s="136">
        <v>1.2754629629629628E-3</v>
      </c>
    </row>
    <row r="25" spans="2:114">
      <c r="B25" s="123">
        <v>22</v>
      </c>
      <c r="C25" s="124">
        <v>69</v>
      </c>
      <c r="D25" s="124" t="s">
        <v>277</v>
      </c>
      <c r="E25" s="125">
        <v>1974</v>
      </c>
      <c r="F25" s="125" t="s">
        <v>156</v>
      </c>
      <c r="G25" s="125">
        <v>11</v>
      </c>
      <c r="H25" s="124" t="s">
        <v>129</v>
      </c>
      <c r="I25" s="132">
        <v>0.14701388888888889</v>
      </c>
      <c r="J25" s="134">
        <v>2.1612268518518517E-3</v>
      </c>
      <c r="K25" s="135">
        <v>1.7847222222222225E-3</v>
      </c>
      <c r="L25" s="135">
        <v>1.2876157407407406E-3</v>
      </c>
      <c r="M25" s="135">
        <v>1.3174768518518518E-3</v>
      </c>
      <c r="N25" s="135">
        <v>1.3462962962962962E-3</v>
      </c>
      <c r="O25" s="135">
        <v>1.3465277777777779E-3</v>
      </c>
      <c r="P25" s="135">
        <v>1.3377314814814816E-3</v>
      </c>
      <c r="Q25" s="135">
        <v>1.3337962962962965E-3</v>
      </c>
      <c r="R25" s="135">
        <v>1.3116898148148148E-3</v>
      </c>
      <c r="S25" s="135">
        <v>1.303587962962963E-3</v>
      </c>
      <c r="T25" s="135">
        <v>1.3652777777777778E-3</v>
      </c>
      <c r="U25" s="135">
        <v>1.3396990740740741E-3</v>
      </c>
      <c r="V25" s="135">
        <v>1.3054398148148148E-3</v>
      </c>
      <c r="W25" s="135">
        <v>1.3237268518518518E-3</v>
      </c>
      <c r="X25" s="135">
        <v>1.3225694444444446E-3</v>
      </c>
      <c r="Y25" s="135">
        <v>1.3145833333333334E-3</v>
      </c>
      <c r="Z25" s="135">
        <v>1.3216435185185187E-3</v>
      </c>
      <c r="AA25" s="135">
        <v>1.3409722222222223E-3</v>
      </c>
      <c r="AB25" s="135">
        <v>1.3318287037037038E-3</v>
      </c>
      <c r="AC25" s="135">
        <v>1.328009259259259E-3</v>
      </c>
      <c r="AD25" s="135">
        <v>1.3173611111111112E-3</v>
      </c>
      <c r="AE25" s="135">
        <v>1.3141203703703702E-3</v>
      </c>
      <c r="AF25" s="135">
        <v>1.3271990740740742E-3</v>
      </c>
      <c r="AG25" s="135">
        <v>1.3575231481481478E-3</v>
      </c>
      <c r="AH25" s="135">
        <v>1.3336805555555556E-3</v>
      </c>
      <c r="AI25" s="135">
        <v>1.3431712962962963E-3</v>
      </c>
      <c r="AJ25" s="135">
        <v>1.3461805555555555E-3</v>
      </c>
      <c r="AK25" s="135">
        <v>1.3523148148148149E-3</v>
      </c>
      <c r="AL25" s="135">
        <v>1.3503472222222224E-3</v>
      </c>
      <c r="AM25" s="135">
        <v>1.3798611111111112E-3</v>
      </c>
      <c r="AN25" s="135">
        <v>1.3707175925925926E-3</v>
      </c>
      <c r="AO25" s="135">
        <v>1.3752314814814814E-3</v>
      </c>
      <c r="AP25" s="135">
        <v>1.3502314814814816E-3</v>
      </c>
      <c r="AQ25" s="135">
        <v>1.3479166666666668E-3</v>
      </c>
      <c r="AR25" s="135">
        <v>1.3715277777777779E-3</v>
      </c>
      <c r="AS25" s="135">
        <v>1.3766203703703703E-3</v>
      </c>
      <c r="AT25" s="135">
        <v>1.3627314814814815E-3</v>
      </c>
      <c r="AU25" s="135">
        <v>1.3905092592592595E-3</v>
      </c>
      <c r="AV25" s="135">
        <v>1.3918981481481482E-3</v>
      </c>
      <c r="AW25" s="135">
        <v>1.4121527777777778E-3</v>
      </c>
      <c r="AX25" s="135">
        <v>1.413888888888889E-3</v>
      </c>
      <c r="AY25" s="135">
        <v>1.452662037037037E-3</v>
      </c>
      <c r="AZ25" s="135">
        <v>1.410300925925926E-3</v>
      </c>
      <c r="BA25" s="135">
        <v>1.408101851851852E-3</v>
      </c>
      <c r="BB25" s="135">
        <v>1.4287037037037037E-3</v>
      </c>
      <c r="BC25" s="135">
        <v>1.4365740740740743E-3</v>
      </c>
      <c r="BD25" s="135">
        <v>1.4092592592592592E-3</v>
      </c>
      <c r="BE25" s="135">
        <v>1.3780092592592592E-3</v>
      </c>
      <c r="BF25" s="135">
        <v>1.4285879629629631E-3</v>
      </c>
      <c r="BG25" s="135">
        <v>1.3780092592592592E-3</v>
      </c>
      <c r="BH25" s="135">
        <v>1.3569444444444445E-3</v>
      </c>
      <c r="BI25" s="135">
        <v>1.3887731481481483E-3</v>
      </c>
      <c r="BJ25" s="135">
        <v>1.3946759259259259E-3</v>
      </c>
      <c r="BK25" s="135">
        <v>1.4091435185185186E-3</v>
      </c>
      <c r="BL25" s="135">
        <v>1.3773148148148147E-3</v>
      </c>
      <c r="BM25" s="135">
        <v>1.3912037037037037E-3</v>
      </c>
      <c r="BN25" s="135">
        <v>1.4116898148148151E-3</v>
      </c>
      <c r="BO25" s="135">
        <v>1.3953703703703704E-3</v>
      </c>
      <c r="BP25" s="135">
        <v>1.4218749999999997E-3</v>
      </c>
      <c r="BQ25" s="135">
        <v>1.4230324074074076E-3</v>
      </c>
      <c r="BR25" s="135">
        <v>1.3875000000000001E-3</v>
      </c>
      <c r="BS25" s="135">
        <v>1.4015046296296295E-3</v>
      </c>
      <c r="BT25" s="135">
        <v>1.4418981481481481E-3</v>
      </c>
      <c r="BU25" s="135">
        <v>1.5229166666666666E-3</v>
      </c>
      <c r="BV25" s="135">
        <v>1.4517361111111111E-3</v>
      </c>
      <c r="BW25" s="135">
        <v>1.415625E-3</v>
      </c>
      <c r="BX25" s="135">
        <v>1.4284722222222223E-3</v>
      </c>
      <c r="BY25" s="135">
        <v>1.4637731481481481E-3</v>
      </c>
      <c r="BZ25" s="135">
        <v>1.4493055555555559E-3</v>
      </c>
      <c r="CA25" s="135">
        <v>1.4996527777777777E-3</v>
      </c>
      <c r="CB25" s="135">
        <v>1.4351851851851854E-3</v>
      </c>
      <c r="CC25" s="135">
        <v>1.4390046296296295E-3</v>
      </c>
      <c r="CD25" s="135">
        <v>1.4762731481481482E-3</v>
      </c>
      <c r="CE25" s="135">
        <v>1.4607638888888888E-3</v>
      </c>
      <c r="CF25" s="135">
        <v>1.4068287037037038E-3</v>
      </c>
      <c r="CG25" s="135">
        <v>1.4306712962962962E-3</v>
      </c>
      <c r="CH25" s="135">
        <v>1.4473379629629628E-3</v>
      </c>
      <c r="CI25" s="135">
        <v>1.4474537037037036E-3</v>
      </c>
      <c r="CJ25" s="135">
        <v>1.4050925925925925E-3</v>
      </c>
      <c r="CK25" s="135">
        <v>1.4208333333333332E-3</v>
      </c>
      <c r="CL25" s="135">
        <v>1.3945601851851853E-3</v>
      </c>
      <c r="CM25" s="135">
        <v>1.4167824074074074E-3</v>
      </c>
      <c r="CN25" s="135">
        <v>1.4359953703703702E-3</v>
      </c>
      <c r="CO25" s="135">
        <v>1.4037037037037037E-3</v>
      </c>
      <c r="CP25" s="135">
        <v>1.4275462962962963E-3</v>
      </c>
      <c r="CQ25" s="135">
        <v>1.4182870370370371E-3</v>
      </c>
      <c r="CR25" s="135">
        <v>1.4140046296296294E-3</v>
      </c>
      <c r="CS25" s="135">
        <v>1.3893518518518517E-3</v>
      </c>
      <c r="CT25" s="135">
        <v>1.4245370370370373E-3</v>
      </c>
      <c r="CU25" s="135">
        <v>1.4091435185185186E-3</v>
      </c>
      <c r="CV25" s="135">
        <v>1.392476851851852E-3</v>
      </c>
      <c r="CW25" s="135">
        <v>1.3966435185185184E-3</v>
      </c>
      <c r="CX25" s="135">
        <v>1.3994212962962962E-3</v>
      </c>
      <c r="CY25" s="135">
        <v>1.3841435185185187E-3</v>
      </c>
      <c r="CZ25" s="135">
        <v>1.4061342592592595E-3</v>
      </c>
      <c r="DA25" s="135">
        <v>1.4128472222222222E-3</v>
      </c>
      <c r="DB25" s="135">
        <v>1.4050925925925925E-3</v>
      </c>
      <c r="DC25" s="135">
        <v>1.4273148148148151E-3</v>
      </c>
      <c r="DD25" s="135">
        <v>1.4065972222222223E-3</v>
      </c>
      <c r="DE25" s="135">
        <v>1.4011574074074074E-3</v>
      </c>
      <c r="DF25" s="135">
        <v>1.39375E-3</v>
      </c>
      <c r="DG25" s="135">
        <v>1.4037037037037037E-3</v>
      </c>
      <c r="DH25" s="135">
        <v>1.3775462962962962E-3</v>
      </c>
      <c r="DI25" s="136">
        <v>1.3873842592592592E-3</v>
      </c>
      <c r="DJ25" s="136">
        <v>1.3437500000000001E-3</v>
      </c>
    </row>
    <row r="26" spans="2:114">
      <c r="B26" s="123">
        <v>23</v>
      </c>
      <c r="C26" s="124">
        <v>90</v>
      </c>
      <c r="D26" s="124" t="s">
        <v>339</v>
      </c>
      <c r="E26" s="125">
        <v>1986</v>
      </c>
      <c r="F26" s="125" t="s">
        <v>145</v>
      </c>
      <c r="G26" s="125">
        <v>3</v>
      </c>
      <c r="H26" s="124" t="s">
        <v>340</v>
      </c>
      <c r="I26" s="132">
        <v>0.1486736111111111</v>
      </c>
      <c r="J26" s="134">
        <v>2.0918981481481479E-3</v>
      </c>
      <c r="K26" s="135">
        <v>1.2956018518518518E-3</v>
      </c>
      <c r="L26" s="135">
        <v>1.3910879629629629E-3</v>
      </c>
      <c r="M26" s="135">
        <v>1.4465277777777777E-3</v>
      </c>
      <c r="N26" s="135">
        <v>1.3837962962962962E-3</v>
      </c>
      <c r="O26" s="135">
        <v>1.3952546296296298E-3</v>
      </c>
      <c r="P26" s="135">
        <v>1.4062499999999997E-3</v>
      </c>
      <c r="Q26" s="135">
        <v>1.3662037037037037E-3</v>
      </c>
      <c r="R26" s="135">
        <v>1.3743055555555557E-3</v>
      </c>
      <c r="S26" s="135">
        <v>1.372337962962963E-3</v>
      </c>
      <c r="T26" s="135">
        <v>1.3638888888888887E-3</v>
      </c>
      <c r="U26" s="135">
        <v>1.3865740740740739E-3</v>
      </c>
      <c r="V26" s="135">
        <v>1.3601851851851854E-3</v>
      </c>
      <c r="W26" s="135">
        <v>1.4263888888888887E-3</v>
      </c>
      <c r="X26" s="135">
        <v>1.3778935185185185E-3</v>
      </c>
      <c r="Y26" s="135">
        <v>1.4182870370370371E-3</v>
      </c>
      <c r="Z26" s="135">
        <v>1.3827546296296296E-3</v>
      </c>
      <c r="AA26" s="135">
        <v>1.3847222222222221E-3</v>
      </c>
      <c r="AB26" s="135">
        <v>1.3509259259259258E-3</v>
      </c>
      <c r="AC26" s="135">
        <v>1.4175925925925925E-3</v>
      </c>
      <c r="AD26" s="135">
        <v>1.3695601851851852E-3</v>
      </c>
      <c r="AE26" s="135">
        <v>1.3597222222222222E-3</v>
      </c>
      <c r="AF26" s="135">
        <v>1.3722222222222224E-3</v>
      </c>
      <c r="AG26" s="135">
        <v>1.4262731481481481E-3</v>
      </c>
      <c r="AH26" s="135">
        <v>1.4620370370370369E-3</v>
      </c>
      <c r="AI26" s="135">
        <v>1.4305555555555556E-3</v>
      </c>
      <c r="AJ26" s="135">
        <v>1.3828703703703705E-3</v>
      </c>
      <c r="AK26" s="135">
        <v>1.408101851851852E-3</v>
      </c>
      <c r="AL26" s="135">
        <v>1.4144675925925928E-3</v>
      </c>
      <c r="AM26" s="135">
        <v>1.4071759259259261E-3</v>
      </c>
      <c r="AN26" s="135">
        <v>1.3829861111111111E-3</v>
      </c>
      <c r="AO26" s="135">
        <v>1.3902777777777776E-3</v>
      </c>
      <c r="AP26" s="135">
        <v>1.3708333333333333E-3</v>
      </c>
      <c r="AQ26" s="135">
        <v>1.4459490740740741E-3</v>
      </c>
      <c r="AR26" s="135">
        <v>1.3677083333333334E-3</v>
      </c>
      <c r="AS26" s="135">
        <v>1.4553240740740742E-3</v>
      </c>
      <c r="AT26" s="135">
        <v>1.3899305555555557E-3</v>
      </c>
      <c r="AU26" s="135">
        <v>1.384375E-3</v>
      </c>
      <c r="AV26" s="135">
        <v>1.4157407407407408E-3</v>
      </c>
      <c r="AW26" s="135">
        <v>1.4148148148148147E-3</v>
      </c>
      <c r="AX26" s="135">
        <v>1.4373842592592591E-3</v>
      </c>
      <c r="AY26" s="135">
        <v>1.4311342592592594E-3</v>
      </c>
      <c r="AZ26" s="135">
        <v>1.4307870370370371E-3</v>
      </c>
      <c r="BA26" s="135">
        <v>1.410300925925926E-3</v>
      </c>
      <c r="BB26" s="135">
        <v>1.4077546296296295E-3</v>
      </c>
      <c r="BC26" s="135">
        <v>1.3614583333333334E-3</v>
      </c>
      <c r="BD26" s="135">
        <v>1.3251157407407406E-3</v>
      </c>
      <c r="BE26" s="135">
        <v>1.3844907407407406E-3</v>
      </c>
      <c r="BF26" s="135">
        <v>1.4055555555555555E-3</v>
      </c>
      <c r="BG26" s="135">
        <v>1.4212962962962964E-3</v>
      </c>
      <c r="BH26" s="135">
        <v>1.4359953703703702E-3</v>
      </c>
      <c r="BI26" s="135">
        <v>1.4714120370370369E-3</v>
      </c>
      <c r="BJ26" s="135">
        <v>1.411574074074074E-3</v>
      </c>
      <c r="BK26" s="135">
        <v>1.4130787037037037E-3</v>
      </c>
      <c r="BL26" s="135">
        <v>1.3971064814814812E-3</v>
      </c>
      <c r="BM26" s="135">
        <v>1.4024305555555554E-3</v>
      </c>
      <c r="BN26" s="135">
        <v>1.4603009259259259E-3</v>
      </c>
      <c r="BO26" s="135">
        <v>1.4052083333333332E-3</v>
      </c>
      <c r="BP26" s="135">
        <v>1.3868055555555554E-3</v>
      </c>
      <c r="BQ26" s="135">
        <v>1.4320601851851853E-3</v>
      </c>
      <c r="BR26" s="135">
        <v>1.4094907407407407E-3</v>
      </c>
      <c r="BS26" s="135">
        <v>1.3918981481481482E-3</v>
      </c>
      <c r="BT26" s="135">
        <v>1.3863425925925927E-3</v>
      </c>
      <c r="BU26" s="135">
        <v>1.3834490740740741E-3</v>
      </c>
      <c r="BV26" s="135">
        <v>1.387962962962963E-3</v>
      </c>
      <c r="BW26" s="135">
        <v>1.4594907407407406E-3</v>
      </c>
      <c r="BX26" s="135">
        <v>1.4759259259259259E-3</v>
      </c>
      <c r="BY26" s="135">
        <v>1.4530092592592591E-3</v>
      </c>
      <c r="BZ26" s="135">
        <v>1.4476851851851853E-3</v>
      </c>
      <c r="CA26" s="135">
        <v>1.4881944444444441E-3</v>
      </c>
      <c r="CB26" s="135">
        <v>1.4533564814814817E-3</v>
      </c>
      <c r="CC26" s="135">
        <v>1.4885416666666667E-3</v>
      </c>
      <c r="CD26" s="135">
        <v>1.4400462962962963E-3</v>
      </c>
      <c r="CE26" s="135">
        <v>1.4166666666666668E-3</v>
      </c>
      <c r="CF26" s="135">
        <v>1.408101851851852E-3</v>
      </c>
      <c r="CG26" s="135">
        <v>1.3840277777777776E-3</v>
      </c>
      <c r="CH26" s="135">
        <v>1.4280092592592593E-3</v>
      </c>
      <c r="CI26" s="135">
        <v>1.4656249999999999E-3</v>
      </c>
      <c r="CJ26" s="135">
        <v>1.4430555555555553E-3</v>
      </c>
      <c r="CK26" s="135">
        <v>1.4817129629629631E-3</v>
      </c>
      <c r="CL26" s="135">
        <v>1.4202546296296298E-3</v>
      </c>
      <c r="CM26" s="135">
        <v>1.4170138888888889E-3</v>
      </c>
      <c r="CN26" s="135">
        <v>1.4001157407407408E-3</v>
      </c>
      <c r="CO26" s="135">
        <v>1.415625E-3</v>
      </c>
      <c r="CP26" s="135">
        <v>1.4016203703703706E-3</v>
      </c>
      <c r="CQ26" s="135">
        <v>1.525925925925926E-3</v>
      </c>
      <c r="CR26" s="135">
        <v>1.3938657407407407E-3</v>
      </c>
      <c r="CS26" s="135">
        <v>1.4837962962962964E-3</v>
      </c>
      <c r="CT26" s="135">
        <v>1.5145833333333333E-3</v>
      </c>
      <c r="CU26" s="135">
        <v>1.5133101851851852E-3</v>
      </c>
      <c r="CV26" s="135">
        <v>1.4484953703703706E-3</v>
      </c>
      <c r="CW26" s="135">
        <v>1.4592592592592591E-3</v>
      </c>
      <c r="CX26" s="135">
        <v>1.4993055555555556E-3</v>
      </c>
      <c r="CY26" s="135">
        <v>1.4447916666666665E-3</v>
      </c>
      <c r="CZ26" s="135">
        <v>1.4182870370370371E-3</v>
      </c>
      <c r="DA26" s="135">
        <v>1.3364583333333334E-3</v>
      </c>
      <c r="DB26" s="135">
        <v>1.423611111111111E-3</v>
      </c>
      <c r="DC26" s="135">
        <v>1.3304398148148149E-3</v>
      </c>
      <c r="DD26" s="135">
        <v>1.3190972222222222E-3</v>
      </c>
      <c r="DE26" s="135">
        <v>1.3346064814814815E-3</v>
      </c>
      <c r="DF26" s="135">
        <v>1.491666666666667E-3</v>
      </c>
      <c r="DG26" s="135">
        <v>1.4017361111111112E-3</v>
      </c>
      <c r="DH26" s="135">
        <v>1.3332175925925924E-3</v>
      </c>
      <c r="DI26" s="136">
        <v>1.3175925925925926E-3</v>
      </c>
      <c r="DJ26" s="136">
        <v>1.262037037037037E-3</v>
      </c>
    </row>
    <row r="27" spans="2:114">
      <c r="B27" s="123">
        <v>24</v>
      </c>
      <c r="C27" s="124">
        <v>19</v>
      </c>
      <c r="D27" s="124" t="s">
        <v>341</v>
      </c>
      <c r="E27" s="125">
        <v>1975</v>
      </c>
      <c r="F27" s="125" t="s">
        <v>156</v>
      </c>
      <c r="G27" s="125">
        <v>12</v>
      </c>
      <c r="H27" s="124" t="s">
        <v>342</v>
      </c>
      <c r="I27" s="132">
        <v>0.14869212962962963</v>
      </c>
      <c r="J27" s="134">
        <v>2.1122685185185185E-3</v>
      </c>
      <c r="K27" s="135">
        <v>1.225810185185185E-3</v>
      </c>
      <c r="L27" s="135">
        <v>1.2432870370370371E-3</v>
      </c>
      <c r="M27" s="135">
        <v>1.2868055555555556E-3</v>
      </c>
      <c r="N27" s="135">
        <v>1.3393518518518518E-3</v>
      </c>
      <c r="O27" s="135">
        <v>1.3259259259259259E-3</v>
      </c>
      <c r="P27" s="135">
        <v>1.364236111111111E-3</v>
      </c>
      <c r="Q27" s="135">
        <v>1.3697916666666667E-3</v>
      </c>
      <c r="R27" s="135">
        <v>1.332523148148148E-3</v>
      </c>
      <c r="S27" s="135">
        <v>1.3268518518518518E-3</v>
      </c>
      <c r="T27" s="135">
        <v>1.3743055555555557E-3</v>
      </c>
      <c r="U27" s="135">
        <v>1.4427083333333334E-3</v>
      </c>
      <c r="V27" s="135">
        <v>1.3439814814814816E-3</v>
      </c>
      <c r="W27" s="135">
        <v>1.2988425925925925E-3</v>
      </c>
      <c r="X27" s="135">
        <v>1.3298611111111113E-3</v>
      </c>
      <c r="Y27" s="135">
        <v>1.3531249999999999E-3</v>
      </c>
      <c r="Z27" s="135">
        <v>1.3531249999999999E-3</v>
      </c>
      <c r="AA27" s="135">
        <v>1.3835648148148149E-3</v>
      </c>
      <c r="AB27" s="135">
        <v>1.4060185185185185E-3</v>
      </c>
      <c r="AC27" s="135">
        <v>1.3857638888888886E-3</v>
      </c>
      <c r="AD27" s="135">
        <v>1.3800925925925927E-3</v>
      </c>
      <c r="AE27" s="135">
        <v>1.4527777777777779E-3</v>
      </c>
      <c r="AF27" s="135">
        <v>1.3461805555555555E-3</v>
      </c>
      <c r="AG27" s="135">
        <v>1.3466435185185185E-3</v>
      </c>
      <c r="AH27" s="135">
        <v>1.3635416666666665E-3</v>
      </c>
      <c r="AI27" s="135">
        <v>1.3451388888888888E-3</v>
      </c>
      <c r="AJ27" s="135">
        <v>1.301388888888889E-3</v>
      </c>
      <c r="AK27" s="135">
        <v>1.5065972222222223E-3</v>
      </c>
      <c r="AL27" s="135">
        <v>1.3608796296296296E-3</v>
      </c>
      <c r="AM27" s="135">
        <v>1.3589120370370372E-3</v>
      </c>
      <c r="AN27" s="135">
        <v>1.3560185185185186E-3</v>
      </c>
      <c r="AO27" s="135">
        <v>1.3405092592592594E-3</v>
      </c>
      <c r="AP27" s="135">
        <v>1.3145833333333334E-3</v>
      </c>
      <c r="AQ27" s="135">
        <v>1.3576388888888889E-3</v>
      </c>
      <c r="AR27" s="135">
        <v>1.401851851851852E-3</v>
      </c>
      <c r="AS27" s="135">
        <v>1.4143518518518518E-3</v>
      </c>
      <c r="AT27" s="135">
        <v>1.372800925925926E-3</v>
      </c>
      <c r="AU27" s="135">
        <v>1.3935185185185188E-3</v>
      </c>
      <c r="AV27" s="135">
        <v>1.3980324074074075E-3</v>
      </c>
      <c r="AW27" s="135">
        <v>1.4353009259259258E-3</v>
      </c>
      <c r="AX27" s="135">
        <v>1.3770833333333335E-3</v>
      </c>
      <c r="AY27" s="135">
        <v>1.3439814814814816E-3</v>
      </c>
      <c r="AZ27" s="135">
        <v>1.4015046296296295E-3</v>
      </c>
      <c r="BA27" s="135">
        <v>1.3590277777777778E-3</v>
      </c>
      <c r="BB27" s="135">
        <v>1.3403935185185185E-3</v>
      </c>
      <c r="BC27" s="135">
        <v>1.5145833333333333E-3</v>
      </c>
      <c r="BD27" s="135">
        <v>1.4072916666666667E-3</v>
      </c>
      <c r="BE27" s="135">
        <v>1.4046296296296298E-3</v>
      </c>
      <c r="BF27" s="135">
        <v>1.4039351851851851E-3</v>
      </c>
      <c r="BG27" s="135">
        <v>1.3921296296296294E-3</v>
      </c>
      <c r="BH27" s="135">
        <v>1.3552083333333333E-3</v>
      </c>
      <c r="BI27" s="135">
        <v>1.39375E-3</v>
      </c>
      <c r="BJ27" s="135">
        <v>1.405787037037037E-3</v>
      </c>
      <c r="BK27" s="135">
        <v>1.4850694444444445E-3</v>
      </c>
      <c r="BL27" s="135">
        <v>1.4065972222222223E-3</v>
      </c>
      <c r="BM27" s="135">
        <v>1.4232638888888888E-3</v>
      </c>
      <c r="BN27" s="135">
        <v>1.4048611111111111E-3</v>
      </c>
      <c r="BO27" s="135">
        <v>1.4328703703703706E-3</v>
      </c>
      <c r="BP27" s="135">
        <v>1.4184027777777778E-3</v>
      </c>
      <c r="BQ27" s="135">
        <v>1.4380787037037036E-3</v>
      </c>
      <c r="BR27" s="135">
        <v>1.4482638888888889E-3</v>
      </c>
      <c r="BS27" s="135">
        <v>1.3671296296296296E-3</v>
      </c>
      <c r="BT27" s="135">
        <v>1.3650462962962963E-3</v>
      </c>
      <c r="BU27" s="135">
        <v>1.3684027777777776E-3</v>
      </c>
      <c r="BV27" s="135">
        <v>1.3319444444444444E-3</v>
      </c>
      <c r="BW27" s="135">
        <v>1.4150462962962962E-3</v>
      </c>
      <c r="BX27" s="135">
        <v>1.3327546296296297E-3</v>
      </c>
      <c r="BY27" s="135">
        <v>1.4067129629629629E-3</v>
      </c>
      <c r="BZ27" s="135">
        <v>1.4084490740740739E-3</v>
      </c>
      <c r="CA27" s="135">
        <v>1.4064814814814814E-3</v>
      </c>
      <c r="CB27" s="135">
        <v>1.4232638888888888E-3</v>
      </c>
      <c r="CC27" s="135">
        <v>1.3715277777777779E-3</v>
      </c>
      <c r="CD27" s="135">
        <v>1.4592592592592591E-3</v>
      </c>
      <c r="CE27" s="135">
        <v>1.4407407407407409E-3</v>
      </c>
      <c r="CF27" s="135">
        <v>1.3758101851851854E-3</v>
      </c>
      <c r="CG27" s="135">
        <v>1.3954861111111112E-3</v>
      </c>
      <c r="CH27" s="135">
        <v>1.6219907407407407E-3</v>
      </c>
      <c r="CI27" s="135">
        <v>1.4608796296296297E-3</v>
      </c>
      <c r="CJ27" s="135">
        <v>1.4E-3</v>
      </c>
      <c r="CK27" s="135">
        <v>1.5715277777777776E-3</v>
      </c>
      <c r="CL27" s="135">
        <v>1.3810185185185184E-3</v>
      </c>
      <c r="CM27" s="135">
        <v>1.4134259259259258E-3</v>
      </c>
      <c r="CN27" s="135">
        <v>1.4335648148148148E-3</v>
      </c>
      <c r="CO27" s="135">
        <v>1.4844907407407409E-3</v>
      </c>
      <c r="CP27" s="135">
        <v>1.4932870370370369E-3</v>
      </c>
      <c r="CQ27" s="135">
        <v>1.5052083333333332E-3</v>
      </c>
      <c r="CR27" s="135">
        <v>1.573726851851852E-3</v>
      </c>
      <c r="CS27" s="135">
        <v>1.522337962962963E-3</v>
      </c>
      <c r="CT27" s="135">
        <v>1.6035879629629629E-3</v>
      </c>
      <c r="CU27" s="135">
        <v>1.6424768518518518E-3</v>
      </c>
      <c r="CV27" s="135">
        <v>1.5537037037037038E-3</v>
      </c>
      <c r="CW27" s="135">
        <v>1.4924768518518516E-3</v>
      </c>
      <c r="CX27" s="135">
        <v>1.5475694444444443E-3</v>
      </c>
      <c r="CY27" s="135">
        <v>1.5675925925925926E-3</v>
      </c>
      <c r="CZ27" s="135">
        <v>1.8334490740740739E-3</v>
      </c>
      <c r="DA27" s="135">
        <v>1.5396990740740738E-3</v>
      </c>
      <c r="DB27" s="135">
        <v>1.4740740740740738E-3</v>
      </c>
      <c r="DC27" s="135">
        <v>1.5303240740740744E-3</v>
      </c>
      <c r="DD27" s="135">
        <v>1.5011574074074074E-3</v>
      </c>
      <c r="DE27" s="135">
        <v>1.5153935185185186E-3</v>
      </c>
      <c r="DF27" s="135">
        <v>1.3818287037037037E-3</v>
      </c>
      <c r="DG27" s="135">
        <v>1.3469907407407406E-3</v>
      </c>
      <c r="DH27" s="135">
        <v>1.3396990740740741E-3</v>
      </c>
      <c r="DI27" s="136">
        <v>1.2567129629629632E-3</v>
      </c>
      <c r="DJ27" s="136">
        <v>1.133912037037037E-3</v>
      </c>
    </row>
    <row r="28" spans="2:114">
      <c r="B28" s="123">
        <v>25</v>
      </c>
      <c r="C28" s="124">
        <v>58</v>
      </c>
      <c r="D28" s="124" t="s">
        <v>150</v>
      </c>
      <c r="E28" s="125">
        <v>1986</v>
      </c>
      <c r="F28" s="125" t="s">
        <v>157</v>
      </c>
      <c r="G28" s="125">
        <v>5</v>
      </c>
      <c r="H28" s="124" t="s">
        <v>297</v>
      </c>
      <c r="I28" s="132">
        <v>0.1493599537037037</v>
      </c>
      <c r="J28" s="134">
        <v>2.2193287037037038E-3</v>
      </c>
      <c r="K28" s="135">
        <v>1.3400462962962964E-3</v>
      </c>
      <c r="L28" s="135">
        <v>1.3620370370370373E-3</v>
      </c>
      <c r="M28" s="135">
        <v>1.328009259259259E-3</v>
      </c>
      <c r="N28" s="135">
        <v>1.3261574074074072E-3</v>
      </c>
      <c r="O28" s="135">
        <v>1.3112268518518518E-3</v>
      </c>
      <c r="P28" s="135">
        <v>1.2765046296296294E-3</v>
      </c>
      <c r="Q28" s="135">
        <v>1.3407407407407407E-3</v>
      </c>
      <c r="R28" s="135">
        <v>1.2986111111111113E-3</v>
      </c>
      <c r="S28" s="135">
        <v>1.3349537037037036E-3</v>
      </c>
      <c r="T28" s="135">
        <v>1.3199074074074074E-3</v>
      </c>
      <c r="U28" s="135">
        <v>1.3219907407407408E-3</v>
      </c>
      <c r="V28" s="135">
        <v>1.3520833333333334E-3</v>
      </c>
      <c r="W28" s="135">
        <v>1.336111111111111E-3</v>
      </c>
      <c r="X28" s="135">
        <v>1.2841435185185184E-3</v>
      </c>
      <c r="Y28" s="135">
        <v>1.3228009259259261E-3</v>
      </c>
      <c r="Z28" s="135">
        <v>1.3506944444444445E-3</v>
      </c>
      <c r="AA28" s="135">
        <v>1.3049768518518517E-3</v>
      </c>
      <c r="AB28" s="135">
        <v>1.2790509259259259E-3</v>
      </c>
      <c r="AC28" s="135">
        <v>1.3440972222222222E-3</v>
      </c>
      <c r="AD28" s="135">
        <v>1.3425925925925925E-3</v>
      </c>
      <c r="AE28" s="135">
        <v>1.4064814814814814E-3</v>
      </c>
      <c r="AF28" s="135">
        <v>1.3403935185185185E-3</v>
      </c>
      <c r="AG28" s="135">
        <v>1.3415509259259259E-3</v>
      </c>
      <c r="AH28" s="135">
        <v>1.352199074074074E-3</v>
      </c>
      <c r="AI28" s="135">
        <v>1.3223379629629629E-3</v>
      </c>
      <c r="AJ28" s="135">
        <v>1.3555555555555554E-3</v>
      </c>
      <c r="AK28" s="135">
        <v>1.3355324074074075E-3</v>
      </c>
      <c r="AL28" s="135">
        <v>1.3532407407407408E-3</v>
      </c>
      <c r="AM28" s="135">
        <v>1.3766203703703703E-3</v>
      </c>
      <c r="AN28" s="135">
        <v>1.3944444444444445E-3</v>
      </c>
      <c r="AO28" s="135">
        <v>1.4585648148148147E-3</v>
      </c>
      <c r="AP28" s="135">
        <v>1.4021990740740739E-3</v>
      </c>
      <c r="AQ28" s="135">
        <v>1.3851851851851853E-3</v>
      </c>
      <c r="AR28" s="135">
        <v>1.3714120370370371E-3</v>
      </c>
      <c r="AS28" s="135">
        <v>1.3893518518518517E-3</v>
      </c>
      <c r="AT28" s="135">
        <v>1.4162037037037036E-3</v>
      </c>
      <c r="AU28" s="135">
        <v>1.4269675925925925E-3</v>
      </c>
      <c r="AV28" s="135">
        <v>1.3677083333333334E-3</v>
      </c>
      <c r="AW28" s="135">
        <v>1.3831018518518517E-3</v>
      </c>
      <c r="AX28" s="135">
        <v>1.4384259259259261E-3</v>
      </c>
      <c r="AY28" s="135">
        <v>1.4078703703703703E-3</v>
      </c>
      <c r="AZ28" s="135">
        <v>1.4350694444444445E-3</v>
      </c>
      <c r="BA28" s="135">
        <v>1.4491898148148148E-3</v>
      </c>
      <c r="BB28" s="135">
        <v>1.4141203703703703E-3</v>
      </c>
      <c r="BC28" s="135">
        <v>1.3892361111111113E-3</v>
      </c>
      <c r="BD28" s="135">
        <v>1.4069444444444442E-3</v>
      </c>
      <c r="BE28" s="135">
        <v>1.384375E-3</v>
      </c>
      <c r="BF28" s="135">
        <v>1.346875E-3</v>
      </c>
      <c r="BG28" s="135">
        <v>1.4026620370370371E-3</v>
      </c>
      <c r="BH28" s="135">
        <v>1.332523148148148E-3</v>
      </c>
      <c r="BI28" s="135">
        <v>1.3747685185185184E-3</v>
      </c>
      <c r="BJ28" s="135">
        <v>1.3967592592592593E-3</v>
      </c>
      <c r="BK28" s="135">
        <v>1.352662037037037E-3</v>
      </c>
      <c r="BL28" s="135">
        <v>1.3587962962962963E-3</v>
      </c>
      <c r="BM28" s="135">
        <v>1.367013888888889E-3</v>
      </c>
      <c r="BN28" s="135">
        <v>1.3907407407407408E-3</v>
      </c>
      <c r="BO28" s="135">
        <v>1.4247685185185186E-3</v>
      </c>
      <c r="BP28" s="135">
        <v>1.3796296296296297E-3</v>
      </c>
      <c r="BQ28" s="135">
        <v>1.3592592592592591E-3</v>
      </c>
      <c r="BR28" s="135">
        <v>1.3663194444444443E-3</v>
      </c>
      <c r="BS28" s="135">
        <v>1.4230324074074076E-3</v>
      </c>
      <c r="BT28" s="135">
        <v>1.4187500000000001E-3</v>
      </c>
      <c r="BU28" s="135">
        <v>1.3707175925925926E-3</v>
      </c>
      <c r="BV28" s="135">
        <v>1.3917824074074076E-3</v>
      </c>
      <c r="BW28" s="135">
        <v>1.428935185185185E-3</v>
      </c>
      <c r="BX28" s="135">
        <v>1.4113425925925925E-3</v>
      </c>
      <c r="BY28" s="135">
        <v>1.4019675925925927E-3</v>
      </c>
      <c r="BZ28" s="135">
        <v>1.3755787037037037E-3</v>
      </c>
      <c r="CA28" s="135">
        <v>1.374537037037037E-3</v>
      </c>
      <c r="CB28" s="135">
        <v>1.3787037037037034E-3</v>
      </c>
      <c r="CC28" s="135">
        <v>1.4056712962962961E-3</v>
      </c>
      <c r="CD28" s="135">
        <v>1.4075231481481482E-3</v>
      </c>
      <c r="CE28" s="135">
        <v>1.3893518518518517E-3</v>
      </c>
      <c r="CF28" s="135">
        <v>1.4265046296296298E-3</v>
      </c>
      <c r="CG28" s="135">
        <v>1.4082175925925926E-3</v>
      </c>
      <c r="CH28" s="135">
        <v>1.4718750000000001E-3</v>
      </c>
      <c r="CI28" s="135">
        <v>1.4350694444444445E-3</v>
      </c>
      <c r="CJ28" s="135">
        <v>1.39375E-3</v>
      </c>
      <c r="CK28" s="135">
        <v>1.4199074074074073E-3</v>
      </c>
      <c r="CL28" s="135">
        <v>1.4483796296296295E-3</v>
      </c>
      <c r="CM28" s="135">
        <v>1.4729166666666666E-3</v>
      </c>
      <c r="CN28" s="135">
        <v>1.4603009259259259E-3</v>
      </c>
      <c r="CO28" s="135">
        <v>1.4498842592592593E-3</v>
      </c>
      <c r="CP28" s="135">
        <v>1.4409722222222222E-3</v>
      </c>
      <c r="CQ28" s="135">
        <v>1.5359953703703705E-3</v>
      </c>
      <c r="CR28" s="135">
        <v>1.5277777777777779E-3</v>
      </c>
      <c r="CS28" s="135">
        <v>1.5245370370370369E-3</v>
      </c>
      <c r="CT28" s="135">
        <v>1.5193287037037035E-3</v>
      </c>
      <c r="CU28" s="135">
        <v>1.5472222222222224E-3</v>
      </c>
      <c r="CV28" s="135">
        <v>1.5642361111111111E-3</v>
      </c>
      <c r="CW28" s="135">
        <v>1.5398148148148148E-3</v>
      </c>
      <c r="CX28" s="135">
        <v>1.554861111111111E-3</v>
      </c>
      <c r="CY28" s="135">
        <v>1.6413194444444446E-3</v>
      </c>
      <c r="CZ28" s="135">
        <v>1.6126157407407406E-3</v>
      </c>
      <c r="DA28" s="135">
        <v>1.5864583333333332E-3</v>
      </c>
      <c r="DB28" s="135">
        <v>1.5923611111111112E-3</v>
      </c>
      <c r="DC28" s="135">
        <v>1.5310185185185186E-3</v>
      </c>
      <c r="DD28" s="135">
        <v>1.6162037037037037E-3</v>
      </c>
      <c r="DE28" s="135">
        <v>1.6119212962962962E-3</v>
      </c>
      <c r="DF28" s="135">
        <v>1.6314814814814818E-3</v>
      </c>
      <c r="DG28" s="135">
        <v>1.5778935185185184E-3</v>
      </c>
      <c r="DH28" s="135">
        <v>1.6108796296296296E-3</v>
      </c>
      <c r="DI28" s="136">
        <v>1.595138888888889E-3</v>
      </c>
      <c r="DJ28" s="136">
        <v>1.3796296296296297E-3</v>
      </c>
    </row>
    <row r="29" spans="2:114">
      <c r="B29" s="123">
        <v>26</v>
      </c>
      <c r="C29" s="124">
        <v>41</v>
      </c>
      <c r="D29" s="124" t="s">
        <v>168</v>
      </c>
      <c r="E29" s="125">
        <v>1958</v>
      </c>
      <c r="F29" s="125" t="s">
        <v>164</v>
      </c>
      <c r="G29" s="125">
        <v>1</v>
      </c>
      <c r="H29" s="124" t="s">
        <v>158</v>
      </c>
      <c r="I29" s="132">
        <v>0.14961342592592594</v>
      </c>
      <c r="J29" s="134">
        <v>2.007986111111111E-3</v>
      </c>
      <c r="K29" s="135">
        <v>1.2390046296296296E-3</v>
      </c>
      <c r="L29" s="135">
        <v>1.2688657407407408E-3</v>
      </c>
      <c r="M29" s="135">
        <v>1.2770833333333334E-3</v>
      </c>
      <c r="N29" s="135">
        <v>1.2873842592592592E-3</v>
      </c>
      <c r="O29" s="135">
        <v>1.2972222222222222E-3</v>
      </c>
      <c r="P29" s="135">
        <v>1.3140046296296296E-3</v>
      </c>
      <c r="Q29" s="135">
        <v>1.2899305555555554E-3</v>
      </c>
      <c r="R29" s="135">
        <v>1.3136574074074075E-3</v>
      </c>
      <c r="S29" s="135">
        <v>1.3379629629629629E-3</v>
      </c>
      <c r="T29" s="135">
        <v>1.3068287037037035E-3</v>
      </c>
      <c r="U29" s="135">
        <v>1.3195601851851851E-3</v>
      </c>
      <c r="V29" s="135">
        <v>1.3184027777777777E-3</v>
      </c>
      <c r="W29" s="135">
        <v>1.3050925925925927E-3</v>
      </c>
      <c r="X29" s="135">
        <v>1.3333333333333333E-3</v>
      </c>
      <c r="Y29" s="135">
        <v>1.3155092592592593E-3</v>
      </c>
      <c r="Z29" s="135">
        <v>1.3246527777777779E-3</v>
      </c>
      <c r="AA29" s="135">
        <v>1.3436342592592595E-3</v>
      </c>
      <c r="AB29" s="135">
        <v>1.3115740740740742E-3</v>
      </c>
      <c r="AC29" s="135">
        <v>1.2984953703703702E-3</v>
      </c>
      <c r="AD29" s="135">
        <v>1.3231481481481482E-3</v>
      </c>
      <c r="AE29" s="135">
        <v>1.3140046296296296E-3</v>
      </c>
      <c r="AF29" s="135">
        <v>1.3149305555555555E-3</v>
      </c>
      <c r="AG29" s="135">
        <v>1.3341435185185186E-3</v>
      </c>
      <c r="AH29" s="135">
        <v>1.325462962962963E-3</v>
      </c>
      <c r="AI29" s="135">
        <v>1.3263888888888891E-3</v>
      </c>
      <c r="AJ29" s="135">
        <v>1.3729166666666666E-3</v>
      </c>
      <c r="AK29" s="135">
        <v>1.3685185185185187E-3</v>
      </c>
      <c r="AL29" s="135">
        <v>1.3042824074074074E-3</v>
      </c>
      <c r="AM29" s="135">
        <v>1.3609953703703707E-3</v>
      </c>
      <c r="AN29" s="135">
        <v>1.3199074074074074E-3</v>
      </c>
      <c r="AO29" s="135">
        <v>1.3309027777777779E-3</v>
      </c>
      <c r="AP29" s="135">
        <v>1.3319444444444444E-3</v>
      </c>
      <c r="AQ29" s="135">
        <v>1.3273148148148148E-3</v>
      </c>
      <c r="AR29" s="135">
        <v>1.3313657407407408E-3</v>
      </c>
      <c r="AS29" s="135">
        <v>1.3354166666666668E-3</v>
      </c>
      <c r="AT29" s="135">
        <v>1.3572916666666666E-3</v>
      </c>
      <c r="AU29" s="135">
        <v>1.3462962962962962E-3</v>
      </c>
      <c r="AV29" s="135">
        <v>1.3574074074074077E-3</v>
      </c>
      <c r="AW29" s="135">
        <v>1.3469907407407406E-3</v>
      </c>
      <c r="AX29" s="135">
        <v>1.3523148148148149E-3</v>
      </c>
      <c r="AY29" s="135">
        <v>1.3505787037037037E-3</v>
      </c>
      <c r="AZ29" s="135">
        <v>1.3850694444444442E-3</v>
      </c>
      <c r="BA29" s="135">
        <v>1.3834490740740741E-3</v>
      </c>
      <c r="BB29" s="135">
        <v>1.4097222222222221E-3</v>
      </c>
      <c r="BC29" s="135">
        <v>1.3458333333333334E-3</v>
      </c>
      <c r="BD29" s="135">
        <v>1.3664351851851852E-3</v>
      </c>
      <c r="BE29" s="135">
        <v>1.3815972222222222E-3</v>
      </c>
      <c r="BF29" s="135">
        <v>1.3840277777777776E-3</v>
      </c>
      <c r="BG29" s="135">
        <v>1.3732638888888889E-3</v>
      </c>
      <c r="BH29" s="135">
        <v>1.5107638888888887E-3</v>
      </c>
      <c r="BI29" s="135">
        <v>1.4030092592592592E-3</v>
      </c>
      <c r="BJ29" s="135">
        <v>1.4120370370370369E-3</v>
      </c>
      <c r="BK29" s="135">
        <v>1.4939814814814815E-3</v>
      </c>
      <c r="BL29" s="135">
        <v>1.3319444444444444E-3</v>
      </c>
      <c r="BM29" s="135">
        <v>1.3917824074074076E-3</v>
      </c>
      <c r="BN29" s="135">
        <v>1.3714120370370371E-3</v>
      </c>
      <c r="BO29" s="135">
        <v>1.3750000000000001E-3</v>
      </c>
      <c r="BP29" s="135">
        <v>1.4098379629629628E-3</v>
      </c>
      <c r="BQ29" s="135">
        <v>1.3984953703703703E-3</v>
      </c>
      <c r="BR29" s="135">
        <v>1.4497685185185186E-3</v>
      </c>
      <c r="BS29" s="135">
        <v>1.4309027777777781E-3</v>
      </c>
      <c r="BT29" s="135">
        <v>1.4231481481481482E-3</v>
      </c>
      <c r="BU29" s="135">
        <v>1.4645833333333334E-3</v>
      </c>
      <c r="BV29" s="135">
        <v>1.4442129629629631E-3</v>
      </c>
      <c r="BW29" s="135">
        <v>1.4217592592592595E-3</v>
      </c>
      <c r="BX29" s="135">
        <v>1.4232638888888888E-3</v>
      </c>
      <c r="BY29" s="135">
        <v>1.4487268518518519E-3</v>
      </c>
      <c r="BZ29" s="135">
        <v>1.4430555555555553E-3</v>
      </c>
      <c r="CA29" s="135">
        <v>1.4319444444444442E-3</v>
      </c>
      <c r="CB29" s="135">
        <v>1.4649305555555555E-3</v>
      </c>
      <c r="CC29" s="135">
        <v>1.4653935185185187E-3</v>
      </c>
      <c r="CD29" s="135">
        <v>1.5070601851851853E-3</v>
      </c>
      <c r="CE29" s="135">
        <v>1.5130787037037038E-3</v>
      </c>
      <c r="CF29" s="135">
        <v>1.4372685185185185E-3</v>
      </c>
      <c r="CG29" s="135">
        <v>1.4490740740740742E-3</v>
      </c>
      <c r="CH29" s="135">
        <v>1.4369212962962964E-3</v>
      </c>
      <c r="CI29" s="135">
        <v>1.4655092592592593E-3</v>
      </c>
      <c r="CJ29" s="135">
        <v>1.4730324074074075E-3</v>
      </c>
      <c r="CK29" s="135">
        <v>1.4931712962962963E-3</v>
      </c>
      <c r="CL29" s="135">
        <v>1.4865740740740742E-3</v>
      </c>
      <c r="CM29" s="135">
        <v>1.5234953703703704E-3</v>
      </c>
      <c r="CN29" s="135">
        <v>1.5768518518518519E-3</v>
      </c>
      <c r="CO29" s="135">
        <v>1.5511574074074073E-3</v>
      </c>
      <c r="CP29" s="135">
        <v>1.5138888888888891E-3</v>
      </c>
      <c r="CQ29" s="135">
        <v>1.5601851851851851E-3</v>
      </c>
      <c r="CR29" s="135">
        <v>1.6020833333333332E-3</v>
      </c>
      <c r="CS29" s="135">
        <v>1.5033564814814814E-3</v>
      </c>
      <c r="CT29" s="135">
        <v>1.5162037037037036E-3</v>
      </c>
      <c r="CU29" s="135">
        <v>1.6048611111111109E-3</v>
      </c>
      <c r="CV29" s="135">
        <v>1.5215277777777777E-3</v>
      </c>
      <c r="CW29" s="135">
        <v>1.536921296296296E-3</v>
      </c>
      <c r="CX29" s="135">
        <v>1.5378472222222223E-3</v>
      </c>
      <c r="CY29" s="135">
        <v>1.5401620370370372E-3</v>
      </c>
      <c r="CZ29" s="135">
        <v>1.5531249999999998E-3</v>
      </c>
      <c r="DA29" s="135">
        <v>1.5193287037037035E-3</v>
      </c>
      <c r="DB29" s="135">
        <v>1.5521990740740741E-3</v>
      </c>
      <c r="DC29" s="135">
        <v>1.5831018518518518E-3</v>
      </c>
      <c r="DD29" s="135">
        <v>1.5877314814814814E-3</v>
      </c>
      <c r="DE29" s="135">
        <v>1.8024305555555554E-3</v>
      </c>
      <c r="DF29" s="135">
        <v>1.570717592592593E-3</v>
      </c>
      <c r="DG29" s="135">
        <v>1.5740740740740741E-3</v>
      </c>
      <c r="DH29" s="135">
        <v>1.6187500000000002E-3</v>
      </c>
      <c r="DI29" s="136">
        <v>1.7061342592592595E-3</v>
      </c>
      <c r="DJ29" s="136">
        <v>1.5136574074074074E-3</v>
      </c>
    </row>
    <row r="30" spans="2:114">
      <c r="B30" s="123">
        <v>27</v>
      </c>
      <c r="C30" s="124">
        <v>93</v>
      </c>
      <c r="D30" s="124" t="s">
        <v>166</v>
      </c>
      <c r="E30" s="125">
        <v>1976</v>
      </c>
      <c r="F30" s="125" t="s">
        <v>156</v>
      </c>
      <c r="G30" s="125">
        <v>13</v>
      </c>
      <c r="H30" s="124" t="s">
        <v>343</v>
      </c>
      <c r="I30" s="132">
        <v>0.14980555555555555</v>
      </c>
      <c r="J30" s="134">
        <v>2.2346064814814815E-3</v>
      </c>
      <c r="K30" s="135">
        <v>1.3568287037037036E-3</v>
      </c>
      <c r="L30" s="135">
        <v>1.3518518518518521E-3</v>
      </c>
      <c r="M30" s="135">
        <v>1.3900462962962961E-3</v>
      </c>
      <c r="N30" s="135">
        <v>1.3564814814814813E-3</v>
      </c>
      <c r="O30" s="135">
        <v>1.3847222222222221E-3</v>
      </c>
      <c r="P30" s="135">
        <v>1.3499999999999999E-3</v>
      </c>
      <c r="Q30" s="135">
        <v>1.3900462962962961E-3</v>
      </c>
      <c r="R30" s="135">
        <v>1.3806712962962963E-3</v>
      </c>
      <c r="S30" s="135">
        <v>1.3782407407407406E-3</v>
      </c>
      <c r="T30" s="135">
        <v>1.3856481481481482E-3</v>
      </c>
      <c r="U30" s="135">
        <v>1.3715277777777779E-3</v>
      </c>
      <c r="V30" s="135">
        <v>1.400578703703704E-3</v>
      </c>
      <c r="W30" s="135">
        <v>1.3981481481481481E-3</v>
      </c>
      <c r="X30" s="135">
        <v>1.4208333333333332E-3</v>
      </c>
      <c r="Y30" s="135">
        <v>1.4048611111111111E-3</v>
      </c>
      <c r="Z30" s="135">
        <v>1.4122685185185184E-3</v>
      </c>
      <c r="AA30" s="135">
        <v>1.3607638888888888E-3</v>
      </c>
      <c r="AB30" s="135">
        <v>1.3832175925925928E-3</v>
      </c>
      <c r="AC30" s="135">
        <v>1.378125E-3</v>
      </c>
      <c r="AD30" s="135">
        <v>1.3813657407407409E-3</v>
      </c>
      <c r="AE30" s="135">
        <v>1.3825231481481481E-3</v>
      </c>
      <c r="AF30" s="135">
        <v>1.3788194444444444E-3</v>
      </c>
      <c r="AG30" s="135">
        <v>1.4002314814814815E-3</v>
      </c>
      <c r="AH30" s="135">
        <v>1.4109953703703704E-3</v>
      </c>
      <c r="AI30" s="135">
        <v>1.4474537037037036E-3</v>
      </c>
      <c r="AJ30" s="135">
        <v>1.4008101851851853E-3</v>
      </c>
      <c r="AK30" s="135">
        <v>1.3796296296296297E-3</v>
      </c>
      <c r="AL30" s="135">
        <v>1.3850694444444442E-3</v>
      </c>
      <c r="AM30" s="135">
        <v>2.0968749999999998E-3</v>
      </c>
      <c r="AN30" s="135">
        <v>1.392476851851852E-3</v>
      </c>
      <c r="AO30" s="135">
        <v>1.3812499999999999E-3</v>
      </c>
      <c r="AP30" s="135">
        <v>1.3791666666666666E-3</v>
      </c>
      <c r="AQ30" s="135">
        <v>1.3787037037037034E-3</v>
      </c>
      <c r="AR30" s="135">
        <v>1.4027777777777777E-3</v>
      </c>
      <c r="AS30" s="135">
        <v>1.4086805555555556E-3</v>
      </c>
      <c r="AT30" s="135">
        <v>1.3950231481481481E-3</v>
      </c>
      <c r="AU30" s="135">
        <v>1.4108796296296298E-3</v>
      </c>
      <c r="AV30" s="135">
        <v>1.4474537037037036E-3</v>
      </c>
      <c r="AW30" s="135">
        <v>1.3759259259259261E-3</v>
      </c>
      <c r="AX30" s="135">
        <v>1.3891203703703704E-3</v>
      </c>
      <c r="AY30" s="135">
        <v>1.3907407407407408E-3</v>
      </c>
      <c r="AZ30" s="135">
        <v>1.3881944444444445E-3</v>
      </c>
      <c r="BA30" s="135">
        <v>1.415162037037037E-3</v>
      </c>
      <c r="BB30" s="135">
        <v>1.4090277777777779E-3</v>
      </c>
      <c r="BC30" s="135">
        <v>1.4114583333333334E-3</v>
      </c>
      <c r="BD30" s="135">
        <v>1.3930555555555554E-3</v>
      </c>
      <c r="BE30" s="135">
        <v>1.4144675925925928E-3</v>
      </c>
      <c r="BF30" s="135">
        <v>1.4011574074074074E-3</v>
      </c>
      <c r="BG30" s="135">
        <v>1.3988425925925928E-3</v>
      </c>
      <c r="BH30" s="135">
        <v>1.4086805555555556E-3</v>
      </c>
      <c r="BI30" s="135">
        <v>1.4059027777777778E-3</v>
      </c>
      <c r="BJ30" s="135">
        <v>1.3817129629629631E-3</v>
      </c>
      <c r="BK30" s="135">
        <v>1.3917824074074076E-3</v>
      </c>
      <c r="BL30" s="135">
        <v>1.4052083333333332E-3</v>
      </c>
      <c r="BM30" s="135">
        <v>1.4120370370370369E-3</v>
      </c>
      <c r="BN30" s="135">
        <v>1.4443287037037037E-3</v>
      </c>
      <c r="BO30" s="135">
        <v>1.3858796296296295E-3</v>
      </c>
      <c r="BP30" s="135">
        <v>1.403472222222222E-3</v>
      </c>
      <c r="BQ30" s="135">
        <v>1.3935185185185188E-3</v>
      </c>
      <c r="BR30" s="135">
        <v>1.3819444444444443E-3</v>
      </c>
      <c r="BS30" s="135">
        <v>1.4043981481481483E-3</v>
      </c>
      <c r="BT30" s="135">
        <v>1.4086805555555556E-3</v>
      </c>
      <c r="BU30" s="135">
        <v>1.4219907407407408E-3</v>
      </c>
      <c r="BV30" s="135">
        <v>1.399537037037037E-3</v>
      </c>
      <c r="BW30" s="135">
        <v>1.388425925925926E-3</v>
      </c>
      <c r="BX30" s="135">
        <v>1.411574074074074E-3</v>
      </c>
      <c r="BY30" s="135">
        <v>1.3917824074074076E-3</v>
      </c>
      <c r="BZ30" s="135">
        <v>1.468287037037037E-3</v>
      </c>
      <c r="CA30" s="135">
        <v>1.3863425925925927E-3</v>
      </c>
      <c r="CB30" s="135">
        <v>2.0641203703703702E-3</v>
      </c>
      <c r="CC30" s="135">
        <v>1.3931712962962962E-3</v>
      </c>
      <c r="CD30" s="135">
        <v>1.395949074074074E-3</v>
      </c>
      <c r="CE30" s="135">
        <v>1.4274305555555553E-3</v>
      </c>
      <c r="CF30" s="135">
        <v>1.4339120370370371E-3</v>
      </c>
      <c r="CG30" s="135">
        <v>1.4021990740740739E-3</v>
      </c>
      <c r="CH30" s="135">
        <v>1.4634259259259262E-3</v>
      </c>
      <c r="CI30" s="135">
        <v>1.4031250000000001E-3</v>
      </c>
      <c r="CJ30" s="135">
        <v>1.39375E-3</v>
      </c>
      <c r="CK30" s="135">
        <v>1.4239583333333333E-3</v>
      </c>
      <c r="CL30" s="135">
        <v>1.4777777777777777E-3</v>
      </c>
      <c r="CM30" s="135">
        <v>1.4130787037037037E-3</v>
      </c>
      <c r="CN30" s="135">
        <v>1.4078703703703703E-3</v>
      </c>
      <c r="CO30" s="135">
        <v>1.4218749999999997E-3</v>
      </c>
      <c r="CP30" s="135">
        <v>1.4388888888888889E-3</v>
      </c>
      <c r="CQ30" s="135">
        <v>1.4063657407407408E-3</v>
      </c>
      <c r="CR30" s="135">
        <v>1.434722222222222E-3</v>
      </c>
      <c r="CS30" s="135">
        <v>1.4239583333333333E-3</v>
      </c>
      <c r="CT30" s="135">
        <v>1.4196759259259258E-3</v>
      </c>
      <c r="CU30" s="135">
        <v>1.4203703703703702E-3</v>
      </c>
      <c r="CV30" s="135">
        <v>1.5361111111111114E-3</v>
      </c>
      <c r="CW30" s="135">
        <v>1.429513888888889E-3</v>
      </c>
      <c r="CX30" s="135">
        <v>1.4287037037037037E-3</v>
      </c>
      <c r="CY30" s="135">
        <v>1.4269675925925925E-3</v>
      </c>
      <c r="CZ30" s="135">
        <v>1.4346064814814814E-3</v>
      </c>
      <c r="DA30" s="135">
        <v>1.4996527777777777E-3</v>
      </c>
      <c r="DB30" s="135">
        <v>1.4186342592592592E-3</v>
      </c>
      <c r="DC30" s="135">
        <v>1.421412037037037E-3</v>
      </c>
      <c r="DD30" s="135">
        <v>1.4145833333333334E-3</v>
      </c>
      <c r="DE30" s="135">
        <v>1.4349537037037037E-3</v>
      </c>
      <c r="DF30" s="135">
        <v>1.4165509259259259E-3</v>
      </c>
      <c r="DG30" s="135">
        <v>1.4297453703703703E-3</v>
      </c>
      <c r="DH30" s="135">
        <v>1.4254629629629628E-3</v>
      </c>
      <c r="DI30" s="136">
        <v>1.4328703703703706E-3</v>
      </c>
      <c r="DJ30" s="136">
        <v>1.3581018518518519E-3</v>
      </c>
    </row>
    <row r="31" spans="2:114">
      <c r="B31" s="123">
        <v>28</v>
      </c>
      <c r="C31" s="124">
        <v>87</v>
      </c>
      <c r="D31" s="124" t="s">
        <v>344</v>
      </c>
      <c r="E31" s="125">
        <v>1967</v>
      </c>
      <c r="F31" s="125" t="s">
        <v>160</v>
      </c>
      <c r="G31" s="125">
        <v>3</v>
      </c>
      <c r="H31" s="124" t="s">
        <v>345</v>
      </c>
      <c r="I31" s="132">
        <v>0.14985069444444443</v>
      </c>
      <c r="J31" s="134">
        <v>2.2722222222222224E-3</v>
      </c>
      <c r="K31" s="135">
        <v>1.3395833333333333E-3</v>
      </c>
      <c r="L31" s="135">
        <v>1.3533564814814814E-3</v>
      </c>
      <c r="M31" s="135">
        <v>1.3554398148148147E-3</v>
      </c>
      <c r="N31" s="135">
        <v>1.3527777777777776E-3</v>
      </c>
      <c r="O31" s="135">
        <v>1.3945601851851853E-3</v>
      </c>
      <c r="P31" s="135">
        <v>1.403587962962963E-3</v>
      </c>
      <c r="Q31" s="135">
        <v>1.403587962962963E-3</v>
      </c>
      <c r="R31" s="135">
        <v>1.3805555555555557E-3</v>
      </c>
      <c r="S31" s="135">
        <v>1.3856481481481482E-3</v>
      </c>
      <c r="T31" s="135">
        <v>1.3916666666666667E-3</v>
      </c>
      <c r="U31" s="135">
        <v>1.3909722222222223E-3</v>
      </c>
      <c r="V31" s="135">
        <v>1.4362268518518517E-3</v>
      </c>
      <c r="W31" s="135">
        <v>1.3762731481481482E-3</v>
      </c>
      <c r="X31" s="135">
        <v>1.375115740740741E-3</v>
      </c>
      <c r="Y31" s="135">
        <v>1.3687500000000002E-3</v>
      </c>
      <c r="Z31" s="135">
        <v>1.3849537037037036E-3</v>
      </c>
      <c r="AA31" s="135">
        <v>1.379398148148148E-3</v>
      </c>
      <c r="AB31" s="135">
        <v>1.3743055555555557E-3</v>
      </c>
      <c r="AC31" s="135">
        <v>1.3891203703703704E-3</v>
      </c>
      <c r="AD31" s="135">
        <v>1.3657407407407409E-3</v>
      </c>
      <c r="AE31" s="135">
        <v>1.392013888888889E-3</v>
      </c>
      <c r="AF31" s="135">
        <v>1.3703703703703701E-3</v>
      </c>
      <c r="AG31" s="135">
        <v>1.3809027777777778E-3</v>
      </c>
      <c r="AH31" s="135">
        <v>1.4071759259259261E-3</v>
      </c>
      <c r="AI31" s="135">
        <v>1.3857638888888886E-3</v>
      </c>
      <c r="AJ31" s="135">
        <v>1.3709490740740739E-3</v>
      </c>
      <c r="AK31" s="135">
        <v>1.3846064814814815E-3</v>
      </c>
      <c r="AL31" s="135">
        <v>1.3931712962962962E-3</v>
      </c>
      <c r="AM31" s="135">
        <v>1.386226851851852E-3</v>
      </c>
      <c r="AN31" s="135">
        <v>1.3811342592592593E-3</v>
      </c>
      <c r="AO31" s="135">
        <v>1.3729166666666666E-3</v>
      </c>
      <c r="AP31" s="135">
        <v>1.3846064814814815E-3</v>
      </c>
      <c r="AQ31" s="135">
        <v>1.3979166666666664E-3</v>
      </c>
      <c r="AR31" s="135">
        <v>1.3766203703703703E-3</v>
      </c>
      <c r="AS31" s="135">
        <v>1.392013888888889E-3</v>
      </c>
      <c r="AT31" s="135">
        <v>1.7995370370370368E-3</v>
      </c>
      <c r="AU31" s="135">
        <v>1.401851851851852E-3</v>
      </c>
      <c r="AV31" s="135">
        <v>1.371296296296296E-3</v>
      </c>
      <c r="AW31" s="135">
        <v>1.3732638888888889E-3</v>
      </c>
      <c r="AX31" s="135">
        <v>1.371296296296296E-3</v>
      </c>
      <c r="AY31" s="135">
        <v>1.3761574074074075E-3</v>
      </c>
      <c r="AZ31" s="135">
        <v>1.4097222222222221E-3</v>
      </c>
      <c r="BA31" s="135">
        <v>1.4148148148148147E-3</v>
      </c>
      <c r="BB31" s="135">
        <v>1.3953703703703704E-3</v>
      </c>
      <c r="BC31" s="135">
        <v>1.3581018518518519E-3</v>
      </c>
      <c r="BD31" s="135">
        <v>1.3483796296296297E-3</v>
      </c>
      <c r="BE31" s="135">
        <v>1.3416666666666666E-3</v>
      </c>
      <c r="BF31" s="135">
        <v>1.3590277777777778E-3</v>
      </c>
      <c r="BG31" s="135">
        <v>1.3716435185185184E-3</v>
      </c>
      <c r="BH31" s="135">
        <v>1.8673611111111111E-3</v>
      </c>
      <c r="BI31" s="135">
        <v>1.4121527777777778E-3</v>
      </c>
      <c r="BJ31" s="135">
        <v>1.3715277777777779E-3</v>
      </c>
      <c r="BK31" s="135">
        <v>1.3714120370370371E-3</v>
      </c>
      <c r="BL31" s="135">
        <v>1.3724537037037036E-3</v>
      </c>
      <c r="BM31" s="135">
        <v>1.3673611111111111E-3</v>
      </c>
      <c r="BN31" s="135">
        <v>1.3811342592592593E-3</v>
      </c>
      <c r="BO31" s="135">
        <v>1.378125E-3</v>
      </c>
      <c r="BP31" s="135">
        <v>1.3731481481481483E-3</v>
      </c>
      <c r="BQ31" s="135">
        <v>1.3780092592592592E-3</v>
      </c>
      <c r="BR31" s="135">
        <v>1.3809027777777778E-3</v>
      </c>
      <c r="BS31" s="135">
        <v>1.3774305555555554E-3</v>
      </c>
      <c r="BT31" s="135">
        <v>1.3868055555555554E-3</v>
      </c>
      <c r="BU31" s="135">
        <v>1.4048611111111111E-3</v>
      </c>
      <c r="BV31" s="135">
        <v>1.3906250000000002E-3</v>
      </c>
      <c r="BW31" s="135">
        <v>1.4210648148148145E-3</v>
      </c>
      <c r="BX31" s="135">
        <v>1.4204861111111111E-3</v>
      </c>
      <c r="BY31" s="135">
        <v>1.3946759259259259E-3</v>
      </c>
      <c r="BZ31" s="135">
        <v>1.4395833333333333E-3</v>
      </c>
      <c r="CA31" s="135">
        <v>1.4131944444444446E-3</v>
      </c>
      <c r="CB31" s="135">
        <v>1.4321759259259259E-3</v>
      </c>
      <c r="CC31" s="135">
        <v>1.4482638888888889E-3</v>
      </c>
      <c r="CD31" s="135">
        <v>1.4288194444444446E-3</v>
      </c>
      <c r="CE31" s="135">
        <v>1.4078703703703703E-3</v>
      </c>
      <c r="CF31" s="135">
        <v>1.4136574074074075E-3</v>
      </c>
      <c r="CG31" s="135">
        <v>1.4318287037037036E-3</v>
      </c>
      <c r="CH31" s="135">
        <v>1.4532407407407408E-3</v>
      </c>
      <c r="CI31" s="135">
        <v>1.4224537037037038E-3</v>
      </c>
      <c r="CJ31" s="135">
        <v>1.4265046296296298E-3</v>
      </c>
      <c r="CK31" s="135">
        <v>1.4326388888888889E-3</v>
      </c>
      <c r="CL31" s="135">
        <v>1.4006944444444442E-3</v>
      </c>
      <c r="CM31" s="135">
        <v>1.4223379629629629E-3</v>
      </c>
      <c r="CN31" s="135">
        <v>1.4431712962962963E-3</v>
      </c>
      <c r="CO31" s="135">
        <v>1.4619212962962964E-3</v>
      </c>
      <c r="CP31" s="135">
        <v>1.4187500000000001E-3</v>
      </c>
      <c r="CQ31" s="135">
        <v>1.4516203703703703E-3</v>
      </c>
      <c r="CR31" s="135">
        <v>1.4524305555555555E-3</v>
      </c>
      <c r="CS31" s="135">
        <v>1.4826388888888886E-3</v>
      </c>
      <c r="CT31" s="135">
        <v>1.486111111111111E-3</v>
      </c>
      <c r="CU31" s="135">
        <v>1.4715277777777775E-3</v>
      </c>
      <c r="CV31" s="135">
        <v>1.5131944444444444E-3</v>
      </c>
      <c r="CW31" s="135">
        <v>1.4739583333333334E-3</v>
      </c>
      <c r="CX31" s="135">
        <v>1.4924768518518516E-3</v>
      </c>
      <c r="CY31" s="135">
        <v>1.5239583333333335E-3</v>
      </c>
      <c r="CZ31" s="135">
        <v>1.4921296296296297E-3</v>
      </c>
      <c r="DA31" s="135">
        <v>1.498726851851852E-3</v>
      </c>
      <c r="DB31" s="135">
        <v>1.5061342592592591E-3</v>
      </c>
      <c r="DC31" s="135">
        <v>1.4990740740740739E-3</v>
      </c>
      <c r="DD31" s="135">
        <v>1.5063657407407406E-3</v>
      </c>
      <c r="DE31" s="135">
        <v>1.486111111111111E-3</v>
      </c>
      <c r="DF31" s="135">
        <v>1.5233796296296297E-3</v>
      </c>
      <c r="DG31" s="135">
        <v>1.529861111111111E-3</v>
      </c>
      <c r="DH31" s="135">
        <v>1.5229166666666666E-3</v>
      </c>
      <c r="DI31" s="136">
        <v>1.459375E-3</v>
      </c>
      <c r="DJ31" s="136">
        <v>1.3892361111111113E-3</v>
      </c>
    </row>
    <row r="32" spans="2:114">
      <c r="B32" s="123">
        <v>29</v>
      </c>
      <c r="C32" s="124">
        <v>59</v>
      </c>
      <c r="D32" s="124" t="s">
        <v>134</v>
      </c>
      <c r="E32" s="125">
        <v>1962</v>
      </c>
      <c r="F32" s="125" t="s">
        <v>160</v>
      </c>
      <c r="G32" s="125">
        <v>4</v>
      </c>
      <c r="H32" s="124" t="s">
        <v>135</v>
      </c>
      <c r="I32" s="132">
        <v>0.1505613425925926</v>
      </c>
      <c r="J32" s="134">
        <v>2.2717592592592594E-3</v>
      </c>
      <c r="K32" s="135">
        <v>1.3973379629629631E-3</v>
      </c>
      <c r="L32" s="135">
        <v>1.3908564814814814E-3</v>
      </c>
      <c r="M32" s="135">
        <v>1.3773148148148147E-3</v>
      </c>
      <c r="N32" s="135">
        <v>1.3871527777777779E-3</v>
      </c>
      <c r="O32" s="135">
        <v>1.3541666666666667E-3</v>
      </c>
      <c r="P32" s="135">
        <v>1.3537037037037035E-3</v>
      </c>
      <c r="Q32" s="135">
        <v>1.3574074074074077E-3</v>
      </c>
      <c r="R32" s="135">
        <v>1.3702546296296295E-3</v>
      </c>
      <c r="S32" s="135">
        <v>1.3990740740740743E-3</v>
      </c>
      <c r="T32" s="135">
        <v>1.3509259259259258E-3</v>
      </c>
      <c r="U32" s="135">
        <v>1.367824074074074E-3</v>
      </c>
      <c r="V32" s="135">
        <v>1.3657407407407409E-3</v>
      </c>
      <c r="W32" s="135">
        <v>1.39375E-3</v>
      </c>
      <c r="X32" s="135">
        <v>1.3782407407407406E-3</v>
      </c>
      <c r="Y32" s="135">
        <v>1.360300925925926E-3</v>
      </c>
      <c r="Z32" s="135">
        <v>1.3506944444444445E-3</v>
      </c>
      <c r="AA32" s="135">
        <v>1.4032407407407407E-3</v>
      </c>
      <c r="AB32" s="135">
        <v>1.3680555555555557E-3</v>
      </c>
      <c r="AC32" s="135">
        <v>1.3861111111111112E-3</v>
      </c>
      <c r="AD32" s="135">
        <v>1.3599537037037037E-3</v>
      </c>
      <c r="AE32" s="135">
        <v>1.373611111111111E-3</v>
      </c>
      <c r="AF32" s="135">
        <v>1.3489583333333333E-3</v>
      </c>
      <c r="AG32" s="135">
        <v>1.3717592592592592E-3</v>
      </c>
      <c r="AH32" s="135">
        <v>1.3807870370370371E-3</v>
      </c>
      <c r="AI32" s="135">
        <v>1.3865740740740739E-3</v>
      </c>
      <c r="AJ32" s="135">
        <v>1.3950231481481481E-3</v>
      </c>
      <c r="AK32" s="135">
        <v>1.3876157407407407E-3</v>
      </c>
      <c r="AL32" s="135">
        <v>1.4082175925925926E-3</v>
      </c>
      <c r="AM32" s="135">
        <v>1.4547453703703704E-3</v>
      </c>
      <c r="AN32" s="135">
        <v>1.4153935185185187E-3</v>
      </c>
      <c r="AO32" s="135">
        <v>1.3818287037037037E-3</v>
      </c>
      <c r="AP32" s="135">
        <v>1.3840277777777776E-3</v>
      </c>
      <c r="AQ32" s="135">
        <v>1.3687500000000002E-3</v>
      </c>
      <c r="AR32" s="135">
        <v>1.4106481481481481E-3</v>
      </c>
      <c r="AS32" s="135">
        <v>1.3909722222222223E-3</v>
      </c>
      <c r="AT32" s="135">
        <v>1.3916666666666667E-3</v>
      </c>
      <c r="AU32" s="135">
        <v>1.4075231481481482E-3</v>
      </c>
      <c r="AV32" s="135">
        <v>1.3916666666666667E-3</v>
      </c>
      <c r="AW32" s="135">
        <v>1.3998842592592589E-3</v>
      </c>
      <c r="AX32" s="135">
        <v>1.4012731481481482E-3</v>
      </c>
      <c r="AY32" s="135">
        <v>1.4002314814814815E-3</v>
      </c>
      <c r="AZ32" s="135">
        <v>1.387962962962963E-3</v>
      </c>
      <c r="BA32" s="135">
        <v>1.3973379629629631E-3</v>
      </c>
      <c r="BB32" s="135">
        <v>1.3828703703703705E-3</v>
      </c>
      <c r="BC32" s="135">
        <v>1.4327546296296295E-3</v>
      </c>
      <c r="BD32" s="135">
        <v>1.3856481481481482E-3</v>
      </c>
      <c r="BE32" s="135">
        <v>1.3667824074074075E-3</v>
      </c>
      <c r="BF32" s="135">
        <v>1.3709490740740739E-3</v>
      </c>
      <c r="BG32" s="135">
        <v>1.3962962962962965E-3</v>
      </c>
      <c r="BH32" s="135">
        <v>1.5070601851851853E-3</v>
      </c>
      <c r="BI32" s="135">
        <v>1.3917824074074076E-3</v>
      </c>
      <c r="BJ32" s="135">
        <v>1.3789351851851853E-3</v>
      </c>
      <c r="BK32" s="135">
        <v>1.4298611111111111E-3</v>
      </c>
      <c r="BL32" s="135">
        <v>1.3753472222222222E-3</v>
      </c>
      <c r="BM32" s="135">
        <v>1.3545138888888888E-3</v>
      </c>
      <c r="BN32" s="135">
        <v>1.3692129629629629E-3</v>
      </c>
      <c r="BO32" s="135">
        <v>1.3700231481481482E-3</v>
      </c>
      <c r="BP32" s="135">
        <v>1.3818287037037037E-3</v>
      </c>
      <c r="BQ32" s="135">
        <v>1.372800925925926E-3</v>
      </c>
      <c r="BR32" s="135">
        <v>1.3954861111111112E-3</v>
      </c>
      <c r="BS32" s="135">
        <v>1.522337962962963E-3</v>
      </c>
      <c r="BT32" s="135">
        <v>1.3674768518518517E-3</v>
      </c>
      <c r="BU32" s="135">
        <v>1.3664351851851852E-3</v>
      </c>
      <c r="BV32" s="135">
        <v>1.4127314814814816E-3</v>
      </c>
      <c r="BW32" s="135">
        <v>1.3958333333333331E-3</v>
      </c>
      <c r="BX32" s="135">
        <v>1.3613425925925926E-3</v>
      </c>
      <c r="BY32" s="135">
        <v>1.383912037037037E-3</v>
      </c>
      <c r="BZ32" s="135">
        <v>1.3856481481481482E-3</v>
      </c>
      <c r="CA32" s="135">
        <v>1.3837962962962962E-3</v>
      </c>
      <c r="CB32" s="135">
        <v>1.3906250000000002E-3</v>
      </c>
      <c r="CC32" s="135">
        <v>1.4171296296296295E-3</v>
      </c>
      <c r="CD32" s="135">
        <v>1.4679398148148149E-3</v>
      </c>
      <c r="CE32" s="135">
        <v>1.4114583333333334E-3</v>
      </c>
      <c r="CF32" s="135">
        <v>1.4379629629629632E-3</v>
      </c>
      <c r="CG32" s="135">
        <v>1.4462962962962962E-3</v>
      </c>
      <c r="CH32" s="135">
        <v>1.4546296296296295E-3</v>
      </c>
      <c r="CI32" s="135">
        <v>1.588888888888889E-3</v>
      </c>
      <c r="CJ32" s="135">
        <v>1.4631944444444447E-3</v>
      </c>
      <c r="CK32" s="135">
        <v>1.458449074074074E-3</v>
      </c>
      <c r="CL32" s="135">
        <v>1.4712962962962961E-3</v>
      </c>
      <c r="CM32" s="135">
        <v>1.5608796296296293E-3</v>
      </c>
      <c r="CN32" s="135">
        <v>1.4771990740740741E-3</v>
      </c>
      <c r="CO32" s="135">
        <v>1.4894675925925926E-3</v>
      </c>
      <c r="CP32" s="135">
        <v>1.5042824074074075E-3</v>
      </c>
      <c r="CQ32" s="135">
        <v>1.4815972222222225E-3</v>
      </c>
      <c r="CR32" s="135">
        <v>1.4479166666666666E-3</v>
      </c>
      <c r="CS32" s="135">
        <v>1.5002314814814815E-3</v>
      </c>
      <c r="CT32" s="135">
        <v>1.4853009259259262E-3</v>
      </c>
      <c r="CU32" s="135">
        <v>1.5019675925925927E-3</v>
      </c>
      <c r="CV32" s="135">
        <v>1.6347222222222223E-3</v>
      </c>
      <c r="CW32" s="135">
        <v>1.4696759259259261E-3</v>
      </c>
      <c r="CX32" s="135">
        <v>1.4968749999999999E-3</v>
      </c>
      <c r="CY32" s="135">
        <v>1.4954861111111113E-3</v>
      </c>
      <c r="CZ32" s="135">
        <v>1.501736111111111E-3</v>
      </c>
      <c r="DA32" s="135">
        <v>1.5384259259259257E-3</v>
      </c>
      <c r="DB32" s="135">
        <v>1.5337962962962963E-3</v>
      </c>
      <c r="DC32" s="135">
        <v>1.5579861111111113E-3</v>
      </c>
      <c r="DD32" s="135">
        <v>1.5591435185185185E-3</v>
      </c>
      <c r="DE32" s="135">
        <v>1.5488425925925928E-3</v>
      </c>
      <c r="DF32" s="135">
        <v>1.5133101851851852E-3</v>
      </c>
      <c r="DG32" s="135">
        <v>1.5452546296296297E-3</v>
      </c>
      <c r="DH32" s="135">
        <v>1.6042824074074073E-3</v>
      </c>
      <c r="DI32" s="136">
        <v>1.564699074074074E-3</v>
      </c>
      <c r="DJ32" s="136">
        <v>1.5187499999999999E-3</v>
      </c>
    </row>
    <row r="33" spans="2:114">
      <c r="B33" s="123">
        <v>30</v>
      </c>
      <c r="C33" s="124">
        <v>37</v>
      </c>
      <c r="D33" s="124" t="s">
        <v>4</v>
      </c>
      <c r="E33" s="125">
        <v>1980</v>
      </c>
      <c r="F33" s="125" t="s">
        <v>157</v>
      </c>
      <c r="G33" s="125">
        <v>6</v>
      </c>
      <c r="H33" s="124" t="s">
        <v>346</v>
      </c>
      <c r="I33" s="132">
        <v>0.15298611111111113</v>
      </c>
      <c r="J33" s="134">
        <v>1.9554398148148148E-3</v>
      </c>
      <c r="K33" s="135">
        <v>1.2324074074074073E-3</v>
      </c>
      <c r="L33" s="135">
        <v>1.2135416666666668E-3</v>
      </c>
      <c r="M33" s="135">
        <v>1.21875E-3</v>
      </c>
      <c r="N33" s="135">
        <v>1.2436342592592594E-3</v>
      </c>
      <c r="O33" s="135">
        <v>1.2506944444444447E-3</v>
      </c>
      <c r="P33" s="135">
        <v>1.2016203703703705E-3</v>
      </c>
      <c r="Q33" s="135">
        <v>1.195601851851852E-3</v>
      </c>
      <c r="R33" s="135">
        <v>1.1675925925925927E-3</v>
      </c>
      <c r="S33" s="135">
        <v>1.1460648148148148E-3</v>
      </c>
      <c r="T33" s="135">
        <v>1.1898148148148148E-3</v>
      </c>
      <c r="U33" s="135">
        <v>1.1591435185185186E-3</v>
      </c>
      <c r="V33" s="135">
        <v>1.168402777777778E-3</v>
      </c>
      <c r="W33" s="135">
        <v>1.1825231481481483E-3</v>
      </c>
      <c r="X33" s="135">
        <v>1.1844907407407407E-3</v>
      </c>
      <c r="Y33" s="135">
        <v>1.2387731481481481E-3</v>
      </c>
      <c r="Z33" s="135">
        <v>1.1606481481481483E-3</v>
      </c>
      <c r="AA33" s="135">
        <v>1.1737268518518518E-3</v>
      </c>
      <c r="AB33" s="135">
        <v>1.1409722222222223E-3</v>
      </c>
      <c r="AC33" s="135">
        <v>1.1711805555555557E-3</v>
      </c>
      <c r="AD33" s="135">
        <v>2.4223379629629625E-3</v>
      </c>
      <c r="AE33" s="135">
        <v>1.1909722222222222E-3</v>
      </c>
      <c r="AF33" s="135">
        <v>1.1721064814814814E-3</v>
      </c>
      <c r="AG33" s="135">
        <v>1.230324074074074E-3</v>
      </c>
      <c r="AH33" s="135">
        <v>1.1655092592592591E-3</v>
      </c>
      <c r="AI33" s="135">
        <v>1.1803240740740741E-3</v>
      </c>
      <c r="AJ33" s="135">
        <v>1.1930555555555555E-3</v>
      </c>
      <c r="AK33" s="135">
        <v>1.1974537037037038E-3</v>
      </c>
      <c r="AL33" s="135">
        <v>1.2398148148148149E-3</v>
      </c>
      <c r="AM33" s="135">
        <v>1.2309027777777778E-3</v>
      </c>
      <c r="AN33" s="135">
        <v>1.2971064814814815E-3</v>
      </c>
      <c r="AO33" s="135">
        <v>1.2743055555555557E-3</v>
      </c>
      <c r="AP33" s="135">
        <v>1.2818287037037036E-3</v>
      </c>
      <c r="AQ33" s="135">
        <v>1.2672453703703704E-3</v>
      </c>
      <c r="AR33" s="135">
        <v>1.2474537037037037E-3</v>
      </c>
      <c r="AS33" s="135">
        <v>1.2788194444444444E-3</v>
      </c>
      <c r="AT33" s="135">
        <v>1.2449074074074075E-3</v>
      </c>
      <c r="AU33" s="135">
        <v>1.325E-3</v>
      </c>
      <c r="AV33" s="135">
        <v>1.4233796296296295E-3</v>
      </c>
      <c r="AW33" s="135">
        <v>1.3234953703703705E-3</v>
      </c>
      <c r="AX33" s="135">
        <v>1.3233796296296299E-3</v>
      </c>
      <c r="AY33" s="135">
        <v>1.3458333333333334E-3</v>
      </c>
      <c r="AZ33" s="135">
        <v>1.3628472222222221E-3</v>
      </c>
      <c r="BA33" s="135">
        <v>1.3206018518518521E-3</v>
      </c>
      <c r="BB33" s="135">
        <v>1.3403935185185185E-3</v>
      </c>
      <c r="BC33" s="135">
        <v>1.4049768518518517E-3</v>
      </c>
      <c r="BD33" s="135">
        <v>1.3900462962962961E-3</v>
      </c>
      <c r="BE33" s="135">
        <v>1.4500000000000001E-3</v>
      </c>
      <c r="BF33" s="135">
        <v>1.3623842592592594E-3</v>
      </c>
      <c r="BG33" s="135">
        <v>1.3285879629629628E-3</v>
      </c>
      <c r="BH33" s="135">
        <v>1.3533564814814814E-3</v>
      </c>
      <c r="BI33" s="135">
        <v>1.3569444444444445E-3</v>
      </c>
      <c r="BJ33" s="135">
        <v>1.4033564814814818E-3</v>
      </c>
      <c r="BK33" s="135">
        <v>1.4759259259259259E-3</v>
      </c>
      <c r="BL33" s="135">
        <v>1.4105324074074072E-3</v>
      </c>
      <c r="BM33" s="135">
        <v>1.4248842592592592E-3</v>
      </c>
      <c r="BN33" s="135">
        <v>1.4564814814814813E-3</v>
      </c>
      <c r="BO33" s="135">
        <v>1.4422453703703706E-3</v>
      </c>
      <c r="BP33" s="135">
        <v>1.5652777777777776E-3</v>
      </c>
      <c r="BQ33" s="135">
        <v>1.4840277777777777E-3</v>
      </c>
      <c r="BR33" s="135">
        <v>5.396180555555556E-3</v>
      </c>
      <c r="BS33" s="135">
        <v>1.5230324074074072E-3</v>
      </c>
      <c r="BT33" s="135">
        <v>1.7017361111111111E-3</v>
      </c>
      <c r="BU33" s="135">
        <v>1.5116898148148147E-3</v>
      </c>
      <c r="BV33" s="135">
        <v>1.469212962962963E-3</v>
      </c>
      <c r="BW33" s="135">
        <v>1.5234953703703704E-3</v>
      </c>
      <c r="BX33" s="135">
        <v>1.846412037037037E-3</v>
      </c>
      <c r="BY33" s="135">
        <v>1.7211805555555554E-3</v>
      </c>
      <c r="BZ33" s="135">
        <v>1.5934027777777778E-3</v>
      </c>
      <c r="CA33" s="135">
        <v>1.5688657407407407E-3</v>
      </c>
      <c r="CB33" s="135">
        <v>1.5346064814814816E-3</v>
      </c>
      <c r="CC33" s="135">
        <v>1.4533564814814817E-3</v>
      </c>
      <c r="CD33" s="135">
        <v>1.4498842592592593E-3</v>
      </c>
      <c r="CE33" s="135">
        <v>1.6659722222222223E-3</v>
      </c>
      <c r="CF33" s="135">
        <v>1.419212962962963E-3</v>
      </c>
      <c r="CG33" s="135">
        <v>1.3818287037037037E-3</v>
      </c>
      <c r="CH33" s="135">
        <v>1.4820601851851852E-3</v>
      </c>
      <c r="CI33" s="135">
        <v>1.3940972222222221E-3</v>
      </c>
      <c r="CJ33" s="135">
        <v>1.4145833333333334E-3</v>
      </c>
      <c r="CK33" s="135">
        <v>1.4480324074074074E-3</v>
      </c>
      <c r="CL33" s="135">
        <v>1.6383101851851854E-3</v>
      </c>
      <c r="CM33" s="135">
        <v>1.5335648148148149E-3</v>
      </c>
      <c r="CN33" s="135">
        <v>1.5328703703703702E-3</v>
      </c>
      <c r="CO33" s="135">
        <v>1.5979166666666668E-3</v>
      </c>
      <c r="CP33" s="135">
        <v>1.5721064814814816E-3</v>
      </c>
      <c r="CQ33" s="135">
        <v>1.7145833333333334E-3</v>
      </c>
      <c r="CR33" s="135">
        <v>1.6252314814814816E-3</v>
      </c>
      <c r="CS33" s="135">
        <v>1.549074074074074E-3</v>
      </c>
      <c r="CT33" s="135">
        <v>1.5594907407407406E-3</v>
      </c>
      <c r="CU33" s="135">
        <v>1.5157407407407405E-3</v>
      </c>
      <c r="CV33" s="135">
        <v>1.5604166666666665E-3</v>
      </c>
      <c r="CW33" s="135">
        <v>1.5481481481481483E-3</v>
      </c>
      <c r="CX33" s="135">
        <v>1.7296296296296298E-3</v>
      </c>
      <c r="CY33" s="135">
        <v>1.7685185185185184E-3</v>
      </c>
      <c r="CZ33" s="135">
        <v>1.6142361111111112E-3</v>
      </c>
      <c r="DA33" s="135">
        <v>1.5788194444444443E-3</v>
      </c>
      <c r="DB33" s="135">
        <v>1.535648148148148E-3</v>
      </c>
      <c r="DC33" s="135">
        <v>1.527199074074074E-3</v>
      </c>
      <c r="DD33" s="135">
        <v>1.5434027777777779E-3</v>
      </c>
      <c r="DE33" s="135">
        <v>1.5459490740740744E-3</v>
      </c>
      <c r="DF33" s="135">
        <v>1.7282407407407405E-3</v>
      </c>
      <c r="DG33" s="135">
        <v>1.6090277777777778E-3</v>
      </c>
      <c r="DH33" s="135">
        <v>1.5873842592592591E-3</v>
      </c>
      <c r="DI33" s="136">
        <v>1.6302083333333333E-3</v>
      </c>
      <c r="DJ33" s="136">
        <v>1.357986111111111E-3</v>
      </c>
    </row>
    <row r="34" spans="2:114">
      <c r="B34" s="123">
        <v>31</v>
      </c>
      <c r="C34" s="124">
        <v>31</v>
      </c>
      <c r="D34" s="124" t="s">
        <v>347</v>
      </c>
      <c r="E34" s="125">
        <v>1982</v>
      </c>
      <c r="F34" s="125" t="s">
        <v>157</v>
      </c>
      <c r="G34" s="125">
        <v>7</v>
      </c>
      <c r="H34" s="124" t="s">
        <v>348</v>
      </c>
      <c r="I34" s="132">
        <v>0.15330787037037039</v>
      </c>
      <c r="J34" s="134">
        <v>2.1637731481481482E-3</v>
      </c>
      <c r="K34" s="135">
        <v>1.307175925925926E-3</v>
      </c>
      <c r="L34" s="135">
        <v>1.3178240740740739E-3</v>
      </c>
      <c r="M34" s="135">
        <v>1.2844907407407408E-3</v>
      </c>
      <c r="N34" s="135">
        <v>1.321412037037037E-3</v>
      </c>
      <c r="O34" s="135">
        <v>1.3291666666666669E-3</v>
      </c>
      <c r="P34" s="135">
        <v>1.3333333333333333E-3</v>
      </c>
      <c r="Q34" s="135">
        <v>1.3462962962962962E-3</v>
      </c>
      <c r="R34" s="135">
        <v>1.305902777777778E-3</v>
      </c>
      <c r="S34" s="135">
        <v>1.2775462962962962E-3</v>
      </c>
      <c r="T34" s="135">
        <v>1.2790509259259259E-3</v>
      </c>
      <c r="U34" s="135">
        <v>1.2440972222222222E-3</v>
      </c>
      <c r="V34" s="135">
        <v>1.2623842592592591E-3</v>
      </c>
      <c r="W34" s="135">
        <v>1.4374999999999998E-3</v>
      </c>
      <c r="X34" s="135">
        <v>1.2702546296296296E-3</v>
      </c>
      <c r="Y34" s="135">
        <v>1.2856481481481482E-3</v>
      </c>
      <c r="Z34" s="135">
        <v>1.2994212962962966E-3</v>
      </c>
      <c r="AA34" s="135">
        <v>1.3234953703703705E-3</v>
      </c>
      <c r="AB34" s="135">
        <v>1.3398148148148147E-3</v>
      </c>
      <c r="AC34" s="135">
        <v>1.3226851851851852E-3</v>
      </c>
      <c r="AD34" s="135">
        <v>1.3151620370370368E-3</v>
      </c>
      <c r="AE34" s="135">
        <v>1.2584490740740742E-3</v>
      </c>
      <c r="AF34" s="135">
        <v>1.3104166666666665E-3</v>
      </c>
      <c r="AG34" s="135">
        <v>1.371296296296296E-3</v>
      </c>
      <c r="AH34" s="135">
        <v>1.3162037037037038E-3</v>
      </c>
      <c r="AI34" s="135">
        <v>1.3321759259259259E-3</v>
      </c>
      <c r="AJ34" s="135">
        <v>1.3754629629629629E-3</v>
      </c>
      <c r="AK34" s="135">
        <v>1.352199074074074E-3</v>
      </c>
      <c r="AL34" s="135">
        <v>1.3594907407407408E-3</v>
      </c>
      <c r="AM34" s="135">
        <v>1.3439814814814816E-3</v>
      </c>
      <c r="AN34" s="135">
        <v>1.3431712962962963E-3</v>
      </c>
      <c r="AO34" s="135">
        <v>1.3653935185185184E-3</v>
      </c>
      <c r="AP34" s="135">
        <v>1.3679398148148149E-3</v>
      </c>
      <c r="AQ34" s="135">
        <v>1.3336805555555556E-3</v>
      </c>
      <c r="AR34" s="135">
        <v>1.3576388888888889E-3</v>
      </c>
      <c r="AS34" s="135">
        <v>1.344675925925926E-3</v>
      </c>
      <c r="AT34" s="135">
        <v>1.3650462962962963E-3</v>
      </c>
      <c r="AU34" s="135">
        <v>1.3663194444444443E-3</v>
      </c>
      <c r="AV34" s="135">
        <v>1.3520833333333334E-3</v>
      </c>
      <c r="AW34" s="135">
        <v>1.361226851851852E-3</v>
      </c>
      <c r="AX34" s="135">
        <v>1.3577546296296298E-3</v>
      </c>
      <c r="AY34" s="135">
        <v>1.3540509259259259E-3</v>
      </c>
      <c r="AZ34" s="135">
        <v>1.3909722222222223E-3</v>
      </c>
      <c r="BA34" s="135">
        <v>1.3403935185185185E-3</v>
      </c>
      <c r="BB34" s="135">
        <v>1.3615740740740741E-3</v>
      </c>
      <c r="BC34" s="135">
        <v>1.3881944444444445E-3</v>
      </c>
      <c r="BD34" s="135">
        <v>1.4061342592592595E-3</v>
      </c>
      <c r="BE34" s="135">
        <v>1.3715277777777779E-3</v>
      </c>
      <c r="BF34" s="135">
        <v>1.7370370370370369E-3</v>
      </c>
      <c r="BG34" s="135">
        <v>1.5009259259259257E-3</v>
      </c>
      <c r="BH34" s="135">
        <v>1.3709490740740739E-3</v>
      </c>
      <c r="BI34" s="135">
        <v>1.3255787037037038E-3</v>
      </c>
      <c r="BJ34" s="135">
        <v>1.3380787037037035E-3</v>
      </c>
      <c r="BK34" s="135">
        <v>1.4026620370370371E-3</v>
      </c>
      <c r="BL34" s="135">
        <v>1.3532407407407408E-3</v>
      </c>
      <c r="BM34" s="135">
        <v>1.3744212962962963E-3</v>
      </c>
      <c r="BN34" s="135">
        <v>1.3864583333333333E-3</v>
      </c>
      <c r="BO34" s="135">
        <v>1.5671296296296299E-3</v>
      </c>
      <c r="BP34" s="135">
        <v>1.3876157407407407E-3</v>
      </c>
      <c r="BQ34" s="135">
        <v>1.3395833333333333E-3</v>
      </c>
      <c r="BR34" s="135">
        <v>1.3376157407407408E-3</v>
      </c>
      <c r="BS34" s="135">
        <v>1.4500000000000001E-3</v>
      </c>
      <c r="BT34" s="135">
        <v>1.5118055555555555E-3</v>
      </c>
      <c r="BU34" s="135">
        <v>1.4435185185185187E-3</v>
      </c>
      <c r="BV34" s="135">
        <v>1.4361111111111111E-3</v>
      </c>
      <c r="BW34" s="135">
        <v>1.4510416666666667E-3</v>
      </c>
      <c r="BX34" s="135">
        <v>1.4120370370370369E-3</v>
      </c>
      <c r="BY34" s="135">
        <v>1.4163194444444442E-3</v>
      </c>
      <c r="BZ34" s="135">
        <v>1.4406250000000001E-3</v>
      </c>
      <c r="CA34" s="135">
        <v>1.6047453703703701E-3</v>
      </c>
      <c r="CB34" s="135">
        <v>1.4077546296296295E-3</v>
      </c>
      <c r="CC34" s="135">
        <v>1.3351851851851851E-3</v>
      </c>
      <c r="CD34" s="135">
        <v>1.4834490740740739E-3</v>
      </c>
      <c r="CE34" s="135">
        <v>1.5636574074074075E-3</v>
      </c>
      <c r="CF34" s="135">
        <v>1.4390046296296295E-3</v>
      </c>
      <c r="CG34" s="135">
        <v>1.5046296296296294E-3</v>
      </c>
      <c r="CH34" s="135">
        <v>1.5436342592592594E-3</v>
      </c>
      <c r="CI34" s="135">
        <v>1.5968750000000002E-3</v>
      </c>
      <c r="CJ34" s="135">
        <v>1.5108796296296296E-3</v>
      </c>
      <c r="CK34" s="135">
        <v>1.5657407407407408E-3</v>
      </c>
      <c r="CL34" s="135">
        <v>1.7079861111111113E-3</v>
      </c>
      <c r="CM34" s="135">
        <v>1.5486111111111111E-3</v>
      </c>
      <c r="CN34" s="135">
        <v>1.5748842592592594E-3</v>
      </c>
      <c r="CO34" s="135">
        <v>1.6282407407407409E-3</v>
      </c>
      <c r="CP34" s="135">
        <v>1.6506944444444442E-3</v>
      </c>
      <c r="CQ34" s="135">
        <v>1.6614583333333334E-3</v>
      </c>
      <c r="CR34" s="135">
        <v>1.7690972222222223E-3</v>
      </c>
      <c r="CS34" s="135">
        <v>1.6660879629629632E-3</v>
      </c>
      <c r="CT34" s="135">
        <v>1.6442129629629628E-3</v>
      </c>
      <c r="CU34" s="135">
        <v>1.736111111111111E-3</v>
      </c>
      <c r="CV34" s="135">
        <v>1.648263888888889E-3</v>
      </c>
      <c r="CW34" s="135">
        <v>1.8719907407407409E-3</v>
      </c>
      <c r="CX34" s="135">
        <v>1.6391203703703704E-3</v>
      </c>
      <c r="CY34" s="135">
        <v>1.7053240740740742E-3</v>
      </c>
      <c r="CZ34" s="135">
        <v>1.6358796296296295E-3</v>
      </c>
      <c r="DA34" s="135">
        <v>1.6667824074074076E-3</v>
      </c>
      <c r="DB34" s="135">
        <v>1.7149305555555555E-3</v>
      </c>
      <c r="DC34" s="135">
        <v>1.6939814814814814E-3</v>
      </c>
      <c r="DD34" s="135">
        <v>1.7180555555555558E-3</v>
      </c>
      <c r="DE34" s="135">
        <v>1.7078703703703702E-3</v>
      </c>
      <c r="DF34" s="135">
        <v>1.689814814814815E-3</v>
      </c>
      <c r="DG34" s="135">
        <v>1.6652777777777779E-3</v>
      </c>
      <c r="DH34" s="135">
        <v>1.7372685185185188E-3</v>
      </c>
      <c r="DI34" s="136">
        <v>1.6479166666666667E-3</v>
      </c>
      <c r="DJ34" s="136">
        <v>1.5262731481481483E-3</v>
      </c>
    </row>
    <row r="35" spans="2:114">
      <c r="B35" s="123">
        <v>32</v>
      </c>
      <c r="C35" s="124">
        <v>406</v>
      </c>
      <c r="D35" s="124" t="s">
        <v>349</v>
      </c>
      <c r="E35" s="125" t="s">
        <v>326</v>
      </c>
      <c r="F35" s="125" t="s">
        <v>327</v>
      </c>
      <c r="G35" s="125">
        <v>3</v>
      </c>
      <c r="H35" s="124" t="s">
        <v>350</v>
      </c>
      <c r="I35" s="132">
        <v>0.15343518518518517</v>
      </c>
      <c r="J35" s="134">
        <v>2.1174768518518517E-3</v>
      </c>
      <c r="K35" s="135">
        <v>1.3375000000000001E-3</v>
      </c>
      <c r="L35" s="135">
        <v>1.3565972222222224E-3</v>
      </c>
      <c r="M35" s="135">
        <v>1.3534722222222221E-3</v>
      </c>
      <c r="N35" s="135">
        <v>1.3416666666666666E-3</v>
      </c>
      <c r="O35" s="135">
        <v>1.3372685185185187E-3</v>
      </c>
      <c r="P35" s="135">
        <v>1.3259259259259259E-3</v>
      </c>
      <c r="Q35" s="135">
        <v>1.2849537037037037E-3</v>
      </c>
      <c r="R35" s="135">
        <v>1.315625E-3</v>
      </c>
      <c r="S35" s="135">
        <v>1.3454861111111113E-3</v>
      </c>
      <c r="T35" s="135">
        <v>1.3187499999999998E-3</v>
      </c>
      <c r="U35" s="135">
        <v>1.3628472222222221E-3</v>
      </c>
      <c r="V35" s="135">
        <v>1.3390046296296294E-3</v>
      </c>
      <c r="W35" s="135">
        <v>1.3212962962962963E-3</v>
      </c>
      <c r="X35" s="135">
        <v>1.2791666666666667E-3</v>
      </c>
      <c r="Y35" s="135">
        <v>1.3178240740740739E-3</v>
      </c>
      <c r="Z35" s="135">
        <v>1.2774305555555555E-3</v>
      </c>
      <c r="AA35" s="135">
        <v>1.2961805555555556E-3</v>
      </c>
      <c r="AB35" s="135">
        <v>1.2811342592592592E-3</v>
      </c>
      <c r="AC35" s="135">
        <v>1.2385416666666667E-3</v>
      </c>
      <c r="AD35" s="135">
        <v>1.3081018518518517E-3</v>
      </c>
      <c r="AE35" s="135">
        <v>1.2355324074074076E-3</v>
      </c>
      <c r="AF35" s="135">
        <v>1.2335648148148147E-3</v>
      </c>
      <c r="AG35" s="135">
        <v>1.2109953703703703E-3</v>
      </c>
      <c r="AH35" s="135">
        <v>1.1579861111111112E-3</v>
      </c>
      <c r="AI35" s="135">
        <v>1.1935185185185185E-3</v>
      </c>
      <c r="AJ35" s="135">
        <v>1.336574074074074E-3</v>
      </c>
      <c r="AK35" s="135">
        <v>1.4258101851851853E-3</v>
      </c>
      <c r="AL35" s="135">
        <v>1.5158564814814815E-3</v>
      </c>
      <c r="AM35" s="135">
        <v>1.5872685185185185E-3</v>
      </c>
      <c r="AN35" s="135">
        <v>1.6358796296296295E-3</v>
      </c>
      <c r="AO35" s="135">
        <v>1.7089120370370372E-3</v>
      </c>
      <c r="AP35" s="135">
        <v>1.7321759259259261E-3</v>
      </c>
      <c r="AQ35" s="135">
        <v>1.8145833333333332E-3</v>
      </c>
      <c r="AR35" s="135">
        <v>1.7560185185185185E-3</v>
      </c>
      <c r="AS35" s="135">
        <v>1.7694444444444444E-3</v>
      </c>
      <c r="AT35" s="135">
        <v>1.6895833333333331E-3</v>
      </c>
      <c r="AU35" s="135">
        <v>1.6894675925925925E-3</v>
      </c>
      <c r="AV35" s="135">
        <v>1.7329861111111111E-3</v>
      </c>
      <c r="AW35" s="135">
        <v>1.7189814814814817E-3</v>
      </c>
      <c r="AX35" s="135">
        <v>1.7115740740740739E-3</v>
      </c>
      <c r="AY35" s="135">
        <v>1.7600694444444443E-3</v>
      </c>
      <c r="AZ35" s="135">
        <v>1.7803240740740741E-3</v>
      </c>
      <c r="BA35" s="135">
        <v>1.7525462962962963E-3</v>
      </c>
      <c r="BB35" s="135">
        <v>1.8297453703703705E-3</v>
      </c>
      <c r="BC35" s="135">
        <v>1.5166666666666668E-3</v>
      </c>
      <c r="BD35" s="135">
        <v>1.7704861111111113E-3</v>
      </c>
      <c r="BE35" s="135">
        <v>1.7651620370370371E-3</v>
      </c>
      <c r="BF35" s="135">
        <v>1.8427083333333334E-3</v>
      </c>
      <c r="BG35" s="135">
        <v>1.6550925925925926E-3</v>
      </c>
      <c r="BH35" s="135">
        <v>1.2922453703703705E-3</v>
      </c>
      <c r="BI35" s="135">
        <v>1.3778935185185185E-3</v>
      </c>
      <c r="BJ35" s="135">
        <v>1.404050925925926E-3</v>
      </c>
      <c r="BK35" s="135">
        <v>1.4092592592592592E-3</v>
      </c>
      <c r="BL35" s="135">
        <v>1.4128472222222222E-3</v>
      </c>
      <c r="BM35" s="135">
        <v>1.4327546296296295E-3</v>
      </c>
      <c r="BN35" s="135">
        <v>1.4326388888888889E-3</v>
      </c>
      <c r="BO35" s="135">
        <v>1.4718750000000001E-3</v>
      </c>
      <c r="BP35" s="135">
        <v>1.4728009259259258E-3</v>
      </c>
      <c r="BQ35" s="135">
        <v>1.4936342592592594E-3</v>
      </c>
      <c r="BR35" s="135">
        <v>1.3980324074074075E-3</v>
      </c>
      <c r="BS35" s="135">
        <v>1.4592592592592591E-3</v>
      </c>
      <c r="BT35" s="135">
        <v>1.4569444444444445E-3</v>
      </c>
      <c r="BU35" s="135">
        <v>1.4908564814814817E-3</v>
      </c>
      <c r="BV35" s="135">
        <v>1.4765046296296297E-3</v>
      </c>
      <c r="BW35" s="135">
        <v>1.3978009259259258E-3</v>
      </c>
      <c r="BX35" s="135">
        <v>1.4739583333333334E-3</v>
      </c>
      <c r="BY35" s="135">
        <v>1.4679398148148149E-3</v>
      </c>
      <c r="BZ35" s="135">
        <v>1.4862268518518516E-3</v>
      </c>
      <c r="CA35" s="135">
        <v>1.4795138888888889E-3</v>
      </c>
      <c r="CB35" s="135">
        <v>1.4780092592592594E-3</v>
      </c>
      <c r="CC35" s="135">
        <v>1.5104166666666666E-3</v>
      </c>
      <c r="CD35" s="135">
        <v>1.531712962962963E-3</v>
      </c>
      <c r="CE35" s="135">
        <v>1.4467592592592594E-3</v>
      </c>
      <c r="CF35" s="135">
        <v>1.3791666666666666E-3</v>
      </c>
      <c r="CG35" s="135">
        <v>1.346875E-3</v>
      </c>
      <c r="CH35" s="135">
        <v>1.3990740740740743E-3</v>
      </c>
      <c r="CI35" s="135">
        <v>1.4127314814814816E-3</v>
      </c>
      <c r="CJ35" s="135">
        <v>1.3333333333333333E-3</v>
      </c>
      <c r="CK35" s="135">
        <v>1.3655092592592592E-3</v>
      </c>
      <c r="CL35" s="135">
        <v>1.3405092592592594E-3</v>
      </c>
      <c r="CM35" s="135">
        <v>1.3814814814814816E-3</v>
      </c>
      <c r="CN35" s="135">
        <v>1.373611111111111E-3</v>
      </c>
      <c r="CO35" s="135">
        <v>1.3534722222222221E-3</v>
      </c>
      <c r="CP35" s="135">
        <v>1.3375000000000001E-3</v>
      </c>
      <c r="CQ35" s="135">
        <v>1.4157407407407408E-3</v>
      </c>
      <c r="CR35" s="135">
        <v>1.3750000000000001E-3</v>
      </c>
      <c r="CS35" s="135">
        <v>1.3619212962962962E-3</v>
      </c>
      <c r="CT35" s="135">
        <v>1.3875000000000001E-3</v>
      </c>
      <c r="CU35" s="135">
        <v>1.3686342592592593E-3</v>
      </c>
      <c r="CV35" s="135">
        <v>1.4254629629629628E-3</v>
      </c>
      <c r="CW35" s="135">
        <v>1.4269675925925925E-3</v>
      </c>
      <c r="CX35" s="135">
        <v>1.4489583333333333E-3</v>
      </c>
      <c r="CY35" s="135">
        <v>1.4627314814814813E-3</v>
      </c>
      <c r="CZ35" s="135">
        <v>1.5003472222222221E-3</v>
      </c>
      <c r="DA35" s="135">
        <v>1.5282407407407408E-3</v>
      </c>
      <c r="DB35" s="135">
        <v>1.5192129629629633E-3</v>
      </c>
      <c r="DC35" s="135">
        <v>1.5230324074074072E-3</v>
      </c>
      <c r="DD35" s="135">
        <v>1.5035879629629629E-3</v>
      </c>
      <c r="DE35" s="135">
        <v>1.4479166666666666E-3</v>
      </c>
      <c r="DF35" s="135">
        <v>1.490625E-3</v>
      </c>
      <c r="DG35" s="135">
        <v>1.4585648148148147E-3</v>
      </c>
      <c r="DH35" s="135">
        <v>1.4050925925925925E-3</v>
      </c>
      <c r="DI35" s="136">
        <v>1.3697916666666667E-3</v>
      </c>
      <c r="DJ35" s="136">
        <v>1.2528935185185184E-3</v>
      </c>
    </row>
    <row r="36" spans="2:114">
      <c r="B36" s="123">
        <v>33</v>
      </c>
      <c r="C36" s="124">
        <v>91</v>
      </c>
      <c r="D36" s="124" t="s">
        <v>351</v>
      </c>
      <c r="E36" s="125">
        <v>1984</v>
      </c>
      <c r="F36" s="125" t="s">
        <v>157</v>
      </c>
      <c r="G36" s="125">
        <v>8</v>
      </c>
      <c r="H36" s="124" t="s">
        <v>144</v>
      </c>
      <c r="I36" s="132">
        <v>0.15356712962962962</v>
      </c>
      <c r="J36" s="134">
        <v>2.1104166666666667E-3</v>
      </c>
      <c r="K36" s="135">
        <v>1.2591435185185186E-3</v>
      </c>
      <c r="L36" s="135">
        <v>1.2152777777777778E-3</v>
      </c>
      <c r="M36" s="135">
        <v>1.2291666666666668E-3</v>
      </c>
      <c r="N36" s="135">
        <v>1.2597222222222222E-3</v>
      </c>
      <c r="O36" s="135">
        <v>1.2592592592592592E-3</v>
      </c>
      <c r="P36" s="135">
        <v>1.2375000000000001E-3</v>
      </c>
      <c r="Q36" s="135">
        <v>1.2359953703703704E-3</v>
      </c>
      <c r="R36" s="135">
        <v>1.2678240740740742E-3</v>
      </c>
      <c r="S36" s="135">
        <v>1.3164351851851852E-3</v>
      </c>
      <c r="T36" s="135">
        <v>1.2634259259259259E-3</v>
      </c>
      <c r="U36" s="135">
        <v>1.274074074074074E-3</v>
      </c>
      <c r="V36" s="135">
        <v>1.3062500000000001E-3</v>
      </c>
      <c r="W36" s="135">
        <v>1.2583333333333333E-3</v>
      </c>
      <c r="X36" s="135">
        <v>1.2815972222222222E-3</v>
      </c>
      <c r="Y36" s="135">
        <v>1.2924768518518517E-3</v>
      </c>
      <c r="Z36" s="135">
        <v>1.3182870370370371E-3</v>
      </c>
      <c r="AA36" s="135">
        <v>1.3199074074074074E-3</v>
      </c>
      <c r="AB36" s="135">
        <v>1.3141203703703702E-3</v>
      </c>
      <c r="AC36" s="135">
        <v>1.3040509259259257E-3</v>
      </c>
      <c r="AD36" s="135">
        <v>1.3665509259259258E-3</v>
      </c>
      <c r="AE36" s="135">
        <v>1.3440972222222222E-3</v>
      </c>
      <c r="AF36" s="135">
        <v>1.3309027777777779E-3</v>
      </c>
      <c r="AG36" s="135">
        <v>1.332523148148148E-3</v>
      </c>
      <c r="AH36" s="135">
        <v>1.3418981481481483E-3</v>
      </c>
      <c r="AI36" s="135">
        <v>1.3635416666666665E-3</v>
      </c>
      <c r="AJ36" s="135">
        <v>1.3568287037037036E-3</v>
      </c>
      <c r="AK36" s="135">
        <v>1.3615740740740741E-3</v>
      </c>
      <c r="AL36" s="135">
        <v>1.3409722222222223E-3</v>
      </c>
      <c r="AM36" s="135">
        <v>1.3738425925925925E-3</v>
      </c>
      <c r="AN36" s="135">
        <v>1.3574074074074077E-3</v>
      </c>
      <c r="AO36" s="135">
        <v>1.3200231481481483E-3</v>
      </c>
      <c r="AP36" s="135">
        <v>1.3502314814814816E-3</v>
      </c>
      <c r="AQ36" s="135">
        <v>1.321412037037037E-3</v>
      </c>
      <c r="AR36" s="135">
        <v>1.3824074074074075E-3</v>
      </c>
      <c r="AS36" s="135">
        <v>1.3435185185185184E-3</v>
      </c>
      <c r="AT36" s="135">
        <v>1.3383101851851852E-3</v>
      </c>
      <c r="AU36" s="135">
        <v>1.3503472222222224E-3</v>
      </c>
      <c r="AV36" s="135">
        <v>1.344675925925926E-3</v>
      </c>
      <c r="AW36" s="135">
        <v>1.360300925925926E-3</v>
      </c>
      <c r="AX36" s="135">
        <v>1.3570601851851851E-3</v>
      </c>
      <c r="AY36" s="135">
        <v>1.3998842592592589E-3</v>
      </c>
      <c r="AZ36" s="135">
        <v>1.4105324074074072E-3</v>
      </c>
      <c r="BA36" s="135">
        <v>1.3895833333333332E-3</v>
      </c>
      <c r="BB36" s="135">
        <v>1.3667824074074075E-3</v>
      </c>
      <c r="BC36" s="135">
        <v>1.3832175925925928E-3</v>
      </c>
      <c r="BD36" s="135">
        <v>1.3697916666666667E-3</v>
      </c>
      <c r="BE36" s="135">
        <v>1.3797453703703704E-3</v>
      </c>
      <c r="BF36" s="135">
        <v>1.3946759259259259E-3</v>
      </c>
      <c r="BG36" s="135">
        <v>1.3868055555555554E-3</v>
      </c>
      <c r="BH36" s="135">
        <v>1.4033564814814818E-3</v>
      </c>
      <c r="BI36" s="135">
        <v>1.4329861111111112E-3</v>
      </c>
      <c r="BJ36" s="135">
        <v>1.5020833333333334E-3</v>
      </c>
      <c r="BK36" s="135">
        <v>1.4608796296296297E-3</v>
      </c>
      <c r="BL36" s="135">
        <v>1.495949074074074E-3</v>
      </c>
      <c r="BM36" s="135">
        <v>1.492939814814815E-3</v>
      </c>
      <c r="BN36" s="135">
        <v>1.4677083333333332E-3</v>
      </c>
      <c r="BO36" s="135">
        <v>1.4491898148148148E-3</v>
      </c>
      <c r="BP36" s="135">
        <v>1.4696759259259261E-3</v>
      </c>
      <c r="BQ36" s="135">
        <v>1.4921296296296297E-3</v>
      </c>
      <c r="BR36" s="135">
        <v>1.5197916666666667E-3</v>
      </c>
      <c r="BS36" s="135">
        <v>1.467476851851852E-3</v>
      </c>
      <c r="BT36" s="135">
        <v>1.4608796296296297E-3</v>
      </c>
      <c r="BU36" s="135">
        <v>1.4461805555555556E-3</v>
      </c>
      <c r="BV36" s="135">
        <v>1.478587962962963E-3</v>
      </c>
      <c r="BW36" s="135">
        <v>1.5204861111111111E-3</v>
      </c>
      <c r="BX36" s="135">
        <v>1.499189814814815E-3</v>
      </c>
      <c r="BY36" s="135">
        <v>1.5116898148148147E-3</v>
      </c>
      <c r="BZ36" s="135">
        <v>1.483101851851852E-3</v>
      </c>
      <c r="CA36" s="135">
        <v>1.4895833333333332E-3</v>
      </c>
      <c r="CB36" s="135">
        <v>1.5024305555555555E-3</v>
      </c>
      <c r="CC36" s="135">
        <v>1.5722222222222223E-3</v>
      </c>
      <c r="CD36" s="135">
        <v>1.4646990740740742E-3</v>
      </c>
      <c r="CE36" s="135">
        <v>1.5232638888888889E-3</v>
      </c>
      <c r="CF36" s="135">
        <v>1.5313657407407405E-3</v>
      </c>
      <c r="CG36" s="135">
        <v>1.5616898148148146E-3</v>
      </c>
      <c r="CH36" s="135">
        <v>1.6037037037037038E-3</v>
      </c>
      <c r="CI36" s="135">
        <v>1.7652777777777777E-3</v>
      </c>
      <c r="CJ36" s="135">
        <v>1.641435185185185E-3</v>
      </c>
      <c r="CK36" s="135">
        <v>1.6658564814814815E-3</v>
      </c>
      <c r="CL36" s="135">
        <v>1.6891203703703703E-3</v>
      </c>
      <c r="CM36" s="135">
        <v>1.649537037037037E-3</v>
      </c>
      <c r="CN36" s="135">
        <v>1.6546296296296298E-3</v>
      </c>
      <c r="CO36" s="135">
        <v>1.6391203703703704E-3</v>
      </c>
      <c r="CP36" s="135">
        <v>1.6556712962962964E-3</v>
      </c>
      <c r="CQ36" s="135">
        <v>1.7247685185185185E-3</v>
      </c>
      <c r="CR36" s="135">
        <v>1.6978009259259262E-3</v>
      </c>
      <c r="CS36" s="135">
        <v>1.698611111111111E-3</v>
      </c>
      <c r="CT36" s="135">
        <v>1.6526620370370373E-3</v>
      </c>
      <c r="CU36" s="135">
        <v>1.9332175925925925E-3</v>
      </c>
      <c r="CV36" s="135">
        <v>1.631597222222222E-3</v>
      </c>
      <c r="CW36" s="135">
        <v>1.6261574074074075E-3</v>
      </c>
      <c r="CX36" s="135">
        <v>1.6048611111111109E-3</v>
      </c>
      <c r="CY36" s="135">
        <v>1.5998842592592592E-3</v>
      </c>
      <c r="CZ36" s="135">
        <v>1.5826388888888889E-3</v>
      </c>
      <c r="DA36" s="135">
        <v>1.6046296296296297E-3</v>
      </c>
      <c r="DB36" s="135">
        <v>1.6418981481481482E-3</v>
      </c>
      <c r="DC36" s="135">
        <v>1.740625E-3</v>
      </c>
      <c r="DD36" s="135">
        <v>1.6111111111111109E-3</v>
      </c>
      <c r="DE36" s="135">
        <v>1.6217592592592592E-3</v>
      </c>
      <c r="DF36" s="135">
        <v>1.5988425925925927E-3</v>
      </c>
      <c r="DG36" s="135">
        <v>1.6082175925925925E-3</v>
      </c>
      <c r="DH36" s="135">
        <v>1.5982638888888889E-3</v>
      </c>
      <c r="DI36" s="136">
        <v>1.5710648148148148E-3</v>
      </c>
      <c r="DJ36" s="136">
        <v>1.4122685185185184E-3</v>
      </c>
    </row>
    <row r="37" spans="2:114">
      <c r="B37" s="123">
        <v>34</v>
      </c>
      <c r="C37" s="124">
        <v>18</v>
      </c>
      <c r="D37" s="124" t="s">
        <v>352</v>
      </c>
      <c r="E37" s="125">
        <v>1959</v>
      </c>
      <c r="F37" s="125" t="s">
        <v>164</v>
      </c>
      <c r="G37" s="125">
        <v>2</v>
      </c>
      <c r="H37" s="124" t="s">
        <v>159</v>
      </c>
      <c r="I37" s="132">
        <v>0.15471874999999999</v>
      </c>
      <c r="J37" s="134">
        <v>2.2096064814814817E-3</v>
      </c>
      <c r="K37" s="135">
        <v>1.3518518518518521E-3</v>
      </c>
      <c r="L37" s="135">
        <v>1.3740740740740742E-3</v>
      </c>
      <c r="M37" s="135">
        <v>1.3978009259259258E-3</v>
      </c>
      <c r="N37" s="135">
        <v>1.4083333333333335E-3</v>
      </c>
      <c r="O37" s="135">
        <v>1.4068287037037038E-3</v>
      </c>
      <c r="P37" s="135">
        <v>1.4203703703703702E-3</v>
      </c>
      <c r="Q37" s="135">
        <v>1.417824074074074E-3</v>
      </c>
      <c r="R37" s="135">
        <v>1.4148148148148147E-3</v>
      </c>
      <c r="S37" s="135">
        <v>1.4223379629629629E-3</v>
      </c>
      <c r="T37" s="135">
        <v>1.4310185185185183E-3</v>
      </c>
      <c r="U37" s="135">
        <v>1.4208333333333332E-3</v>
      </c>
      <c r="V37" s="135">
        <v>1.4196759259259258E-3</v>
      </c>
      <c r="W37" s="135">
        <v>1.4539351851851851E-3</v>
      </c>
      <c r="X37" s="135">
        <v>1.4225694444444444E-3</v>
      </c>
      <c r="Y37" s="135">
        <v>1.4265046296296298E-3</v>
      </c>
      <c r="Z37" s="135">
        <v>1.4199074074074073E-3</v>
      </c>
      <c r="AA37" s="135">
        <v>1.4440972222222223E-3</v>
      </c>
      <c r="AB37" s="135">
        <v>1.4341435185185186E-3</v>
      </c>
      <c r="AC37" s="135">
        <v>1.4304398148148147E-3</v>
      </c>
      <c r="AD37" s="135">
        <v>1.4163194444444442E-3</v>
      </c>
      <c r="AE37" s="135">
        <v>1.4003472222222223E-3</v>
      </c>
      <c r="AF37" s="135">
        <v>1.3902777777777776E-3</v>
      </c>
      <c r="AG37" s="135">
        <v>1.3863425925925927E-3</v>
      </c>
      <c r="AH37" s="135">
        <v>1.3975694444444446E-3</v>
      </c>
      <c r="AI37" s="135">
        <v>1.4075231481481482E-3</v>
      </c>
      <c r="AJ37" s="135">
        <v>1.4137731481481482E-3</v>
      </c>
      <c r="AK37" s="135">
        <v>1.4204861111111111E-3</v>
      </c>
      <c r="AL37" s="135">
        <v>1.4114583333333334E-3</v>
      </c>
      <c r="AM37" s="135">
        <v>1.4400462962962963E-3</v>
      </c>
      <c r="AN37" s="135">
        <v>1.4026620370370371E-3</v>
      </c>
      <c r="AO37" s="135">
        <v>1.3953703703703704E-3</v>
      </c>
      <c r="AP37" s="135">
        <v>1.3954861111111112E-3</v>
      </c>
      <c r="AQ37" s="135">
        <v>1.3993055555555555E-3</v>
      </c>
      <c r="AR37" s="135">
        <v>1.4094907407407407E-3</v>
      </c>
      <c r="AS37" s="135">
        <v>1.4270833333333334E-3</v>
      </c>
      <c r="AT37" s="135">
        <v>1.7692129629629629E-3</v>
      </c>
      <c r="AU37" s="135">
        <v>1.4153935185185187E-3</v>
      </c>
      <c r="AV37" s="135">
        <v>1.4037037037037037E-3</v>
      </c>
      <c r="AW37" s="135">
        <v>1.3988425925925928E-3</v>
      </c>
      <c r="AX37" s="135">
        <v>1.4497685185185186E-3</v>
      </c>
      <c r="AY37" s="135">
        <v>1.3935185185185188E-3</v>
      </c>
      <c r="AZ37" s="135">
        <v>1.3925925925925926E-3</v>
      </c>
      <c r="BA37" s="135">
        <v>1.3827546296296296E-3</v>
      </c>
      <c r="BB37" s="135">
        <v>1.3674768518518517E-3</v>
      </c>
      <c r="BC37" s="135">
        <v>1.3934027777777779E-3</v>
      </c>
      <c r="BD37" s="135">
        <v>1.3930555555555554E-3</v>
      </c>
      <c r="BE37" s="135">
        <v>1.4E-3</v>
      </c>
      <c r="BF37" s="135">
        <v>1.3629629629629632E-3</v>
      </c>
      <c r="BG37" s="135">
        <v>1.3702546296296295E-3</v>
      </c>
      <c r="BH37" s="135">
        <v>1.4256944444444445E-3</v>
      </c>
      <c r="BI37" s="135">
        <v>1.3608796296296296E-3</v>
      </c>
      <c r="BJ37" s="135">
        <v>1.3846064814814815E-3</v>
      </c>
      <c r="BK37" s="135">
        <v>1.3946759259259259E-3</v>
      </c>
      <c r="BL37" s="135">
        <v>1.3865740740740739E-3</v>
      </c>
      <c r="BM37" s="135">
        <v>1.3802083333333333E-3</v>
      </c>
      <c r="BN37" s="135">
        <v>1.3851851851851853E-3</v>
      </c>
      <c r="BO37" s="135">
        <v>1.4150462962962962E-3</v>
      </c>
      <c r="BP37" s="135">
        <v>1.4372685185185185E-3</v>
      </c>
      <c r="BQ37" s="135">
        <v>1.4730324074074075E-3</v>
      </c>
      <c r="BR37" s="135">
        <v>1.4291666666666665E-3</v>
      </c>
      <c r="BS37" s="135">
        <v>1.4098379629629628E-3</v>
      </c>
      <c r="BT37" s="135">
        <v>1.3983796296296296E-3</v>
      </c>
      <c r="BU37" s="135">
        <v>1.4230324074074076E-3</v>
      </c>
      <c r="BV37" s="135">
        <v>1.4292824074074075E-3</v>
      </c>
      <c r="BW37" s="135">
        <v>1.4322916666666668E-3</v>
      </c>
      <c r="BX37" s="135">
        <v>1.4430555555555553E-3</v>
      </c>
      <c r="BY37" s="135">
        <v>1.4406250000000001E-3</v>
      </c>
      <c r="BZ37" s="135">
        <v>1.4833333333333332E-3</v>
      </c>
      <c r="CA37" s="135">
        <v>1.4447916666666665E-3</v>
      </c>
      <c r="CB37" s="135">
        <v>1.4224537037037038E-3</v>
      </c>
      <c r="CC37" s="135">
        <v>1.4297453703703703E-3</v>
      </c>
      <c r="CD37" s="135">
        <v>1.439351851851852E-3</v>
      </c>
      <c r="CE37" s="135">
        <v>1.4438657407407406E-3</v>
      </c>
      <c r="CF37" s="135">
        <v>1.4502314814814814E-3</v>
      </c>
      <c r="CG37" s="135">
        <v>1.4277777777777778E-3</v>
      </c>
      <c r="CH37" s="135">
        <v>1.4572916666666666E-3</v>
      </c>
      <c r="CI37" s="135">
        <v>1.4520833333333337E-3</v>
      </c>
      <c r="CJ37" s="135">
        <v>1.4649305555555555E-3</v>
      </c>
      <c r="CK37" s="135">
        <v>1.4652777777777778E-3</v>
      </c>
      <c r="CL37" s="135">
        <v>1.5435185185185185E-3</v>
      </c>
      <c r="CM37" s="135">
        <v>1.4680555555555556E-3</v>
      </c>
      <c r="CN37" s="135">
        <v>1.5057870370370373E-3</v>
      </c>
      <c r="CO37" s="135">
        <v>1.5456018518518518E-3</v>
      </c>
      <c r="CP37" s="135">
        <v>1.5439814814814812E-3</v>
      </c>
      <c r="CQ37" s="135">
        <v>1.547337962962963E-3</v>
      </c>
      <c r="CR37" s="135">
        <v>1.5521990740740741E-3</v>
      </c>
      <c r="CS37" s="135">
        <v>1.5607638888888891E-3</v>
      </c>
      <c r="CT37" s="135">
        <v>1.5832175925925927E-3</v>
      </c>
      <c r="CU37" s="135">
        <v>1.6121527777777777E-3</v>
      </c>
      <c r="CV37" s="135">
        <v>1.6059027777777779E-3</v>
      </c>
      <c r="CW37" s="135">
        <v>1.694328703703704E-3</v>
      </c>
      <c r="CX37" s="135">
        <v>1.6097222222222222E-3</v>
      </c>
      <c r="CY37" s="135">
        <v>1.6178240740740743E-3</v>
      </c>
      <c r="CZ37" s="135">
        <v>1.6708333333333334E-3</v>
      </c>
      <c r="DA37" s="135">
        <v>1.6178240740740743E-3</v>
      </c>
      <c r="DB37" s="135">
        <v>1.6464120370370372E-3</v>
      </c>
      <c r="DC37" s="135">
        <v>1.6675925925925927E-3</v>
      </c>
      <c r="DD37" s="135">
        <v>1.6403935185185185E-3</v>
      </c>
      <c r="DE37" s="135">
        <v>1.6554398148148151E-3</v>
      </c>
      <c r="DF37" s="135">
        <v>1.7087962962962961E-3</v>
      </c>
      <c r="DG37" s="135">
        <v>1.723263888888889E-3</v>
      </c>
      <c r="DH37" s="135">
        <v>1.6781249999999999E-3</v>
      </c>
      <c r="DI37" s="136">
        <v>1.6718749999999998E-3</v>
      </c>
      <c r="DJ37" s="136">
        <v>1.6842592592592595E-3</v>
      </c>
    </row>
    <row r="38" spans="2:114">
      <c r="B38" s="123">
        <v>35</v>
      </c>
      <c r="C38" s="124">
        <v>402</v>
      </c>
      <c r="D38" s="124" t="s">
        <v>353</v>
      </c>
      <c r="E38" s="125" t="s">
        <v>326</v>
      </c>
      <c r="F38" s="125" t="s">
        <v>327</v>
      </c>
      <c r="G38" s="125">
        <v>4</v>
      </c>
      <c r="H38" s="124" t="s">
        <v>354</v>
      </c>
      <c r="I38" s="132">
        <v>0.15542592592592594</v>
      </c>
      <c r="J38" s="134">
        <v>2.1920138888888887E-3</v>
      </c>
      <c r="K38" s="135">
        <v>1.3399305555555554E-3</v>
      </c>
      <c r="L38" s="135">
        <v>1.3847222222222221E-3</v>
      </c>
      <c r="M38" s="135">
        <v>1.4032407407407407E-3</v>
      </c>
      <c r="N38" s="135">
        <v>1.4024305555555554E-3</v>
      </c>
      <c r="O38" s="135">
        <v>1.4631944444444447E-3</v>
      </c>
      <c r="P38" s="135">
        <v>1.4206018518518517E-3</v>
      </c>
      <c r="Q38" s="135">
        <v>1.3665509259259258E-3</v>
      </c>
      <c r="R38" s="135">
        <v>1.4299768518518518E-3</v>
      </c>
      <c r="S38" s="135">
        <v>1.4148148148148147E-3</v>
      </c>
      <c r="T38" s="135">
        <v>1.403472222222222E-3</v>
      </c>
      <c r="U38" s="135">
        <v>1.4062499999999997E-3</v>
      </c>
      <c r="V38" s="135">
        <v>1.4071759259259261E-3</v>
      </c>
      <c r="W38" s="135">
        <v>1.433449074074074E-3</v>
      </c>
      <c r="X38" s="135">
        <v>1.4814814814814814E-3</v>
      </c>
      <c r="Y38" s="135">
        <v>1.452662037037037E-3</v>
      </c>
      <c r="Z38" s="135">
        <v>1.4541666666666668E-3</v>
      </c>
      <c r="AA38" s="135">
        <v>1.4452546296296297E-3</v>
      </c>
      <c r="AB38" s="135">
        <v>1.432523148148148E-3</v>
      </c>
      <c r="AC38" s="135">
        <v>1.4189814814814814E-3</v>
      </c>
      <c r="AD38" s="135">
        <v>1.438310185185185E-3</v>
      </c>
      <c r="AE38" s="135">
        <v>1.4423611111111111E-3</v>
      </c>
      <c r="AF38" s="135">
        <v>1.4548611111111114E-3</v>
      </c>
      <c r="AG38" s="135">
        <v>1.3271990740740742E-3</v>
      </c>
      <c r="AH38" s="135">
        <v>1.1819444444444444E-3</v>
      </c>
      <c r="AI38" s="135">
        <v>1.1487268518518519E-3</v>
      </c>
      <c r="AJ38" s="135">
        <v>1.2717592592592592E-3</v>
      </c>
      <c r="AK38" s="135">
        <v>1.2803240740740741E-3</v>
      </c>
      <c r="AL38" s="135">
        <v>1.3159722222222221E-3</v>
      </c>
      <c r="AM38" s="135">
        <v>1.3046296296296295E-3</v>
      </c>
      <c r="AN38" s="135">
        <v>1.3082175925925926E-3</v>
      </c>
      <c r="AO38" s="135">
        <v>1.3790509259259259E-3</v>
      </c>
      <c r="AP38" s="135">
        <v>1.3465277777777779E-3</v>
      </c>
      <c r="AQ38" s="135">
        <v>1.3638888888888887E-3</v>
      </c>
      <c r="AR38" s="135">
        <v>1.4297453703703703E-3</v>
      </c>
      <c r="AS38" s="135">
        <v>1.3956018518518519E-3</v>
      </c>
      <c r="AT38" s="135">
        <v>1.4339120370370371E-3</v>
      </c>
      <c r="AU38" s="135">
        <v>1.4388888888888889E-3</v>
      </c>
      <c r="AV38" s="135">
        <v>1.4410879629629628E-3</v>
      </c>
      <c r="AW38" s="135">
        <v>1.4273148148148151E-3</v>
      </c>
      <c r="AX38" s="135">
        <v>1.3706018518518518E-3</v>
      </c>
      <c r="AY38" s="135">
        <v>1.4368055555555555E-3</v>
      </c>
      <c r="AZ38" s="135">
        <v>1.4165509259259259E-3</v>
      </c>
      <c r="BA38" s="135">
        <v>1.4489583333333333E-3</v>
      </c>
      <c r="BB38" s="135">
        <v>1.4883101851851852E-3</v>
      </c>
      <c r="BC38" s="135">
        <v>1.4611111111111112E-3</v>
      </c>
      <c r="BD38" s="135">
        <v>1.4677083333333332E-3</v>
      </c>
      <c r="BE38" s="135">
        <v>1.4023148148148148E-3</v>
      </c>
      <c r="BF38" s="135">
        <v>1.4517361111111111E-3</v>
      </c>
      <c r="BG38" s="135">
        <v>1.2841435185185184E-3</v>
      </c>
      <c r="BH38" s="135">
        <v>1.4263888888888887E-3</v>
      </c>
      <c r="BI38" s="135">
        <v>1.5068287037037038E-3</v>
      </c>
      <c r="BJ38" s="135">
        <v>1.5053240740740741E-3</v>
      </c>
      <c r="BK38" s="135">
        <v>1.5123842592592593E-3</v>
      </c>
      <c r="BL38" s="135">
        <v>1.5635416666666669E-3</v>
      </c>
      <c r="BM38" s="135">
        <v>1.5753472222222221E-3</v>
      </c>
      <c r="BN38" s="135">
        <v>1.5585648148148149E-3</v>
      </c>
      <c r="BO38" s="135">
        <v>1.5530092592592594E-3</v>
      </c>
      <c r="BP38" s="135">
        <v>1.4925925925925925E-3</v>
      </c>
      <c r="BQ38" s="135">
        <v>1.5297453703703705E-3</v>
      </c>
      <c r="BR38" s="135">
        <v>1.5643518518518521E-3</v>
      </c>
      <c r="BS38" s="135">
        <v>1.5645833333333334E-3</v>
      </c>
      <c r="BT38" s="135">
        <v>1.6366898148148148E-3</v>
      </c>
      <c r="BU38" s="135">
        <v>1.5918981481481485E-3</v>
      </c>
      <c r="BV38" s="135">
        <v>1.5991898148148148E-3</v>
      </c>
      <c r="BW38" s="135">
        <v>1.5749999999999998E-3</v>
      </c>
      <c r="BX38" s="135">
        <v>1.5851851851851851E-3</v>
      </c>
      <c r="BY38" s="135">
        <v>1.6442129629629628E-3</v>
      </c>
      <c r="BZ38" s="135">
        <v>1.6211805555555556E-3</v>
      </c>
      <c r="CA38" s="135">
        <v>1.6498842592592591E-3</v>
      </c>
      <c r="CB38" s="135">
        <v>1.6476851851851852E-3</v>
      </c>
      <c r="CC38" s="135">
        <v>1.6296296296296295E-3</v>
      </c>
      <c r="CD38" s="135">
        <v>1.608449074074074E-3</v>
      </c>
      <c r="CE38" s="135">
        <v>1.5724537037037035E-3</v>
      </c>
      <c r="CF38" s="135">
        <v>1.4437499999999999E-3</v>
      </c>
      <c r="CG38" s="135">
        <v>1.4902777777777777E-3</v>
      </c>
      <c r="CH38" s="135">
        <v>1.3975694444444446E-3</v>
      </c>
      <c r="CI38" s="135">
        <v>1.4556712962962961E-3</v>
      </c>
      <c r="CJ38" s="135">
        <v>1.423611111111111E-3</v>
      </c>
      <c r="CK38" s="135">
        <v>1.476041666666667E-3</v>
      </c>
      <c r="CL38" s="135">
        <v>1.4350694444444445E-3</v>
      </c>
      <c r="CM38" s="135">
        <v>1.5357638888888888E-3</v>
      </c>
      <c r="CN38" s="135">
        <v>1.4813657407407408E-3</v>
      </c>
      <c r="CO38" s="135">
        <v>1.5188657407407408E-3</v>
      </c>
      <c r="CP38" s="135">
        <v>1.4570601851851854E-3</v>
      </c>
      <c r="CQ38" s="135">
        <v>1.4839120370370368E-3</v>
      </c>
      <c r="CR38" s="135">
        <v>1.5050925925925924E-3</v>
      </c>
      <c r="CS38" s="135">
        <v>1.5224537037037038E-3</v>
      </c>
      <c r="CT38" s="135">
        <v>1.4711805555555557E-3</v>
      </c>
      <c r="CU38" s="135">
        <v>1.4620370370370369E-3</v>
      </c>
      <c r="CV38" s="135">
        <v>1.4193287037037037E-3</v>
      </c>
      <c r="CW38" s="135">
        <v>1.5318287037037039E-3</v>
      </c>
      <c r="CX38" s="135">
        <v>1.5549768518518519E-3</v>
      </c>
      <c r="CY38" s="135">
        <v>1.5560185185185184E-3</v>
      </c>
      <c r="CZ38" s="135">
        <v>1.6188657407407408E-3</v>
      </c>
      <c r="DA38" s="135">
        <v>1.5562500000000001E-3</v>
      </c>
      <c r="DB38" s="135">
        <v>1.5226851851851853E-3</v>
      </c>
      <c r="DC38" s="135">
        <v>1.5832175925925927E-3</v>
      </c>
      <c r="DD38" s="135">
        <v>1.5711805555555557E-3</v>
      </c>
      <c r="DE38" s="135">
        <v>1.5796296296296296E-3</v>
      </c>
      <c r="DF38" s="135">
        <v>1.5785879629629628E-3</v>
      </c>
      <c r="DG38" s="135">
        <v>1.5944444444444446E-3</v>
      </c>
      <c r="DH38" s="135">
        <v>1.6380787037037034E-3</v>
      </c>
      <c r="DI38" s="136">
        <v>1.6712962962962964E-3</v>
      </c>
      <c r="DJ38" s="136">
        <v>1.6640046296296296E-3</v>
      </c>
    </row>
    <row r="39" spans="2:114">
      <c r="B39" s="123">
        <v>36</v>
      </c>
      <c r="C39" s="124">
        <v>66</v>
      </c>
      <c r="D39" s="124" t="s">
        <v>288</v>
      </c>
      <c r="E39" s="125">
        <v>1977</v>
      </c>
      <c r="F39" s="125" t="s">
        <v>156</v>
      </c>
      <c r="G39" s="125">
        <v>14</v>
      </c>
      <c r="H39" s="124" t="s">
        <v>355</v>
      </c>
      <c r="I39" s="132">
        <v>0.15649768518518517</v>
      </c>
      <c r="J39" s="134">
        <v>1.9546296296296295E-3</v>
      </c>
      <c r="K39" s="135">
        <v>1.2546296296296296E-3</v>
      </c>
      <c r="L39" s="135">
        <v>1.279976851851852E-3</v>
      </c>
      <c r="M39" s="135">
        <v>1.2828703703703702E-3</v>
      </c>
      <c r="N39" s="135">
        <v>1.2752314814814816E-3</v>
      </c>
      <c r="O39" s="135">
        <v>1.3311342592592593E-3</v>
      </c>
      <c r="P39" s="135">
        <v>1.3629629629629632E-3</v>
      </c>
      <c r="Q39" s="135">
        <v>1.3503472222222224E-3</v>
      </c>
      <c r="R39" s="135">
        <v>1.3482638888888891E-3</v>
      </c>
      <c r="S39" s="135">
        <v>1.3673611111111111E-3</v>
      </c>
      <c r="T39" s="135">
        <v>1.3696759259259259E-3</v>
      </c>
      <c r="U39" s="135">
        <v>1.3499999999999999E-3</v>
      </c>
      <c r="V39" s="135">
        <v>1.367824074074074E-3</v>
      </c>
      <c r="W39" s="135">
        <v>1.3710648148148148E-3</v>
      </c>
      <c r="X39" s="135">
        <v>1.3480324074074074E-3</v>
      </c>
      <c r="Y39" s="135">
        <v>1.3456018518518519E-3</v>
      </c>
      <c r="Z39" s="135">
        <v>1.3366898148148149E-3</v>
      </c>
      <c r="AA39" s="135">
        <v>1.3210648148148148E-3</v>
      </c>
      <c r="AB39" s="135">
        <v>1.3406249999999998E-3</v>
      </c>
      <c r="AC39" s="135">
        <v>1.3460648148148147E-3</v>
      </c>
      <c r="AD39" s="135">
        <v>1.3467592592592594E-3</v>
      </c>
      <c r="AE39" s="135">
        <v>1.3321759259259259E-3</v>
      </c>
      <c r="AF39" s="135">
        <v>1.3032407407407409E-3</v>
      </c>
      <c r="AG39" s="135">
        <v>1.3609953703703707E-3</v>
      </c>
      <c r="AH39" s="135">
        <v>1.3643518518518518E-3</v>
      </c>
      <c r="AI39" s="135">
        <v>1.4042824074074073E-3</v>
      </c>
      <c r="AJ39" s="135">
        <v>1.3687500000000002E-3</v>
      </c>
      <c r="AK39" s="135">
        <v>1.4E-3</v>
      </c>
      <c r="AL39" s="135">
        <v>1.3975694444444446E-3</v>
      </c>
      <c r="AM39" s="135">
        <v>1.4123842592592593E-3</v>
      </c>
      <c r="AN39" s="135">
        <v>1.4129629629629631E-3</v>
      </c>
      <c r="AO39" s="135">
        <v>1.4062499999999997E-3</v>
      </c>
      <c r="AP39" s="135">
        <v>1.4630787037037036E-3</v>
      </c>
      <c r="AQ39" s="135">
        <v>1.4402777777777775E-3</v>
      </c>
      <c r="AR39" s="135">
        <v>1.4424768518518519E-3</v>
      </c>
      <c r="AS39" s="135">
        <v>1.4165509259259259E-3</v>
      </c>
      <c r="AT39" s="135">
        <v>1.4241898148148148E-3</v>
      </c>
      <c r="AU39" s="135">
        <v>1.4042824074074073E-3</v>
      </c>
      <c r="AV39" s="135">
        <v>1.4422453703703706E-3</v>
      </c>
      <c r="AW39" s="135">
        <v>1.4317129629629628E-3</v>
      </c>
      <c r="AX39" s="135">
        <v>1.4489583333333333E-3</v>
      </c>
      <c r="AY39" s="135">
        <v>1.4193287037037037E-3</v>
      </c>
      <c r="AZ39" s="135">
        <v>1.4329861111111112E-3</v>
      </c>
      <c r="BA39" s="135">
        <v>1.4501157407407405E-3</v>
      </c>
      <c r="BB39" s="135">
        <v>1.4281250000000004E-3</v>
      </c>
      <c r="BC39" s="135">
        <v>1.4351851851851854E-3</v>
      </c>
      <c r="BD39" s="135">
        <v>1.4252314814814815E-3</v>
      </c>
      <c r="BE39" s="135">
        <v>1.4568287037037039E-3</v>
      </c>
      <c r="BF39" s="135">
        <v>1.4412037037037039E-3</v>
      </c>
      <c r="BG39" s="135">
        <v>1.4406250000000001E-3</v>
      </c>
      <c r="BH39" s="135">
        <v>1.4417824074074072E-3</v>
      </c>
      <c r="BI39" s="135">
        <v>1.4519675925925926E-3</v>
      </c>
      <c r="BJ39" s="135">
        <v>1.4671296296296296E-3</v>
      </c>
      <c r="BK39" s="135">
        <v>1.487152777777778E-3</v>
      </c>
      <c r="BL39" s="135">
        <v>1.4461805555555556E-3</v>
      </c>
      <c r="BM39" s="135">
        <v>1.4437499999999999E-3</v>
      </c>
      <c r="BN39" s="135">
        <v>1.4641203703703706E-3</v>
      </c>
      <c r="BO39" s="135">
        <v>1.4939814814814815E-3</v>
      </c>
      <c r="BP39" s="135">
        <v>1.5101851851851849E-3</v>
      </c>
      <c r="BQ39" s="135">
        <v>1.5106481481481481E-3</v>
      </c>
      <c r="BR39" s="135">
        <v>1.5099537037037037E-3</v>
      </c>
      <c r="BS39" s="135">
        <v>1.5479166666666668E-3</v>
      </c>
      <c r="BT39" s="135">
        <v>1.5349537037037035E-3</v>
      </c>
      <c r="BU39" s="135">
        <v>1.5312499999999998E-3</v>
      </c>
      <c r="BV39" s="135">
        <v>1.523611111111111E-3</v>
      </c>
      <c r="BW39" s="135">
        <v>1.5216435185185185E-3</v>
      </c>
      <c r="BX39" s="135">
        <v>1.5086805555555554E-3</v>
      </c>
      <c r="BY39" s="135">
        <v>1.5638888888888888E-3</v>
      </c>
      <c r="BZ39" s="135">
        <v>1.5673611111111112E-3</v>
      </c>
      <c r="CA39" s="135">
        <v>1.5637731481481481E-3</v>
      </c>
      <c r="CB39" s="135">
        <v>1.5732638888888888E-3</v>
      </c>
      <c r="CC39" s="135">
        <v>1.5856481481481479E-3</v>
      </c>
      <c r="CD39" s="135">
        <v>1.6068287037037034E-3</v>
      </c>
      <c r="CE39" s="135">
        <v>1.6145833333333333E-3</v>
      </c>
      <c r="CF39" s="135">
        <v>1.647222222222222E-3</v>
      </c>
      <c r="CG39" s="135">
        <v>1.5831018518518518E-3</v>
      </c>
      <c r="CH39" s="135">
        <v>1.5902777777777779E-3</v>
      </c>
      <c r="CI39" s="135">
        <v>1.597453703703704E-3</v>
      </c>
      <c r="CJ39" s="135">
        <v>1.5972222222222221E-3</v>
      </c>
      <c r="CK39" s="135">
        <v>1.6471064814814814E-3</v>
      </c>
      <c r="CL39" s="135">
        <v>1.6452546296296295E-3</v>
      </c>
      <c r="CM39" s="135">
        <v>1.6504629629629632E-3</v>
      </c>
      <c r="CN39" s="135">
        <v>1.6637731481481484E-3</v>
      </c>
      <c r="CO39" s="135">
        <v>1.7024305555555558E-3</v>
      </c>
      <c r="CP39" s="135">
        <v>1.7010416666666667E-3</v>
      </c>
      <c r="CQ39" s="135">
        <v>1.702662037037037E-3</v>
      </c>
      <c r="CR39" s="135">
        <v>1.7040509259259259E-3</v>
      </c>
      <c r="CS39" s="135">
        <v>1.7152777777777776E-3</v>
      </c>
      <c r="CT39" s="135">
        <v>1.6993055555555555E-3</v>
      </c>
      <c r="CU39" s="135">
        <v>1.6379629629629628E-3</v>
      </c>
      <c r="CV39" s="135">
        <v>1.6575231481481484E-3</v>
      </c>
      <c r="CW39" s="135">
        <v>1.628587962962963E-3</v>
      </c>
      <c r="CX39" s="135">
        <v>1.6499999999999998E-3</v>
      </c>
      <c r="CY39" s="135">
        <v>1.6976851851851851E-3</v>
      </c>
      <c r="CZ39" s="135">
        <v>1.6719907407407406E-3</v>
      </c>
      <c r="DA39" s="135">
        <v>1.6282407407407409E-3</v>
      </c>
      <c r="DB39" s="135">
        <v>1.624074074074074E-3</v>
      </c>
      <c r="DC39" s="135">
        <v>1.620601851851852E-3</v>
      </c>
      <c r="DD39" s="135">
        <v>1.6571759259259259E-3</v>
      </c>
      <c r="DE39" s="135">
        <v>1.6922453703703702E-3</v>
      </c>
      <c r="DF39" s="135">
        <v>1.6209490740740739E-3</v>
      </c>
      <c r="DG39" s="135">
        <v>1.557175925925926E-3</v>
      </c>
      <c r="DH39" s="135">
        <v>1.4494212962962961E-3</v>
      </c>
      <c r="DI39" s="136">
        <v>1.4447916666666665E-3</v>
      </c>
      <c r="DJ39" s="136">
        <v>1.2851851851851852E-3</v>
      </c>
    </row>
    <row r="40" spans="2:114">
      <c r="B40" s="123">
        <v>37</v>
      </c>
      <c r="C40" s="124">
        <v>68</v>
      </c>
      <c r="D40" s="124" t="s">
        <v>284</v>
      </c>
      <c r="E40" s="125">
        <v>1970</v>
      </c>
      <c r="F40" s="125" t="s">
        <v>156</v>
      </c>
      <c r="G40" s="125">
        <v>15</v>
      </c>
      <c r="H40" s="124" t="s">
        <v>299</v>
      </c>
      <c r="I40" s="132">
        <v>0.15689930555555556</v>
      </c>
      <c r="J40" s="134">
        <v>2.0971064814814815E-3</v>
      </c>
      <c r="K40" s="135">
        <v>1.3622685185185185E-3</v>
      </c>
      <c r="L40" s="135">
        <v>1.367013888888889E-3</v>
      </c>
      <c r="M40" s="135">
        <v>1.3674768518518517E-3</v>
      </c>
      <c r="N40" s="135">
        <v>1.3759259259259261E-3</v>
      </c>
      <c r="O40" s="135">
        <v>1.392476851851852E-3</v>
      </c>
      <c r="P40" s="135">
        <v>1.3896990740740742E-3</v>
      </c>
      <c r="Q40" s="135">
        <v>1.3787037037037034E-3</v>
      </c>
      <c r="R40" s="135">
        <v>1.3665509259259258E-3</v>
      </c>
      <c r="S40" s="135">
        <v>1.3842592592592593E-3</v>
      </c>
      <c r="T40" s="135">
        <v>1.3866898148148148E-3</v>
      </c>
      <c r="U40" s="135">
        <v>1.3853009259259259E-3</v>
      </c>
      <c r="V40" s="135">
        <v>1.3608796296296296E-3</v>
      </c>
      <c r="W40" s="135">
        <v>1.3814814814814816E-3</v>
      </c>
      <c r="X40" s="135">
        <v>1.3283564814814816E-3</v>
      </c>
      <c r="Y40" s="135">
        <v>1.7546296296296296E-3</v>
      </c>
      <c r="Z40" s="135">
        <v>1.3032407407407409E-3</v>
      </c>
      <c r="AA40" s="135">
        <v>1.3078703703703705E-3</v>
      </c>
      <c r="AB40" s="135">
        <v>1.3315972222222221E-3</v>
      </c>
      <c r="AC40" s="135">
        <v>1.3482638888888891E-3</v>
      </c>
      <c r="AD40" s="135">
        <v>1.383912037037037E-3</v>
      </c>
      <c r="AE40" s="135">
        <v>1.3587962962962963E-3</v>
      </c>
      <c r="AF40" s="135">
        <v>1.3761574074074075E-3</v>
      </c>
      <c r="AG40" s="135">
        <v>1.3976851851851852E-3</v>
      </c>
      <c r="AH40" s="135">
        <v>1.3880787037037037E-3</v>
      </c>
      <c r="AI40" s="135">
        <v>1.3799768518518519E-3</v>
      </c>
      <c r="AJ40" s="135">
        <v>1.3594907407407408E-3</v>
      </c>
      <c r="AK40" s="135">
        <v>1.3851851851851853E-3</v>
      </c>
      <c r="AL40" s="135">
        <v>1.4234953703703703E-3</v>
      </c>
      <c r="AM40" s="135">
        <v>1.4234953703703703E-3</v>
      </c>
      <c r="AN40" s="135">
        <v>1.3961805555555557E-3</v>
      </c>
      <c r="AO40" s="135">
        <v>1.3403935185185185E-3</v>
      </c>
      <c r="AP40" s="135">
        <v>1.4280092592592593E-3</v>
      </c>
      <c r="AQ40" s="135">
        <v>1.4108796296296298E-3</v>
      </c>
      <c r="AR40" s="135">
        <v>1.4413194444444445E-3</v>
      </c>
      <c r="AS40" s="135">
        <v>1.4395833333333333E-3</v>
      </c>
      <c r="AT40" s="135">
        <v>1.4163194444444442E-3</v>
      </c>
      <c r="AU40" s="135">
        <v>1.4250000000000001E-3</v>
      </c>
      <c r="AV40" s="135">
        <v>1.4435185185185187E-3</v>
      </c>
      <c r="AW40" s="135">
        <v>1.4394675925925927E-3</v>
      </c>
      <c r="AX40" s="135">
        <v>1.4496527777777778E-3</v>
      </c>
      <c r="AY40" s="135">
        <v>1.4611111111111112E-3</v>
      </c>
      <c r="AZ40" s="135">
        <v>1.4374999999999998E-3</v>
      </c>
      <c r="BA40" s="135">
        <v>1.4789351851851853E-3</v>
      </c>
      <c r="BB40" s="135">
        <v>1.5031249999999999E-3</v>
      </c>
      <c r="BC40" s="135">
        <v>1.5238425925925925E-3</v>
      </c>
      <c r="BD40" s="135">
        <v>1.4694444444444444E-3</v>
      </c>
      <c r="BE40" s="135">
        <v>1.4887731481481481E-3</v>
      </c>
      <c r="BF40" s="135">
        <v>1.4908564814814817E-3</v>
      </c>
      <c r="BG40" s="135">
        <v>1.5131944444444444E-3</v>
      </c>
      <c r="BH40" s="135">
        <v>1.5144675925925924E-3</v>
      </c>
      <c r="BI40" s="135">
        <v>1.4983796296296297E-3</v>
      </c>
      <c r="BJ40" s="135">
        <v>1.4932870370370369E-3</v>
      </c>
      <c r="BK40" s="135">
        <v>1.4710648148148148E-3</v>
      </c>
      <c r="BL40" s="135">
        <v>1.5032407407407408E-3</v>
      </c>
      <c r="BM40" s="135">
        <v>1.4837962962962964E-3</v>
      </c>
      <c r="BN40" s="135">
        <v>1.4873842592592595E-3</v>
      </c>
      <c r="BO40" s="135">
        <v>1.5383101851851851E-3</v>
      </c>
      <c r="BP40" s="135">
        <v>1.5119212962962961E-3</v>
      </c>
      <c r="BQ40" s="135">
        <v>1.5048611111111111E-3</v>
      </c>
      <c r="BR40" s="135">
        <v>1.4841435185185185E-3</v>
      </c>
      <c r="BS40" s="135">
        <v>1.4937500000000001E-3</v>
      </c>
      <c r="BT40" s="135">
        <v>1.4658564814814814E-3</v>
      </c>
      <c r="BU40" s="135">
        <v>1.4826388888888886E-3</v>
      </c>
      <c r="BV40" s="135">
        <v>1.5349537037037035E-3</v>
      </c>
      <c r="BW40" s="135">
        <v>1.5019675925925927E-3</v>
      </c>
      <c r="BX40" s="135">
        <v>1.5072916666666665E-3</v>
      </c>
      <c r="BY40" s="135">
        <v>1.500462962962963E-3</v>
      </c>
      <c r="BZ40" s="135">
        <v>1.5556712962962963E-3</v>
      </c>
      <c r="CA40" s="135">
        <v>1.5211805555555558E-3</v>
      </c>
      <c r="CB40" s="135">
        <v>1.5377314814814813E-3</v>
      </c>
      <c r="CC40" s="135">
        <v>1.5671296296296299E-3</v>
      </c>
      <c r="CD40" s="135">
        <v>1.5732638888888888E-3</v>
      </c>
      <c r="CE40" s="135">
        <v>1.585300925925926E-3</v>
      </c>
      <c r="CF40" s="135">
        <v>1.6202546296296295E-3</v>
      </c>
      <c r="CG40" s="135">
        <v>1.5759259259259259E-3</v>
      </c>
      <c r="CH40" s="135">
        <v>1.6162037037037037E-3</v>
      </c>
      <c r="CI40" s="135">
        <v>1.6274305555555556E-3</v>
      </c>
      <c r="CJ40" s="135">
        <v>1.6125E-3</v>
      </c>
      <c r="CK40" s="135">
        <v>1.6126157407407406E-3</v>
      </c>
      <c r="CL40" s="135">
        <v>1.6008101851851851E-3</v>
      </c>
      <c r="CM40" s="135">
        <v>1.5787037037037037E-3</v>
      </c>
      <c r="CN40" s="135">
        <v>1.5576388888888888E-3</v>
      </c>
      <c r="CO40" s="135">
        <v>1.5934027777777778E-3</v>
      </c>
      <c r="CP40" s="135">
        <v>1.6185185185185185E-3</v>
      </c>
      <c r="CQ40" s="135">
        <v>1.5695601851851851E-3</v>
      </c>
      <c r="CR40" s="135">
        <v>1.551273148148148E-3</v>
      </c>
      <c r="CS40" s="135">
        <v>1.6001157407407407E-3</v>
      </c>
      <c r="CT40" s="135">
        <v>1.5753472222222221E-3</v>
      </c>
      <c r="CU40" s="135">
        <v>1.6078703703703704E-3</v>
      </c>
      <c r="CV40" s="135">
        <v>1.6350694444444442E-3</v>
      </c>
      <c r="CW40" s="135">
        <v>1.5980324074074074E-3</v>
      </c>
      <c r="CX40" s="135">
        <v>1.6377314814814815E-3</v>
      </c>
      <c r="CY40" s="135">
        <v>1.6319444444444445E-3</v>
      </c>
      <c r="CZ40" s="135">
        <v>1.5895833333333335E-3</v>
      </c>
      <c r="DA40" s="135">
        <v>1.6359953703703703E-3</v>
      </c>
      <c r="DB40" s="135">
        <v>1.596412037037037E-3</v>
      </c>
      <c r="DC40" s="135">
        <v>1.6259259259259258E-3</v>
      </c>
      <c r="DD40" s="135">
        <v>1.5872685185185185E-3</v>
      </c>
      <c r="DE40" s="135">
        <v>1.5668981481481482E-3</v>
      </c>
      <c r="DF40" s="135">
        <v>1.5854166666666666E-3</v>
      </c>
      <c r="DG40" s="135">
        <v>1.5633101851851852E-3</v>
      </c>
      <c r="DH40" s="135">
        <v>1.5435185185185185E-3</v>
      </c>
      <c r="DI40" s="136">
        <v>1.5456018518518518E-3</v>
      </c>
      <c r="DJ40" s="136">
        <v>1.4771990740740741E-3</v>
      </c>
    </row>
    <row r="41" spans="2:114">
      <c r="B41" s="123">
        <v>38</v>
      </c>
      <c r="C41" s="124">
        <v>80</v>
      </c>
      <c r="D41" s="124" t="s">
        <v>276</v>
      </c>
      <c r="E41" s="125">
        <v>1980</v>
      </c>
      <c r="F41" s="125" t="s">
        <v>157</v>
      </c>
      <c r="G41" s="125">
        <v>9</v>
      </c>
      <c r="H41" s="124" t="s">
        <v>293</v>
      </c>
      <c r="I41" s="132">
        <v>0.15836805555555555</v>
      </c>
      <c r="J41" s="134">
        <v>2.1083333333333332E-3</v>
      </c>
      <c r="K41" s="135">
        <v>1.3118055555555556E-3</v>
      </c>
      <c r="L41" s="135">
        <v>1.3542824074074073E-3</v>
      </c>
      <c r="M41" s="135">
        <v>1.3686342592592593E-3</v>
      </c>
      <c r="N41" s="135">
        <v>1.3417824074074076E-3</v>
      </c>
      <c r="O41" s="135">
        <v>1.3383101851851852E-3</v>
      </c>
      <c r="P41" s="135">
        <v>1.3239583333333332E-3</v>
      </c>
      <c r="Q41" s="135">
        <v>1.3744212962962963E-3</v>
      </c>
      <c r="R41" s="135">
        <v>1.3493055555555556E-3</v>
      </c>
      <c r="S41" s="135">
        <v>1.3229166666666665E-3</v>
      </c>
      <c r="T41" s="135">
        <v>1.3197916666666668E-3</v>
      </c>
      <c r="U41" s="135">
        <v>1.3398148148148147E-3</v>
      </c>
      <c r="V41" s="135">
        <v>1.3472222222222221E-3</v>
      </c>
      <c r="W41" s="135">
        <v>1.3583333333333331E-3</v>
      </c>
      <c r="X41" s="135">
        <v>1.3424768518518519E-3</v>
      </c>
      <c r="Y41" s="135">
        <v>1.3511574074074075E-3</v>
      </c>
      <c r="Z41" s="135">
        <v>1.3743055555555557E-3</v>
      </c>
      <c r="AA41" s="135">
        <v>1.3715277777777779E-3</v>
      </c>
      <c r="AB41" s="135">
        <v>1.3282407407407407E-3</v>
      </c>
      <c r="AC41" s="135">
        <v>1.3428240740740742E-3</v>
      </c>
      <c r="AD41" s="135">
        <v>1.3484953703703703E-3</v>
      </c>
      <c r="AE41" s="135">
        <v>1.3597222222222222E-3</v>
      </c>
      <c r="AF41" s="135">
        <v>1.3392361111111111E-3</v>
      </c>
      <c r="AG41" s="135">
        <v>1.3892361111111113E-3</v>
      </c>
      <c r="AH41" s="135">
        <v>1.3490740740740739E-3</v>
      </c>
      <c r="AI41" s="135">
        <v>1.3160879629629631E-3</v>
      </c>
      <c r="AJ41" s="135">
        <v>1.3240740740740741E-3</v>
      </c>
      <c r="AK41" s="135">
        <v>1.3465277777777779E-3</v>
      </c>
      <c r="AL41" s="135">
        <v>1.3693287037037035E-3</v>
      </c>
      <c r="AM41" s="135">
        <v>1.3275462962962963E-3</v>
      </c>
      <c r="AN41" s="135">
        <v>1.3339120370370371E-3</v>
      </c>
      <c r="AO41" s="135">
        <v>1.3607638888888888E-3</v>
      </c>
      <c r="AP41" s="135">
        <v>1.416087962962963E-3</v>
      </c>
      <c r="AQ41" s="135">
        <v>1.3743055555555557E-3</v>
      </c>
      <c r="AR41" s="135">
        <v>1.3931712962962962E-3</v>
      </c>
      <c r="AS41" s="135">
        <v>1.3583333333333331E-3</v>
      </c>
      <c r="AT41" s="135">
        <v>1.3601851851851854E-3</v>
      </c>
      <c r="AU41" s="135">
        <v>1.3620370370370373E-3</v>
      </c>
      <c r="AV41" s="135">
        <v>1.3664351851851852E-3</v>
      </c>
      <c r="AW41" s="135">
        <v>1.3923611111111109E-3</v>
      </c>
      <c r="AX41" s="135">
        <v>1.4143518518518518E-3</v>
      </c>
      <c r="AY41" s="135">
        <v>1.3775462962962962E-3</v>
      </c>
      <c r="AZ41" s="135">
        <v>1.4008101851851853E-3</v>
      </c>
      <c r="BA41" s="135">
        <v>1.4100694444444445E-3</v>
      </c>
      <c r="BB41" s="135">
        <v>1.4008101851851853E-3</v>
      </c>
      <c r="BC41" s="135">
        <v>1.4693287037037036E-3</v>
      </c>
      <c r="BD41" s="135">
        <v>1.4516203703703703E-3</v>
      </c>
      <c r="BE41" s="135">
        <v>1.413888888888889E-3</v>
      </c>
      <c r="BF41" s="135">
        <v>1.438310185185185E-3</v>
      </c>
      <c r="BG41" s="135">
        <v>1.4508101851851852E-3</v>
      </c>
      <c r="BH41" s="135">
        <v>1.4539351851851851E-3</v>
      </c>
      <c r="BI41" s="135">
        <v>1.5319444444444443E-3</v>
      </c>
      <c r="BJ41" s="135">
        <v>1.4923611111111112E-3</v>
      </c>
      <c r="BK41" s="135">
        <v>1.4609953703703703E-3</v>
      </c>
      <c r="BL41" s="135">
        <v>1.4995370370370371E-3</v>
      </c>
      <c r="BM41" s="135">
        <v>1.5174768518518517E-3</v>
      </c>
      <c r="BN41" s="135">
        <v>1.498148148148148E-3</v>
      </c>
      <c r="BO41" s="135">
        <v>1.499189814814815E-3</v>
      </c>
      <c r="BP41" s="135">
        <v>1.5471064814814816E-3</v>
      </c>
      <c r="BQ41" s="135">
        <v>1.5891203703703701E-3</v>
      </c>
      <c r="BR41" s="135">
        <v>1.5517361111111112E-3</v>
      </c>
      <c r="BS41" s="135">
        <v>1.5554398148148148E-3</v>
      </c>
      <c r="BT41" s="135">
        <v>1.562962962962963E-3</v>
      </c>
      <c r="BU41" s="135">
        <v>1.5753472222222221E-3</v>
      </c>
      <c r="BV41" s="135">
        <v>1.5607638888888891E-3</v>
      </c>
      <c r="BW41" s="135">
        <v>1.5921296296296293E-3</v>
      </c>
      <c r="BX41" s="135">
        <v>1.5943287037037037E-3</v>
      </c>
      <c r="BY41" s="135">
        <v>1.5501157407407408E-3</v>
      </c>
      <c r="BZ41" s="135">
        <v>1.6039351851851855E-3</v>
      </c>
      <c r="CA41" s="135">
        <v>1.589814814814815E-3</v>
      </c>
      <c r="CB41" s="135">
        <v>1.529398148148148E-3</v>
      </c>
      <c r="CC41" s="135">
        <v>1.528125E-3</v>
      </c>
      <c r="CD41" s="135">
        <v>1.5094907407407407E-3</v>
      </c>
      <c r="CE41" s="135">
        <v>1.5112268518518519E-3</v>
      </c>
      <c r="CF41" s="135">
        <v>1.4837962962962964E-3</v>
      </c>
      <c r="CG41" s="135">
        <v>1.4429398148148151E-3</v>
      </c>
      <c r="CH41" s="135">
        <v>1.4299768518518518E-3</v>
      </c>
      <c r="CI41" s="135">
        <v>1.4652777777777778E-3</v>
      </c>
      <c r="CJ41" s="135">
        <v>1.545023148148148E-3</v>
      </c>
      <c r="CK41" s="135">
        <v>1.5243055555555554E-3</v>
      </c>
      <c r="CL41" s="135">
        <v>1.534027777777778E-3</v>
      </c>
      <c r="CM41" s="135">
        <v>1.6164351851851852E-3</v>
      </c>
      <c r="CN41" s="135">
        <v>1.60625E-3</v>
      </c>
      <c r="CO41" s="135">
        <v>1.7369212962962963E-3</v>
      </c>
      <c r="CP41" s="135">
        <v>1.7488425925925926E-3</v>
      </c>
      <c r="CQ41" s="135">
        <v>1.7201388888888889E-3</v>
      </c>
      <c r="CR41" s="135">
        <v>1.7030092592592591E-3</v>
      </c>
      <c r="CS41" s="135">
        <v>1.7010416666666667E-3</v>
      </c>
      <c r="CT41" s="135">
        <v>1.6978009259259262E-3</v>
      </c>
      <c r="CU41" s="135">
        <v>1.8093750000000002E-3</v>
      </c>
      <c r="CV41" s="135">
        <v>1.7800925925925927E-3</v>
      </c>
      <c r="CW41" s="135">
        <v>1.7729166666666666E-3</v>
      </c>
      <c r="CX41" s="135">
        <v>1.7917824074074077E-3</v>
      </c>
      <c r="CY41" s="135">
        <v>1.8359953703703704E-3</v>
      </c>
      <c r="CZ41" s="135">
        <v>1.7565972222222221E-3</v>
      </c>
      <c r="DA41" s="135">
        <v>1.8239583333333335E-3</v>
      </c>
      <c r="DB41" s="135">
        <v>1.8589120370370367E-3</v>
      </c>
      <c r="DC41" s="135">
        <v>1.7858796296296297E-3</v>
      </c>
      <c r="DD41" s="135">
        <v>1.8064814814814816E-3</v>
      </c>
      <c r="DE41" s="135">
        <v>1.8162037037037038E-3</v>
      </c>
      <c r="DF41" s="135">
        <v>1.7934027777777777E-3</v>
      </c>
      <c r="DG41" s="135">
        <v>1.7399305555555555E-3</v>
      </c>
      <c r="DH41" s="135">
        <v>1.806365740740741E-3</v>
      </c>
      <c r="DI41" s="136">
        <v>1.7505787037037038E-3</v>
      </c>
      <c r="DJ41" s="136">
        <v>1.4951388888888889E-3</v>
      </c>
    </row>
    <row r="42" spans="2:114">
      <c r="B42" s="123">
        <v>39</v>
      </c>
      <c r="C42" s="124">
        <v>89</v>
      </c>
      <c r="D42" s="124" t="s">
        <v>140</v>
      </c>
      <c r="E42" s="125">
        <v>1978</v>
      </c>
      <c r="F42" s="125" t="s">
        <v>156</v>
      </c>
      <c r="G42" s="125">
        <v>16</v>
      </c>
      <c r="H42" s="124" t="s">
        <v>141</v>
      </c>
      <c r="I42" s="132">
        <v>0.15931828703703704</v>
      </c>
      <c r="J42" s="134">
        <v>1.9003472222222223E-3</v>
      </c>
      <c r="K42" s="135">
        <v>1.2138888888888889E-3</v>
      </c>
      <c r="L42" s="135">
        <v>1.2168981481481482E-3</v>
      </c>
      <c r="M42" s="135">
        <v>1.2475694444444444E-3</v>
      </c>
      <c r="N42" s="135">
        <v>1.2489583333333333E-3</v>
      </c>
      <c r="O42" s="135">
        <v>1.2468749999999999E-3</v>
      </c>
      <c r="P42" s="135">
        <v>1.2428240740740741E-3</v>
      </c>
      <c r="Q42" s="135">
        <v>1.2527777777777778E-3</v>
      </c>
      <c r="R42" s="135">
        <v>1.2703703703703703E-3</v>
      </c>
      <c r="S42" s="135">
        <v>1.2844907407407408E-3</v>
      </c>
      <c r="T42" s="135">
        <v>1.2832175925925925E-3</v>
      </c>
      <c r="U42" s="135">
        <v>1.2755787037037037E-3</v>
      </c>
      <c r="V42" s="135">
        <v>1.2954861111111112E-3</v>
      </c>
      <c r="W42" s="135">
        <v>1.2876157407407406E-3</v>
      </c>
      <c r="X42" s="135">
        <v>1.2831018518518519E-3</v>
      </c>
      <c r="Y42" s="135">
        <v>1.3150462962962961E-3</v>
      </c>
      <c r="Z42" s="135">
        <v>1.3221064814814814E-3</v>
      </c>
      <c r="AA42" s="135">
        <v>1.3597222222222222E-3</v>
      </c>
      <c r="AB42" s="135">
        <v>1.3296296296296296E-3</v>
      </c>
      <c r="AC42" s="135">
        <v>1.3090277777777779E-3</v>
      </c>
      <c r="AD42" s="135">
        <v>1.3247685185185185E-3</v>
      </c>
      <c r="AE42" s="135">
        <v>1.33125E-3</v>
      </c>
      <c r="AF42" s="135">
        <v>1.3300925925925926E-3</v>
      </c>
      <c r="AG42" s="135">
        <v>1.3754629629629629E-3</v>
      </c>
      <c r="AH42" s="135">
        <v>1.3552083333333333E-3</v>
      </c>
      <c r="AI42" s="135">
        <v>1.3628472222222221E-3</v>
      </c>
      <c r="AJ42" s="135">
        <v>1.3827546296296296E-3</v>
      </c>
      <c r="AK42" s="135">
        <v>1.4065972222222223E-3</v>
      </c>
      <c r="AL42" s="135">
        <v>1.4165509259259259E-3</v>
      </c>
      <c r="AM42" s="135">
        <v>1.4362268518518517E-3</v>
      </c>
      <c r="AN42" s="135">
        <v>1.4331018518518519E-3</v>
      </c>
      <c r="AO42" s="135">
        <v>1.4077546296296295E-3</v>
      </c>
      <c r="AP42" s="135">
        <v>1.4180555555555554E-3</v>
      </c>
      <c r="AQ42" s="135">
        <v>1.4120370370370369E-3</v>
      </c>
      <c r="AR42" s="135">
        <v>1.4260416666666666E-3</v>
      </c>
      <c r="AS42" s="135">
        <v>1.3990740740740743E-3</v>
      </c>
      <c r="AT42" s="135">
        <v>1.3934027777777779E-3</v>
      </c>
      <c r="AU42" s="135">
        <v>1.4640046296296296E-3</v>
      </c>
      <c r="AV42" s="135">
        <v>1.413310185185185E-3</v>
      </c>
      <c r="AW42" s="135">
        <v>1.458449074074074E-3</v>
      </c>
      <c r="AX42" s="135">
        <v>1.4651620370370372E-3</v>
      </c>
      <c r="AY42" s="135">
        <v>1.5150462962962962E-3</v>
      </c>
      <c r="AZ42" s="135">
        <v>1.4879629629629629E-3</v>
      </c>
      <c r="BA42" s="135">
        <v>1.5399305555555555E-3</v>
      </c>
      <c r="BB42" s="135">
        <v>1.5417824074074075E-3</v>
      </c>
      <c r="BC42" s="135">
        <v>1.514814814814815E-3</v>
      </c>
      <c r="BD42" s="135">
        <v>1.5336805555555555E-3</v>
      </c>
      <c r="BE42" s="135">
        <v>1.5326388888888887E-3</v>
      </c>
      <c r="BF42" s="135">
        <v>1.5649305555555555E-3</v>
      </c>
      <c r="BG42" s="135">
        <v>1.5946759259259258E-3</v>
      </c>
      <c r="BH42" s="135">
        <v>1.500462962962963E-3</v>
      </c>
      <c r="BI42" s="135">
        <v>1.5591435185185185E-3</v>
      </c>
      <c r="BJ42" s="135">
        <v>1.5335648148148149E-3</v>
      </c>
      <c r="BK42" s="135">
        <v>1.5624999999999999E-3</v>
      </c>
      <c r="BL42" s="135">
        <v>1.5620370370370371E-3</v>
      </c>
      <c r="BM42" s="135">
        <v>1.5212962962962964E-3</v>
      </c>
      <c r="BN42" s="135">
        <v>1.4748842592592591E-3</v>
      </c>
      <c r="BO42" s="135">
        <v>1.5240740740740742E-3</v>
      </c>
      <c r="BP42" s="135">
        <v>1.549537037037037E-3</v>
      </c>
      <c r="BQ42" s="135">
        <v>1.6137731481481482E-3</v>
      </c>
      <c r="BR42" s="135">
        <v>1.5925925925925927E-3</v>
      </c>
      <c r="BS42" s="135">
        <v>1.5806712962962962E-3</v>
      </c>
      <c r="BT42" s="135">
        <v>1.6783564814814814E-3</v>
      </c>
      <c r="BU42" s="135">
        <v>1.6406249999999999E-3</v>
      </c>
      <c r="BV42" s="135">
        <v>1.6082175925925925E-3</v>
      </c>
      <c r="BW42" s="135">
        <v>1.6584490740740741E-3</v>
      </c>
      <c r="BX42" s="135">
        <v>1.6252314814814816E-3</v>
      </c>
      <c r="BY42" s="135">
        <v>1.6496527777777779E-3</v>
      </c>
      <c r="BZ42" s="135">
        <v>1.5709490740740738E-3</v>
      </c>
      <c r="CA42" s="135">
        <v>1.6111111111111109E-3</v>
      </c>
      <c r="CB42" s="135">
        <v>1.5717592592592591E-3</v>
      </c>
      <c r="CC42" s="135">
        <v>1.5914351851851851E-3</v>
      </c>
      <c r="CD42" s="135">
        <v>1.6087962962962963E-3</v>
      </c>
      <c r="CE42" s="135">
        <v>1.6596064814814815E-3</v>
      </c>
      <c r="CF42" s="135">
        <v>1.604976851851852E-3</v>
      </c>
      <c r="CG42" s="135">
        <v>1.6644675925925926E-3</v>
      </c>
      <c r="CH42" s="135">
        <v>1.7245370370370372E-3</v>
      </c>
      <c r="CI42" s="135">
        <v>1.6664351851851851E-3</v>
      </c>
      <c r="CJ42" s="135">
        <v>1.7002314814814814E-3</v>
      </c>
      <c r="CK42" s="135">
        <v>1.5393518518518519E-3</v>
      </c>
      <c r="CL42" s="135">
        <v>1.6780092592592593E-3</v>
      </c>
      <c r="CM42" s="135">
        <v>1.6701388888888892E-3</v>
      </c>
      <c r="CN42" s="135">
        <v>1.7012731481481482E-3</v>
      </c>
      <c r="CO42" s="135">
        <v>1.67037037037037E-3</v>
      </c>
      <c r="CP42" s="135">
        <v>1.705439814814815E-3</v>
      </c>
      <c r="CQ42" s="135">
        <v>1.7303240740740742E-3</v>
      </c>
      <c r="CR42" s="135">
        <v>1.7349537037037036E-3</v>
      </c>
      <c r="CS42" s="135">
        <v>1.7064814814814816E-3</v>
      </c>
      <c r="CT42" s="135">
        <v>1.7516203703703702E-3</v>
      </c>
      <c r="CU42" s="135">
        <v>1.7268518518518518E-3</v>
      </c>
      <c r="CV42" s="135">
        <v>1.6944444444444444E-3</v>
      </c>
      <c r="CW42" s="135">
        <v>1.6825231481481481E-3</v>
      </c>
      <c r="CX42" s="135">
        <v>1.6934027777777778E-3</v>
      </c>
      <c r="CY42" s="135">
        <v>1.8009259259259261E-3</v>
      </c>
      <c r="CZ42" s="135">
        <v>1.733101851851852E-3</v>
      </c>
      <c r="DA42" s="135">
        <v>1.624537037037037E-3</v>
      </c>
      <c r="DB42" s="135">
        <v>1.5829861111111112E-3</v>
      </c>
      <c r="DC42" s="135">
        <v>1.6283564814814815E-3</v>
      </c>
      <c r="DD42" s="135">
        <v>1.6697916666666666E-3</v>
      </c>
      <c r="DE42" s="135">
        <v>1.6905092592592594E-3</v>
      </c>
      <c r="DF42" s="135">
        <v>1.7446759259259258E-3</v>
      </c>
      <c r="DG42" s="135">
        <v>1.6667824074074076E-3</v>
      </c>
      <c r="DH42" s="135">
        <v>1.6432870370370371E-3</v>
      </c>
      <c r="DI42" s="136">
        <v>1.5902777777777779E-3</v>
      </c>
      <c r="DJ42" s="136">
        <v>1.4255787037037039E-3</v>
      </c>
    </row>
    <row r="43" spans="2:114">
      <c r="B43" s="123">
        <v>40</v>
      </c>
      <c r="C43" s="124">
        <v>36</v>
      </c>
      <c r="D43" s="124" t="s">
        <v>356</v>
      </c>
      <c r="E43" s="125">
        <v>1996</v>
      </c>
      <c r="F43" s="125" t="s">
        <v>162</v>
      </c>
      <c r="G43" s="125">
        <v>1</v>
      </c>
      <c r="H43" s="124" t="s">
        <v>159</v>
      </c>
      <c r="I43" s="132">
        <v>0.15935300925925924</v>
      </c>
      <c r="J43" s="134">
        <v>2.3868055555555556E-3</v>
      </c>
      <c r="K43" s="135">
        <v>1.3817129629629631E-3</v>
      </c>
      <c r="L43" s="135">
        <v>1.4083333333333335E-3</v>
      </c>
      <c r="M43" s="135">
        <v>1.4364583333333336E-3</v>
      </c>
      <c r="N43" s="135">
        <v>1.4348379629629631E-3</v>
      </c>
      <c r="O43" s="135">
        <v>1.4615740740740741E-3</v>
      </c>
      <c r="P43" s="135">
        <v>1.4425925925925925E-3</v>
      </c>
      <c r="Q43" s="135">
        <v>1.4381944444444444E-3</v>
      </c>
      <c r="R43" s="135">
        <v>1.4495370370370372E-3</v>
      </c>
      <c r="S43" s="135">
        <v>1.4501157407407405E-3</v>
      </c>
      <c r="T43" s="135">
        <v>1.4556712962962961E-3</v>
      </c>
      <c r="U43" s="135">
        <v>1.4679398148148149E-3</v>
      </c>
      <c r="V43" s="135">
        <v>1.4585648148148147E-3</v>
      </c>
      <c r="W43" s="135">
        <v>1.4515046296296296E-3</v>
      </c>
      <c r="X43" s="135">
        <v>1.4540509259259261E-3</v>
      </c>
      <c r="Y43" s="135">
        <v>1.4539351851851851E-3</v>
      </c>
      <c r="Z43" s="135">
        <v>1.4199074074074073E-3</v>
      </c>
      <c r="AA43" s="135">
        <v>1.4292824074074075E-3</v>
      </c>
      <c r="AB43" s="135">
        <v>1.4207175925925926E-3</v>
      </c>
      <c r="AC43" s="135">
        <v>1.4210648148148145E-3</v>
      </c>
      <c r="AD43" s="135">
        <v>1.4540509259259261E-3</v>
      </c>
      <c r="AE43" s="135">
        <v>1.4247685185185186E-3</v>
      </c>
      <c r="AF43" s="135">
        <v>1.43125E-3</v>
      </c>
      <c r="AG43" s="135">
        <v>1.4560185185185186E-3</v>
      </c>
      <c r="AH43" s="135">
        <v>1.4361111111111111E-3</v>
      </c>
      <c r="AI43" s="135">
        <v>1.4299768518518518E-3</v>
      </c>
      <c r="AJ43" s="135">
        <v>1.4288194444444446E-3</v>
      </c>
      <c r="AK43" s="135">
        <v>1.3902777777777776E-3</v>
      </c>
      <c r="AL43" s="135">
        <v>1.421412037037037E-3</v>
      </c>
      <c r="AM43" s="135">
        <v>1.4221064814814814E-3</v>
      </c>
      <c r="AN43" s="135">
        <v>1.4388888888888889E-3</v>
      </c>
      <c r="AO43" s="135">
        <v>1.4466435185185183E-3</v>
      </c>
      <c r="AP43" s="135">
        <v>1.4688657407407409E-3</v>
      </c>
      <c r="AQ43" s="135">
        <v>1.4614583333333331E-3</v>
      </c>
      <c r="AR43" s="135">
        <v>1.4644675925925925E-3</v>
      </c>
      <c r="AS43" s="135">
        <v>1.4868055555555554E-3</v>
      </c>
      <c r="AT43" s="135">
        <v>1.4386574074074076E-3</v>
      </c>
      <c r="AU43" s="135">
        <v>1.4388888888888889E-3</v>
      </c>
      <c r="AV43" s="135">
        <v>1.4384259259259261E-3</v>
      </c>
      <c r="AW43" s="135">
        <v>1.446875E-3</v>
      </c>
      <c r="AX43" s="135">
        <v>1.4613425925925924E-3</v>
      </c>
      <c r="AY43" s="135">
        <v>1.4765046296296297E-3</v>
      </c>
      <c r="AZ43" s="135">
        <v>1.4493055555555559E-3</v>
      </c>
      <c r="BA43" s="135">
        <v>1.4140046296296294E-3</v>
      </c>
      <c r="BB43" s="135">
        <v>1.4444444444444444E-3</v>
      </c>
      <c r="BC43" s="135">
        <v>1.4658564814814814E-3</v>
      </c>
      <c r="BD43" s="135">
        <v>1.4541666666666668E-3</v>
      </c>
      <c r="BE43" s="135">
        <v>1.4585648148148147E-3</v>
      </c>
      <c r="BF43" s="135">
        <v>1.4810185185185187E-3</v>
      </c>
      <c r="BG43" s="135">
        <v>1.4872685185185186E-3</v>
      </c>
      <c r="BH43" s="135">
        <v>1.439351851851852E-3</v>
      </c>
      <c r="BI43" s="135">
        <v>1.4424768518518519E-3</v>
      </c>
      <c r="BJ43" s="135">
        <v>1.4600694444444444E-3</v>
      </c>
      <c r="BK43" s="135">
        <v>1.4497685185185186E-3</v>
      </c>
      <c r="BL43" s="135">
        <v>1.4480324074074074E-3</v>
      </c>
      <c r="BM43" s="135">
        <v>1.4631944444444447E-3</v>
      </c>
      <c r="BN43" s="135">
        <v>1.4633101851851853E-3</v>
      </c>
      <c r="BO43" s="135">
        <v>1.4899305555555558E-3</v>
      </c>
      <c r="BP43" s="135">
        <v>1.5101851851851849E-3</v>
      </c>
      <c r="BQ43" s="135">
        <v>1.5001157407407409E-3</v>
      </c>
      <c r="BR43" s="135">
        <v>1.5503472222222221E-3</v>
      </c>
      <c r="BS43" s="135">
        <v>1.5358796296296294E-3</v>
      </c>
      <c r="BT43" s="135">
        <v>1.5325231481481483E-3</v>
      </c>
      <c r="BU43" s="135">
        <v>1.5045138888888888E-3</v>
      </c>
      <c r="BV43" s="135">
        <v>1.5099537037037037E-3</v>
      </c>
      <c r="BW43" s="135">
        <v>1.5699074074074077E-3</v>
      </c>
      <c r="BX43" s="135">
        <v>1.5466435185185186E-3</v>
      </c>
      <c r="BY43" s="135">
        <v>1.5500000000000002E-3</v>
      </c>
      <c r="BZ43" s="135">
        <v>1.4957175925925928E-3</v>
      </c>
      <c r="CA43" s="135">
        <v>1.4873842592592595E-3</v>
      </c>
      <c r="CB43" s="135">
        <v>1.5487268518518521E-3</v>
      </c>
      <c r="CC43" s="135">
        <v>1.5091435185185184E-3</v>
      </c>
      <c r="CD43" s="135">
        <v>1.5262731481481483E-3</v>
      </c>
      <c r="CE43" s="135">
        <v>1.5857638888888889E-3</v>
      </c>
      <c r="CF43" s="135">
        <v>1.5408564814814816E-3</v>
      </c>
      <c r="CG43" s="135">
        <v>1.6340277777777776E-3</v>
      </c>
      <c r="CH43" s="135">
        <v>1.570717592592593E-3</v>
      </c>
      <c r="CI43" s="135">
        <v>1.666898148148148E-3</v>
      </c>
      <c r="CJ43" s="135">
        <v>1.537962962962963E-3</v>
      </c>
      <c r="CK43" s="135">
        <v>1.5678240740740741E-3</v>
      </c>
      <c r="CL43" s="135">
        <v>1.587037037037037E-3</v>
      </c>
      <c r="CM43" s="135">
        <v>1.6070601851851853E-3</v>
      </c>
      <c r="CN43" s="135">
        <v>1.5942129629629629E-3</v>
      </c>
      <c r="CO43" s="135">
        <v>1.6700231481481481E-3</v>
      </c>
      <c r="CP43" s="135">
        <v>1.6497685185185185E-3</v>
      </c>
      <c r="CQ43" s="135">
        <v>1.6481481481481479E-3</v>
      </c>
      <c r="CR43" s="135">
        <v>1.853935185185185E-3</v>
      </c>
      <c r="CS43" s="135">
        <v>1.6997685185185186E-3</v>
      </c>
      <c r="CT43" s="135">
        <v>1.651851851851852E-3</v>
      </c>
      <c r="CU43" s="135">
        <v>1.6363425925925927E-3</v>
      </c>
      <c r="CV43" s="135">
        <v>1.7503472222222224E-3</v>
      </c>
      <c r="CW43" s="135">
        <v>1.6434027777777777E-3</v>
      </c>
      <c r="CX43" s="135">
        <v>1.6574074074074076E-3</v>
      </c>
      <c r="CY43" s="135">
        <v>1.6322916666666667E-3</v>
      </c>
      <c r="CZ43" s="135">
        <v>1.6542824074074073E-3</v>
      </c>
      <c r="DA43" s="135">
        <v>1.6851851851851852E-3</v>
      </c>
      <c r="DB43" s="135">
        <v>1.6724537037037036E-3</v>
      </c>
      <c r="DC43" s="135">
        <v>1.5811342592592593E-3</v>
      </c>
      <c r="DD43" s="135">
        <v>1.5505787037037035E-3</v>
      </c>
      <c r="DE43" s="135">
        <v>1.4914351851851853E-3</v>
      </c>
      <c r="DF43" s="135">
        <v>1.5193287037037035E-3</v>
      </c>
      <c r="DG43" s="135">
        <v>1.5503472222222221E-3</v>
      </c>
      <c r="DH43" s="135">
        <v>1.629398148148148E-3</v>
      </c>
      <c r="DI43" s="136">
        <v>1.6123842592592594E-3</v>
      </c>
      <c r="DJ43" s="136">
        <v>1.3473379629629627E-3</v>
      </c>
    </row>
    <row r="44" spans="2:114">
      <c r="B44" s="123">
        <v>41</v>
      </c>
      <c r="C44" s="124">
        <v>32</v>
      </c>
      <c r="D44" s="124" t="s">
        <v>357</v>
      </c>
      <c r="E44" s="125">
        <v>1971</v>
      </c>
      <c r="F44" s="125" t="s">
        <v>143</v>
      </c>
      <c r="G44" s="125">
        <v>2</v>
      </c>
      <c r="H44" s="124" t="s">
        <v>358</v>
      </c>
      <c r="I44" s="132">
        <v>0.16024884259259259</v>
      </c>
      <c r="J44" s="134">
        <v>1.9658564814814816E-3</v>
      </c>
      <c r="K44" s="135">
        <v>1.29375E-3</v>
      </c>
      <c r="L44" s="135">
        <v>1.282175925925926E-3</v>
      </c>
      <c r="M44" s="135">
        <v>1.2945601851851853E-3</v>
      </c>
      <c r="N44" s="135">
        <v>1.2733796296296297E-3</v>
      </c>
      <c r="O44" s="135">
        <v>1.2790509259259259E-3</v>
      </c>
      <c r="P44" s="135">
        <v>1.2832175925925925E-3</v>
      </c>
      <c r="Q44" s="135">
        <v>1.2813657407407407E-3</v>
      </c>
      <c r="R44" s="135">
        <v>1.2946759259259259E-3</v>
      </c>
      <c r="S44" s="135">
        <v>1.2811342592592592E-3</v>
      </c>
      <c r="T44" s="135">
        <v>1.301273148148148E-3</v>
      </c>
      <c r="U44" s="135">
        <v>1.299537037037037E-3</v>
      </c>
      <c r="V44" s="135">
        <v>1.316898148148148E-3</v>
      </c>
      <c r="W44" s="135">
        <v>1.2958333333333335E-3</v>
      </c>
      <c r="X44" s="135">
        <v>1.3472222222222221E-3</v>
      </c>
      <c r="Y44" s="135">
        <v>1.3069444444444446E-3</v>
      </c>
      <c r="Z44" s="135">
        <v>1.346875E-3</v>
      </c>
      <c r="AA44" s="135">
        <v>1.3319444444444444E-3</v>
      </c>
      <c r="AB44" s="135">
        <v>1.3177083333333333E-3</v>
      </c>
      <c r="AC44" s="135">
        <v>1.3431712962962963E-3</v>
      </c>
      <c r="AD44" s="135">
        <v>1.3548611111111112E-3</v>
      </c>
      <c r="AE44" s="135">
        <v>1.3216435185185187E-3</v>
      </c>
      <c r="AF44" s="135">
        <v>1.3773148148148147E-3</v>
      </c>
      <c r="AG44" s="135">
        <v>1.3461805555555555E-3</v>
      </c>
      <c r="AH44" s="135">
        <v>1.364236111111111E-3</v>
      </c>
      <c r="AI44" s="135">
        <v>1.4340277777777778E-3</v>
      </c>
      <c r="AJ44" s="135">
        <v>1.3832175925925928E-3</v>
      </c>
      <c r="AK44" s="135">
        <v>1.3871527777777779E-3</v>
      </c>
      <c r="AL44" s="135">
        <v>1.3844907407407406E-3</v>
      </c>
      <c r="AM44" s="135">
        <v>1.3951388888888887E-3</v>
      </c>
      <c r="AN44" s="135">
        <v>1.4019675925925927E-3</v>
      </c>
      <c r="AO44" s="135">
        <v>1.3863425925925927E-3</v>
      </c>
      <c r="AP44" s="135">
        <v>1.4240740740740741E-3</v>
      </c>
      <c r="AQ44" s="135">
        <v>1.4130787037037037E-3</v>
      </c>
      <c r="AR44" s="135">
        <v>1.4054398148148149E-3</v>
      </c>
      <c r="AS44" s="135">
        <v>1.3814814814814816E-3</v>
      </c>
      <c r="AT44" s="135">
        <v>1.4635416666666666E-3</v>
      </c>
      <c r="AU44" s="135">
        <v>1.415625E-3</v>
      </c>
      <c r="AV44" s="135">
        <v>1.415625E-3</v>
      </c>
      <c r="AW44" s="135">
        <v>1.410300925925926E-3</v>
      </c>
      <c r="AX44" s="135">
        <v>1.4673611111111111E-3</v>
      </c>
      <c r="AY44" s="135">
        <v>1.4491898148148148E-3</v>
      </c>
      <c r="AZ44" s="135">
        <v>1.4361111111111111E-3</v>
      </c>
      <c r="BA44" s="135">
        <v>1.476041666666667E-3</v>
      </c>
      <c r="BB44" s="135">
        <v>1.4520833333333337E-3</v>
      </c>
      <c r="BC44" s="135">
        <v>1.4454861111111111E-3</v>
      </c>
      <c r="BD44" s="135">
        <v>1.439236111111111E-3</v>
      </c>
      <c r="BE44" s="135">
        <v>1.4715277777777775E-3</v>
      </c>
      <c r="BF44" s="135">
        <v>1.4729166666666666E-3</v>
      </c>
      <c r="BG44" s="135">
        <v>1.4766203703703703E-3</v>
      </c>
      <c r="BH44" s="135">
        <v>1.5482638888888887E-3</v>
      </c>
      <c r="BI44" s="135">
        <v>1.4646990740740742E-3</v>
      </c>
      <c r="BJ44" s="135">
        <v>1.4912037037037038E-3</v>
      </c>
      <c r="BK44" s="135">
        <v>1.4978009259259259E-3</v>
      </c>
      <c r="BL44" s="135">
        <v>1.4686342592592592E-3</v>
      </c>
      <c r="BM44" s="135">
        <v>1.5497685185185182E-3</v>
      </c>
      <c r="BN44" s="135">
        <v>1.4968749999999999E-3</v>
      </c>
      <c r="BO44" s="135">
        <v>1.4766203703703703E-3</v>
      </c>
      <c r="BP44" s="135">
        <v>1.4951388888888889E-3</v>
      </c>
      <c r="BQ44" s="135">
        <v>1.6090277777777778E-3</v>
      </c>
      <c r="BR44" s="135">
        <v>1.5362268518518518E-3</v>
      </c>
      <c r="BS44" s="135">
        <v>1.5702546296296296E-3</v>
      </c>
      <c r="BT44" s="135">
        <v>1.5770833333333333E-3</v>
      </c>
      <c r="BU44" s="135">
        <v>1.5770833333333333E-3</v>
      </c>
      <c r="BV44" s="135">
        <v>1.7218749999999997E-3</v>
      </c>
      <c r="BW44" s="135">
        <v>1.6063657407407407E-3</v>
      </c>
      <c r="BX44" s="135">
        <v>1.6253472222222223E-3</v>
      </c>
      <c r="BY44" s="135">
        <v>1.6778935185185187E-3</v>
      </c>
      <c r="BZ44" s="135">
        <v>1.6496527777777779E-3</v>
      </c>
      <c r="CA44" s="135">
        <v>1.6155092592592592E-3</v>
      </c>
      <c r="CB44" s="135">
        <v>1.5978009259259259E-3</v>
      </c>
      <c r="CC44" s="135">
        <v>1.6268518518518518E-3</v>
      </c>
      <c r="CD44" s="135">
        <v>1.7674768518518519E-3</v>
      </c>
      <c r="CE44" s="135">
        <v>1.6152777777777778E-3</v>
      </c>
      <c r="CF44" s="135">
        <v>1.6197916666666667E-3</v>
      </c>
      <c r="CG44" s="135">
        <v>1.6355324074074074E-3</v>
      </c>
      <c r="CH44" s="135">
        <v>1.633912037037037E-3</v>
      </c>
      <c r="CI44" s="135">
        <v>1.7432870370370371E-3</v>
      </c>
      <c r="CJ44" s="135">
        <v>1.6612268518518519E-3</v>
      </c>
      <c r="CK44" s="135">
        <v>1.6744212962962962E-3</v>
      </c>
      <c r="CL44" s="135">
        <v>1.7651620370370371E-3</v>
      </c>
      <c r="CM44" s="135">
        <v>1.6831018518518516E-3</v>
      </c>
      <c r="CN44" s="135">
        <v>1.6048611111111109E-3</v>
      </c>
      <c r="CO44" s="135">
        <v>1.7603009259259258E-3</v>
      </c>
      <c r="CP44" s="135">
        <v>1.6769675925925925E-3</v>
      </c>
      <c r="CQ44" s="135">
        <v>1.7515046296296298E-3</v>
      </c>
      <c r="CR44" s="135">
        <v>1.6756944444444447E-3</v>
      </c>
      <c r="CS44" s="135">
        <v>1.7017361111111111E-3</v>
      </c>
      <c r="CT44" s="135">
        <v>1.6738425925925929E-3</v>
      </c>
      <c r="CU44" s="135">
        <v>1.7223379629629628E-3</v>
      </c>
      <c r="CV44" s="135">
        <v>1.733101851851852E-3</v>
      </c>
      <c r="CW44" s="135">
        <v>1.7291666666666668E-3</v>
      </c>
      <c r="CX44" s="135">
        <v>1.7667824074074072E-3</v>
      </c>
      <c r="CY44" s="135">
        <v>1.7350694444444445E-3</v>
      </c>
      <c r="CZ44" s="135">
        <v>1.7208333333333331E-3</v>
      </c>
      <c r="DA44" s="135">
        <v>1.7241898148148147E-3</v>
      </c>
      <c r="DB44" s="135">
        <v>1.7125000000000003E-3</v>
      </c>
      <c r="DC44" s="135">
        <v>2.1284722222222221E-3</v>
      </c>
      <c r="DD44" s="135">
        <v>1.6266203703703703E-3</v>
      </c>
      <c r="DE44" s="135">
        <v>2.0854166666666668E-3</v>
      </c>
      <c r="DF44" s="135">
        <v>1.7943287037037036E-3</v>
      </c>
      <c r="DG44" s="135">
        <v>1.6642361111111111E-3</v>
      </c>
      <c r="DH44" s="135">
        <v>1.6916666666666666E-3</v>
      </c>
      <c r="DI44" s="136">
        <v>1.5744212962962962E-3</v>
      </c>
      <c r="DJ44" s="136">
        <v>1.5266203703703702E-3</v>
      </c>
    </row>
    <row r="45" spans="2:114">
      <c r="B45" s="123">
        <v>42</v>
      </c>
      <c r="C45" s="124">
        <v>26</v>
      </c>
      <c r="D45" s="124" t="s">
        <v>8</v>
      </c>
      <c r="E45" s="125">
        <v>1970</v>
      </c>
      <c r="F45" s="125" t="s">
        <v>156</v>
      </c>
      <c r="G45" s="125">
        <v>17</v>
      </c>
      <c r="H45" s="124" t="s">
        <v>135</v>
      </c>
      <c r="I45" s="132">
        <v>0.16027777777777777</v>
      </c>
      <c r="J45" s="134">
        <v>2.2546296296296294E-3</v>
      </c>
      <c r="K45" s="135">
        <v>1.4050925925925925E-3</v>
      </c>
      <c r="L45" s="135">
        <v>1.4011574074074074E-3</v>
      </c>
      <c r="M45" s="135">
        <v>1.4153935185185187E-3</v>
      </c>
      <c r="N45" s="135">
        <v>1.4197916666666666E-3</v>
      </c>
      <c r="O45" s="135">
        <v>1.4216435185185185E-3</v>
      </c>
      <c r="P45" s="135">
        <v>1.4496527777777778E-3</v>
      </c>
      <c r="Q45" s="135">
        <v>1.4930555555555556E-3</v>
      </c>
      <c r="R45" s="135">
        <v>1.4706018518518516E-3</v>
      </c>
      <c r="S45" s="135">
        <v>1.478587962962963E-3</v>
      </c>
      <c r="T45" s="135">
        <v>1.484837962962963E-3</v>
      </c>
      <c r="U45" s="135">
        <v>1.4625E-3</v>
      </c>
      <c r="V45" s="135">
        <v>1.5609953703703704E-3</v>
      </c>
      <c r="W45" s="135">
        <v>1.4623842592592594E-3</v>
      </c>
      <c r="X45" s="135">
        <v>1.450347222222222E-3</v>
      </c>
      <c r="Y45" s="135">
        <v>1.4712962962962961E-3</v>
      </c>
      <c r="Z45" s="135">
        <v>1.4431712962962963E-3</v>
      </c>
      <c r="AA45" s="135">
        <v>1.4148148148148147E-3</v>
      </c>
      <c r="AB45" s="135">
        <v>1.4199074074074073E-3</v>
      </c>
      <c r="AC45" s="135">
        <v>1.4381944444444444E-3</v>
      </c>
      <c r="AD45" s="135">
        <v>1.5577546296296296E-3</v>
      </c>
      <c r="AE45" s="135">
        <v>1.5427083333333332E-3</v>
      </c>
      <c r="AF45" s="135">
        <v>1.5318287037037039E-3</v>
      </c>
      <c r="AG45" s="135">
        <v>1.5819444444444446E-3</v>
      </c>
      <c r="AH45" s="135">
        <v>1.5093750000000001E-3</v>
      </c>
      <c r="AI45" s="135">
        <v>1.7609953703703702E-3</v>
      </c>
      <c r="AJ45" s="135">
        <v>1.4108796296296298E-3</v>
      </c>
      <c r="AK45" s="135">
        <v>1.3615740740740741E-3</v>
      </c>
      <c r="AL45" s="135">
        <v>1.3886574074074072E-3</v>
      </c>
      <c r="AM45" s="135">
        <v>1.4015046296296295E-3</v>
      </c>
      <c r="AN45" s="135">
        <v>1.4149305555555556E-3</v>
      </c>
      <c r="AO45" s="135">
        <v>1.4188657407407407E-3</v>
      </c>
      <c r="AP45" s="135">
        <v>1.4215277777777779E-3</v>
      </c>
      <c r="AQ45" s="135">
        <v>1.460185185185185E-3</v>
      </c>
      <c r="AR45" s="135">
        <v>1.4305555555555556E-3</v>
      </c>
      <c r="AS45" s="135">
        <v>1.4181712962962965E-3</v>
      </c>
      <c r="AT45" s="135">
        <v>1.4047453703703704E-3</v>
      </c>
      <c r="AU45" s="135">
        <v>1.4188657407407407E-3</v>
      </c>
      <c r="AV45" s="135">
        <v>1.5614583333333333E-3</v>
      </c>
      <c r="AW45" s="135">
        <v>1.4663194444444444E-3</v>
      </c>
      <c r="AX45" s="135">
        <v>1.4065972222222223E-3</v>
      </c>
      <c r="AY45" s="135">
        <v>1.4296296296296297E-3</v>
      </c>
      <c r="AZ45" s="135">
        <v>1.4369212962962964E-3</v>
      </c>
      <c r="BA45" s="135">
        <v>1.4060185185185185E-3</v>
      </c>
      <c r="BB45" s="135">
        <v>1.3785879629629632E-3</v>
      </c>
      <c r="BC45" s="135">
        <v>1.4311342592592594E-3</v>
      </c>
      <c r="BD45" s="135">
        <v>1.3775462962962962E-3</v>
      </c>
      <c r="BE45" s="135">
        <v>1.3576388888888889E-3</v>
      </c>
      <c r="BF45" s="135">
        <v>1.3883101851851851E-3</v>
      </c>
      <c r="BG45" s="135">
        <v>1.3931712962962962E-3</v>
      </c>
      <c r="BH45" s="135">
        <v>1.4113425925925925E-3</v>
      </c>
      <c r="BI45" s="135">
        <v>1.8002314814814816E-3</v>
      </c>
      <c r="BJ45" s="135">
        <v>1.5305555555555556E-3</v>
      </c>
      <c r="BK45" s="135">
        <v>1.4887731481481481E-3</v>
      </c>
      <c r="BL45" s="135">
        <v>1.5134259259259259E-3</v>
      </c>
      <c r="BM45" s="135">
        <v>1.5146990740740739E-3</v>
      </c>
      <c r="BN45" s="135">
        <v>1.5008101851851851E-3</v>
      </c>
      <c r="BO45" s="135">
        <v>1.4967592592592593E-3</v>
      </c>
      <c r="BP45" s="135">
        <v>1.4667824074074073E-3</v>
      </c>
      <c r="BQ45" s="135">
        <v>1.4531249999999998E-3</v>
      </c>
      <c r="BR45" s="135">
        <v>1.4469907407407409E-3</v>
      </c>
      <c r="BS45" s="135">
        <v>1.446875E-3</v>
      </c>
      <c r="BT45" s="135">
        <v>1.4587962962962964E-3</v>
      </c>
      <c r="BU45" s="135">
        <v>1.4660879629629631E-3</v>
      </c>
      <c r="BV45" s="135">
        <v>1.5880787037037037E-3</v>
      </c>
      <c r="BW45" s="135">
        <v>1.4836805555555556E-3</v>
      </c>
      <c r="BX45" s="135">
        <v>1.4747685185185185E-3</v>
      </c>
      <c r="BY45" s="135">
        <v>1.5120370370370372E-3</v>
      </c>
      <c r="BZ45" s="135">
        <v>1.4990740740740739E-3</v>
      </c>
      <c r="CA45" s="135">
        <v>1.4592592592592591E-3</v>
      </c>
      <c r="CB45" s="135">
        <v>1.4972222222222225E-3</v>
      </c>
      <c r="CC45" s="135">
        <v>1.442824074074074E-3</v>
      </c>
      <c r="CD45" s="135">
        <v>1.5226851851851853E-3</v>
      </c>
      <c r="CE45" s="135">
        <v>1.5491898148148149E-3</v>
      </c>
      <c r="CF45" s="135">
        <v>1.5554398148148148E-3</v>
      </c>
      <c r="CG45" s="135">
        <v>1.564699074074074E-3</v>
      </c>
      <c r="CH45" s="135">
        <v>2.0291666666666665E-3</v>
      </c>
      <c r="CI45" s="135">
        <v>1.6148148148148148E-3</v>
      </c>
      <c r="CJ45" s="135">
        <v>1.5969907407407406E-3</v>
      </c>
      <c r="CK45" s="135">
        <v>1.6119212962962962E-3</v>
      </c>
      <c r="CL45" s="135">
        <v>1.584027777777778E-3</v>
      </c>
      <c r="CM45" s="135">
        <v>1.6050925925925926E-3</v>
      </c>
      <c r="CN45" s="135">
        <v>1.6347222222222223E-3</v>
      </c>
      <c r="CO45" s="135">
        <v>1.6180555555555557E-3</v>
      </c>
      <c r="CP45" s="135">
        <v>1.6008101851851851E-3</v>
      </c>
      <c r="CQ45" s="135">
        <v>1.6119212962962962E-3</v>
      </c>
      <c r="CR45" s="135">
        <v>1.6655092592592592E-3</v>
      </c>
      <c r="CS45" s="135">
        <v>1.6344907407407408E-3</v>
      </c>
      <c r="CT45" s="135">
        <v>2.2256944444444446E-3</v>
      </c>
      <c r="CU45" s="135">
        <v>1.6604166666666668E-3</v>
      </c>
      <c r="CV45" s="135">
        <v>1.6480324074074073E-3</v>
      </c>
      <c r="CW45" s="135">
        <v>1.6207175925925927E-3</v>
      </c>
      <c r="CX45" s="135">
        <v>1.5834490740740741E-3</v>
      </c>
      <c r="CY45" s="135">
        <v>1.6128472222222221E-3</v>
      </c>
      <c r="CZ45" s="135">
        <v>1.6525462962962963E-3</v>
      </c>
      <c r="DA45" s="135">
        <v>1.6148148148148148E-3</v>
      </c>
      <c r="DB45" s="135">
        <v>1.6365740740740739E-3</v>
      </c>
      <c r="DC45" s="135">
        <v>1.649537037037037E-3</v>
      </c>
      <c r="DD45" s="135">
        <v>1.6188657407407408E-3</v>
      </c>
      <c r="DE45" s="135">
        <v>1.7703703703703703E-3</v>
      </c>
      <c r="DF45" s="135">
        <v>1.6078703703703704E-3</v>
      </c>
      <c r="DG45" s="135">
        <v>1.596412037037037E-3</v>
      </c>
      <c r="DH45" s="135">
        <v>1.5730324074074073E-3</v>
      </c>
      <c r="DI45" s="136">
        <v>1.5175925925925927E-3</v>
      </c>
      <c r="DJ45" s="136">
        <v>1.4512731481481484E-3</v>
      </c>
    </row>
    <row r="46" spans="2:114">
      <c r="B46" s="123">
        <v>43</v>
      </c>
      <c r="C46" s="124">
        <v>44</v>
      </c>
      <c r="D46" s="124" t="s">
        <v>359</v>
      </c>
      <c r="E46" s="125">
        <v>1982</v>
      </c>
      <c r="F46" s="125" t="s">
        <v>157</v>
      </c>
      <c r="G46" s="125">
        <v>10</v>
      </c>
      <c r="H46" s="124" t="s">
        <v>159</v>
      </c>
      <c r="I46" s="132">
        <v>0.16125578703703705</v>
      </c>
      <c r="J46" s="134">
        <v>2.1082175925925925E-3</v>
      </c>
      <c r="K46" s="135">
        <v>1.3614583333333334E-3</v>
      </c>
      <c r="L46" s="135">
        <v>1.3646990740740739E-3</v>
      </c>
      <c r="M46" s="135">
        <v>1.3729166666666666E-3</v>
      </c>
      <c r="N46" s="135">
        <v>1.3789351851851853E-3</v>
      </c>
      <c r="O46" s="135">
        <v>1.3828703703703705E-3</v>
      </c>
      <c r="P46" s="135">
        <v>1.3890046296296298E-3</v>
      </c>
      <c r="Q46" s="135">
        <v>1.3859953703703705E-3</v>
      </c>
      <c r="R46" s="135">
        <v>1.3650462962962963E-3</v>
      </c>
      <c r="S46" s="135">
        <v>1.3968749999999999E-3</v>
      </c>
      <c r="T46" s="135">
        <v>1.372337962962963E-3</v>
      </c>
      <c r="U46" s="135">
        <v>1.3861111111111112E-3</v>
      </c>
      <c r="V46" s="135">
        <v>1.3716435185185184E-3</v>
      </c>
      <c r="W46" s="135">
        <v>1.3696759259259259E-3</v>
      </c>
      <c r="X46" s="135">
        <v>1.3262731481481483E-3</v>
      </c>
      <c r="Y46" s="135">
        <v>1.3349537037037036E-3</v>
      </c>
      <c r="Z46" s="135">
        <v>1.3562499999999998E-3</v>
      </c>
      <c r="AA46" s="135">
        <v>1.3025462962962962E-3</v>
      </c>
      <c r="AB46" s="135">
        <v>1.2905092592592593E-3</v>
      </c>
      <c r="AC46" s="135">
        <v>1.3296296296296296E-3</v>
      </c>
      <c r="AD46" s="135">
        <v>1.3160879629629631E-3</v>
      </c>
      <c r="AE46" s="135">
        <v>1.3256944444444444E-3</v>
      </c>
      <c r="AF46" s="135">
        <v>1.2894675925925927E-3</v>
      </c>
      <c r="AG46" s="135">
        <v>1.3346064814814815E-3</v>
      </c>
      <c r="AH46" s="135">
        <v>1.3394675925925926E-3</v>
      </c>
      <c r="AI46" s="135">
        <v>1.3238425925925926E-3</v>
      </c>
      <c r="AJ46" s="135">
        <v>1.2971064814814815E-3</v>
      </c>
      <c r="AK46" s="135">
        <v>1.3453703703703703E-3</v>
      </c>
      <c r="AL46" s="135">
        <v>1.3605324074074073E-3</v>
      </c>
      <c r="AM46" s="135">
        <v>1.3292824074074073E-3</v>
      </c>
      <c r="AN46" s="135">
        <v>1.3605324074074073E-3</v>
      </c>
      <c r="AO46" s="135">
        <v>1.3331018518518518E-3</v>
      </c>
      <c r="AP46" s="135">
        <v>1.3069444444444446E-3</v>
      </c>
      <c r="AQ46" s="135">
        <v>1.3853009259259259E-3</v>
      </c>
      <c r="AR46" s="135">
        <v>1.437037037037037E-3</v>
      </c>
      <c r="AS46" s="135">
        <v>1.3552083333333333E-3</v>
      </c>
      <c r="AT46" s="135">
        <v>1.368287037037037E-3</v>
      </c>
      <c r="AU46" s="135">
        <v>1.3903935185185185E-3</v>
      </c>
      <c r="AV46" s="135">
        <v>1.4612268518518518E-3</v>
      </c>
      <c r="AW46" s="135">
        <v>1.3840277777777776E-3</v>
      </c>
      <c r="AX46" s="135">
        <v>1.3767361111111109E-3</v>
      </c>
      <c r="AY46" s="135">
        <v>1.3625E-3</v>
      </c>
      <c r="AZ46" s="135">
        <v>1.3925925925925926E-3</v>
      </c>
      <c r="BA46" s="135">
        <v>1.3594907407407408E-3</v>
      </c>
      <c r="BB46" s="135">
        <v>1.3870370370370371E-3</v>
      </c>
      <c r="BC46" s="135">
        <v>1.3534722222222221E-3</v>
      </c>
      <c r="BD46" s="135">
        <v>1.4200231481481483E-3</v>
      </c>
      <c r="BE46" s="135">
        <v>1.4290509259259258E-3</v>
      </c>
      <c r="BF46" s="135">
        <v>1.3611111111111109E-3</v>
      </c>
      <c r="BG46" s="135">
        <v>1.3237268518518518E-3</v>
      </c>
      <c r="BH46" s="135">
        <v>1.371875E-3</v>
      </c>
      <c r="BI46" s="135">
        <v>1.3988425925925928E-3</v>
      </c>
      <c r="BJ46" s="135">
        <v>1.4091435185185186E-3</v>
      </c>
      <c r="BK46" s="135">
        <v>1.4454861111111111E-3</v>
      </c>
      <c r="BL46" s="135">
        <v>1.4541666666666668E-3</v>
      </c>
      <c r="BM46" s="135">
        <v>1.4285879629629631E-3</v>
      </c>
      <c r="BN46" s="135">
        <v>1.4696759259259261E-3</v>
      </c>
      <c r="BO46" s="135">
        <v>1.5287037037037038E-3</v>
      </c>
      <c r="BP46" s="135">
        <v>1.4978009259259259E-3</v>
      </c>
      <c r="BQ46" s="135">
        <v>1.5130787037037038E-3</v>
      </c>
      <c r="BR46" s="135">
        <v>1.5030092592592593E-3</v>
      </c>
      <c r="BS46" s="135">
        <v>1.4944444444444447E-3</v>
      </c>
      <c r="BT46" s="135">
        <v>1.5134259259259259E-3</v>
      </c>
      <c r="BU46" s="135">
        <v>1.5012731481481483E-3</v>
      </c>
      <c r="BV46" s="135">
        <v>1.5824074074074074E-3</v>
      </c>
      <c r="BW46" s="135">
        <v>1.6087962962962963E-3</v>
      </c>
      <c r="BX46" s="135">
        <v>1.5686342592592594E-3</v>
      </c>
      <c r="BY46" s="135">
        <v>1.6063657407407407E-3</v>
      </c>
      <c r="BZ46" s="135">
        <v>1.6282407407407409E-3</v>
      </c>
      <c r="CA46" s="135">
        <v>1.5402777777777778E-3</v>
      </c>
      <c r="CB46" s="135">
        <v>1.5854166666666666E-3</v>
      </c>
      <c r="CC46" s="135">
        <v>1.6275462962962962E-3</v>
      </c>
      <c r="CD46" s="135">
        <v>1.6576388888888888E-3</v>
      </c>
      <c r="CE46" s="135">
        <v>1.6662037037037036E-3</v>
      </c>
      <c r="CF46" s="135">
        <v>1.6768518518518519E-3</v>
      </c>
      <c r="CG46" s="135">
        <v>1.6607638888888887E-3</v>
      </c>
      <c r="CH46" s="135">
        <v>1.6864583333333334E-3</v>
      </c>
      <c r="CI46" s="135">
        <v>1.5936342592592593E-3</v>
      </c>
      <c r="CJ46" s="135">
        <v>1.6450231481481481E-3</v>
      </c>
      <c r="CK46" s="135">
        <v>1.6899305555555556E-3</v>
      </c>
      <c r="CL46" s="135">
        <v>1.703125E-3</v>
      </c>
      <c r="CM46" s="135">
        <v>1.7414351851851853E-3</v>
      </c>
      <c r="CN46" s="135">
        <v>1.7030092592592591E-3</v>
      </c>
      <c r="CO46" s="135">
        <v>1.7431712962962963E-3</v>
      </c>
      <c r="CP46" s="135">
        <v>1.8004629629629629E-3</v>
      </c>
      <c r="CQ46" s="135">
        <v>1.8613425925925926E-3</v>
      </c>
      <c r="CR46" s="135">
        <v>1.809953703703704E-3</v>
      </c>
      <c r="CS46" s="135">
        <v>1.8137731481481479E-3</v>
      </c>
      <c r="CT46" s="135">
        <v>1.8391203703703703E-3</v>
      </c>
      <c r="CU46" s="135">
        <v>1.9049768518518519E-3</v>
      </c>
      <c r="CV46" s="135">
        <v>1.8871527777777775E-3</v>
      </c>
      <c r="CW46" s="135">
        <v>1.8072916666666669E-3</v>
      </c>
      <c r="CX46" s="135">
        <v>1.7702546296296297E-3</v>
      </c>
      <c r="CY46" s="135">
        <v>1.8530092592592593E-3</v>
      </c>
      <c r="CZ46" s="135">
        <v>1.7667824074074072E-3</v>
      </c>
      <c r="DA46" s="135">
        <v>1.757523148148148E-3</v>
      </c>
      <c r="DB46" s="135">
        <v>1.8417824074074074E-3</v>
      </c>
      <c r="DC46" s="135">
        <v>1.9350694444444448E-3</v>
      </c>
      <c r="DD46" s="135">
        <v>1.8924768518518518E-3</v>
      </c>
      <c r="DE46" s="135">
        <v>1.9309027777777777E-3</v>
      </c>
      <c r="DF46" s="135">
        <v>1.9199074074074075E-3</v>
      </c>
      <c r="DG46" s="135">
        <v>1.9372685185185185E-3</v>
      </c>
      <c r="DH46" s="135">
        <v>1.951851851851852E-3</v>
      </c>
      <c r="DI46" s="136">
        <v>1.9237268518518518E-3</v>
      </c>
      <c r="DJ46" s="136">
        <v>1.8518518518518517E-3</v>
      </c>
    </row>
    <row r="47" spans="2:114">
      <c r="B47" s="123">
        <v>44</v>
      </c>
      <c r="C47" s="124">
        <v>50</v>
      </c>
      <c r="D47" s="124" t="s">
        <v>360</v>
      </c>
      <c r="E47" s="125">
        <v>1969</v>
      </c>
      <c r="F47" s="125" t="s">
        <v>160</v>
      </c>
      <c r="G47" s="125">
        <v>5</v>
      </c>
      <c r="H47" s="124" t="s">
        <v>361</v>
      </c>
      <c r="I47" s="132">
        <v>0.1620601851851852</v>
      </c>
      <c r="J47" s="134">
        <v>1.9740740740740738E-3</v>
      </c>
      <c r="K47" s="135">
        <v>1.2925925925925926E-3</v>
      </c>
      <c r="L47" s="135">
        <v>1.2768518518518517E-3</v>
      </c>
      <c r="M47" s="135">
        <v>1.2604166666666666E-3</v>
      </c>
      <c r="N47" s="135">
        <v>1.2953703703703706E-3</v>
      </c>
      <c r="O47" s="135">
        <v>1.2840277777777778E-3</v>
      </c>
      <c r="P47" s="135">
        <v>1.3020833333333333E-3</v>
      </c>
      <c r="Q47" s="135">
        <v>1.2810185185185186E-3</v>
      </c>
      <c r="R47" s="135">
        <v>1.2891203703703704E-3</v>
      </c>
      <c r="S47" s="135">
        <v>1.3177083333333333E-3</v>
      </c>
      <c r="T47" s="135">
        <v>1.2804398148148148E-3</v>
      </c>
      <c r="U47" s="135">
        <v>1.2893518518518519E-3</v>
      </c>
      <c r="V47" s="135">
        <v>1.3122685185185188E-3</v>
      </c>
      <c r="W47" s="135">
        <v>1.2984953703703702E-3</v>
      </c>
      <c r="X47" s="135">
        <v>1.3324074074074074E-3</v>
      </c>
      <c r="Y47" s="135">
        <v>1.3223379629629629E-3</v>
      </c>
      <c r="Z47" s="135">
        <v>1.3471064814814815E-3</v>
      </c>
      <c r="AA47" s="135">
        <v>1.3300925925925926E-3</v>
      </c>
      <c r="AB47" s="135">
        <v>1.3148148148148147E-3</v>
      </c>
      <c r="AC47" s="135">
        <v>1.3587962962962963E-3</v>
      </c>
      <c r="AD47" s="135">
        <v>1.3487268518518518E-3</v>
      </c>
      <c r="AE47" s="135">
        <v>1.3341435185185186E-3</v>
      </c>
      <c r="AF47" s="135">
        <v>1.3157407407407408E-3</v>
      </c>
      <c r="AG47" s="135">
        <v>1.3349537037037036E-3</v>
      </c>
      <c r="AH47" s="135">
        <v>1.3444444444444443E-3</v>
      </c>
      <c r="AI47" s="135">
        <v>1.3240740740740741E-3</v>
      </c>
      <c r="AJ47" s="135">
        <v>1.368287037037037E-3</v>
      </c>
      <c r="AK47" s="135">
        <v>1.3708333333333333E-3</v>
      </c>
      <c r="AL47" s="135">
        <v>1.3353009259259258E-3</v>
      </c>
      <c r="AM47" s="135">
        <v>1.3480324074074074E-3</v>
      </c>
      <c r="AN47" s="135">
        <v>1.3563657407407407E-3</v>
      </c>
      <c r="AO47" s="135">
        <v>1.3616898148148149E-3</v>
      </c>
      <c r="AP47" s="135">
        <v>1.3774305555555554E-3</v>
      </c>
      <c r="AQ47" s="135">
        <v>1.3810185185185184E-3</v>
      </c>
      <c r="AR47" s="135">
        <v>1.4087962962962962E-3</v>
      </c>
      <c r="AS47" s="135">
        <v>1.3680555555555557E-3</v>
      </c>
      <c r="AT47" s="135">
        <v>1.410300925925926E-3</v>
      </c>
      <c r="AU47" s="135">
        <v>1.3938657407407407E-3</v>
      </c>
      <c r="AV47" s="135">
        <v>1.3851851851851853E-3</v>
      </c>
      <c r="AW47" s="135">
        <v>1.4126157407407405E-3</v>
      </c>
      <c r="AX47" s="135">
        <v>1.405787037037037E-3</v>
      </c>
      <c r="AY47" s="135">
        <v>1.3988425925925928E-3</v>
      </c>
      <c r="AZ47" s="135">
        <v>1.396990740740741E-3</v>
      </c>
      <c r="BA47" s="135">
        <v>1.3851851851851853E-3</v>
      </c>
      <c r="BB47" s="135">
        <v>1.3953703703703704E-3</v>
      </c>
      <c r="BC47" s="135">
        <v>1.4239583333333333E-3</v>
      </c>
      <c r="BD47" s="135">
        <v>1.4184027777777778E-3</v>
      </c>
      <c r="BE47" s="135">
        <v>1.4087962962962962E-3</v>
      </c>
      <c r="BF47" s="135">
        <v>1.4027777777777777E-3</v>
      </c>
      <c r="BG47" s="135">
        <v>1.4278935185185184E-3</v>
      </c>
      <c r="BH47" s="135">
        <v>1.4563657407407409E-3</v>
      </c>
      <c r="BI47" s="135">
        <v>1.4506944444444446E-3</v>
      </c>
      <c r="BJ47" s="135">
        <v>1.4940972222222222E-3</v>
      </c>
      <c r="BK47" s="135">
        <v>1.4792824074074075E-3</v>
      </c>
      <c r="BL47" s="135">
        <v>1.4701388888888889E-3</v>
      </c>
      <c r="BM47" s="135">
        <v>1.5142361111111112E-3</v>
      </c>
      <c r="BN47" s="135">
        <v>1.5459490740740744E-3</v>
      </c>
      <c r="BO47" s="135">
        <v>1.4966435185185185E-3</v>
      </c>
      <c r="BP47" s="135">
        <v>1.501736111111111E-3</v>
      </c>
      <c r="BQ47" s="135">
        <v>1.4829861111111111E-3</v>
      </c>
      <c r="BR47" s="135">
        <v>1.5082175925925925E-3</v>
      </c>
      <c r="BS47" s="135">
        <v>1.517361111111111E-3</v>
      </c>
      <c r="BT47" s="135">
        <v>1.5234953703703704E-3</v>
      </c>
      <c r="BU47" s="135">
        <v>1.5359953703703705E-3</v>
      </c>
      <c r="BV47" s="135">
        <v>1.6150462962962965E-3</v>
      </c>
      <c r="BW47" s="135">
        <v>1.5856481481481479E-3</v>
      </c>
      <c r="BX47" s="135">
        <v>1.5716435185185184E-3</v>
      </c>
      <c r="BY47" s="135">
        <v>1.5505787037037035E-3</v>
      </c>
      <c r="BZ47" s="135">
        <v>1.5912037037037038E-3</v>
      </c>
      <c r="CA47" s="135">
        <v>1.6347222222222223E-3</v>
      </c>
      <c r="CB47" s="135">
        <v>1.9086805555555556E-3</v>
      </c>
      <c r="CC47" s="135">
        <v>1.659259259259259E-3</v>
      </c>
      <c r="CD47" s="135">
        <v>1.6706018518518519E-3</v>
      </c>
      <c r="CE47" s="135">
        <v>1.5905092592592594E-3</v>
      </c>
      <c r="CF47" s="135">
        <v>1.5789351851851852E-3</v>
      </c>
      <c r="CG47" s="135">
        <v>1.607175925925926E-3</v>
      </c>
      <c r="CH47" s="135">
        <v>1.8317129629629629E-3</v>
      </c>
      <c r="CI47" s="135">
        <v>1.6750000000000001E-3</v>
      </c>
      <c r="CJ47" s="135">
        <v>1.6743055555555556E-3</v>
      </c>
      <c r="CK47" s="135">
        <v>1.6435185185185183E-3</v>
      </c>
      <c r="CL47" s="135">
        <v>1.6625000000000001E-3</v>
      </c>
      <c r="CM47" s="135">
        <v>1.8667824074074073E-3</v>
      </c>
      <c r="CN47" s="135">
        <v>1.7091435185185187E-3</v>
      </c>
      <c r="CO47" s="135">
        <v>1.7247685185185185E-3</v>
      </c>
      <c r="CP47" s="135">
        <v>1.7532407407407408E-3</v>
      </c>
      <c r="CQ47" s="135">
        <v>2.0756944444444442E-3</v>
      </c>
      <c r="CR47" s="135">
        <v>1.7828703703703704E-3</v>
      </c>
      <c r="CS47" s="135">
        <v>1.7843750000000002E-3</v>
      </c>
      <c r="CT47" s="135">
        <v>2.134375E-3</v>
      </c>
      <c r="CU47" s="135">
        <v>1.8734953703703706E-3</v>
      </c>
      <c r="CV47" s="135">
        <v>1.8944444444444443E-3</v>
      </c>
      <c r="CW47" s="135">
        <v>2.0336805555555555E-3</v>
      </c>
      <c r="CX47" s="135">
        <v>1.9188657407407409E-3</v>
      </c>
      <c r="CY47" s="135">
        <v>1.9309027777777777E-3</v>
      </c>
      <c r="CZ47" s="135">
        <v>1.9244212962962965E-3</v>
      </c>
      <c r="DA47" s="135">
        <v>2.137847222222222E-3</v>
      </c>
      <c r="DB47" s="135">
        <v>1.9384259259259259E-3</v>
      </c>
      <c r="DC47" s="135">
        <v>1.9319444444444445E-3</v>
      </c>
      <c r="DD47" s="135">
        <v>1.9216435185185187E-3</v>
      </c>
      <c r="DE47" s="135">
        <v>1.9749999999999998E-3</v>
      </c>
      <c r="DF47" s="135">
        <v>1.9103009259259262E-3</v>
      </c>
      <c r="DG47" s="135">
        <v>1.7831018518518519E-3</v>
      </c>
      <c r="DH47" s="135">
        <v>1.7381944444444443E-3</v>
      </c>
      <c r="DI47" s="136">
        <v>1.6545138888888887E-3</v>
      </c>
      <c r="DJ47" s="136">
        <v>1.5312499999999998E-3</v>
      </c>
    </row>
    <row r="48" spans="2:114">
      <c r="B48" s="123">
        <v>45</v>
      </c>
      <c r="C48" s="124">
        <v>403</v>
      </c>
      <c r="D48" s="124" t="s">
        <v>362</v>
      </c>
      <c r="E48" s="125" t="s">
        <v>326</v>
      </c>
      <c r="F48" s="125" t="s">
        <v>327</v>
      </c>
      <c r="G48" s="125">
        <v>5</v>
      </c>
      <c r="H48" s="124" t="s">
        <v>363</v>
      </c>
      <c r="I48" s="132">
        <v>0.16234375000000001</v>
      </c>
      <c r="J48" s="134">
        <v>2.2346064814814815E-3</v>
      </c>
      <c r="K48" s="135">
        <v>1.4253472222222222E-3</v>
      </c>
      <c r="L48" s="135">
        <v>1.4681712962962964E-3</v>
      </c>
      <c r="M48" s="135">
        <v>1.5372685185185185E-3</v>
      </c>
      <c r="N48" s="135">
        <v>1.6378472222222226E-3</v>
      </c>
      <c r="O48" s="135">
        <v>1.6694444444444445E-3</v>
      </c>
      <c r="P48" s="135">
        <v>1.6407407407407406E-3</v>
      </c>
      <c r="Q48" s="135">
        <v>1.6556712962962964E-3</v>
      </c>
      <c r="R48" s="135">
        <v>1.628125E-3</v>
      </c>
      <c r="S48" s="135">
        <v>1.6464120370370372E-3</v>
      </c>
      <c r="T48" s="135">
        <v>1.7197916666666666E-3</v>
      </c>
      <c r="U48" s="135">
        <v>1.7246527777777781E-3</v>
      </c>
      <c r="V48" s="135">
        <v>1.8175925925925927E-3</v>
      </c>
      <c r="W48" s="135">
        <v>1.8805555555555557E-3</v>
      </c>
      <c r="X48" s="135">
        <v>1.9584490740740738E-3</v>
      </c>
      <c r="Y48" s="135">
        <v>1.7758101851851852E-3</v>
      </c>
      <c r="Z48" s="135">
        <v>1.8243055555555554E-3</v>
      </c>
      <c r="AA48" s="135">
        <v>1.8111111111111112E-3</v>
      </c>
      <c r="AB48" s="135">
        <v>2.0067129629629632E-3</v>
      </c>
      <c r="AC48" s="135">
        <v>2.0026620370370372E-3</v>
      </c>
      <c r="AD48" s="135">
        <v>2.0586805555555558E-3</v>
      </c>
      <c r="AE48" s="135">
        <v>1.8936342592592592E-3</v>
      </c>
      <c r="AF48" s="135">
        <v>2.2241898148148147E-3</v>
      </c>
      <c r="AG48" s="135">
        <v>2.5741898148148147E-3</v>
      </c>
      <c r="AH48" s="135">
        <v>1.3797453703703704E-3</v>
      </c>
      <c r="AI48" s="135">
        <v>1.3797453703703704E-3</v>
      </c>
      <c r="AJ48" s="135">
        <v>1.4340277777777778E-3</v>
      </c>
      <c r="AK48" s="135">
        <v>1.4482638888888889E-3</v>
      </c>
      <c r="AL48" s="135">
        <v>1.4118055555555557E-3</v>
      </c>
      <c r="AM48" s="135">
        <v>1.4634259259259262E-3</v>
      </c>
      <c r="AN48" s="135">
        <v>1.5048611111111111E-3</v>
      </c>
      <c r="AO48" s="135">
        <v>1.4903935185185185E-3</v>
      </c>
      <c r="AP48" s="135">
        <v>1.5186342592592593E-3</v>
      </c>
      <c r="AQ48" s="135">
        <v>1.4922453703703703E-3</v>
      </c>
      <c r="AR48" s="135">
        <v>1.4902777777777777E-3</v>
      </c>
      <c r="AS48" s="135">
        <v>1.557175925925926E-3</v>
      </c>
      <c r="AT48" s="135">
        <v>1.5394675925925925E-3</v>
      </c>
      <c r="AU48" s="135">
        <v>1.5347222222222223E-3</v>
      </c>
      <c r="AV48" s="135">
        <v>1.5295138888888891E-3</v>
      </c>
      <c r="AW48" s="135">
        <v>1.5326388888888887E-3</v>
      </c>
      <c r="AX48" s="135">
        <v>1.5413194444444443E-3</v>
      </c>
      <c r="AY48" s="135">
        <v>1.5265046296296296E-3</v>
      </c>
      <c r="AZ48" s="135">
        <v>1.5574074074074073E-3</v>
      </c>
      <c r="BA48" s="135">
        <v>1.5478009259259258E-3</v>
      </c>
      <c r="BB48" s="135">
        <v>1.5498842592592593E-3</v>
      </c>
      <c r="BC48" s="135">
        <v>1.535648148148148E-3</v>
      </c>
      <c r="BD48" s="135">
        <v>1.5224537037037038E-3</v>
      </c>
      <c r="BE48" s="135">
        <v>1.5013888888888889E-3</v>
      </c>
      <c r="BF48" s="135">
        <v>1.5133101851851852E-3</v>
      </c>
      <c r="BG48" s="135">
        <v>1.4221064814814814E-3</v>
      </c>
      <c r="BH48" s="135">
        <v>1.4359953703703702E-3</v>
      </c>
      <c r="BI48" s="135">
        <v>1.4846064814814817E-3</v>
      </c>
      <c r="BJ48" s="135">
        <v>1.495949074074074E-3</v>
      </c>
      <c r="BK48" s="135">
        <v>1.4812499999999999E-3</v>
      </c>
      <c r="BL48" s="135">
        <v>1.5045138888888888E-3</v>
      </c>
      <c r="BM48" s="135">
        <v>1.4756944444444444E-3</v>
      </c>
      <c r="BN48" s="135">
        <v>1.4877314814814814E-3</v>
      </c>
      <c r="BO48" s="135">
        <v>1.6425925925925928E-3</v>
      </c>
      <c r="BP48" s="135">
        <v>1.5620370370370371E-3</v>
      </c>
      <c r="BQ48" s="135">
        <v>1.5478009259259258E-3</v>
      </c>
      <c r="BR48" s="135">
        <v>1.5577546296296296E-3</v>
      </c>
      <c r="BS48" s="135">
        <v>1.6983796296296298E-3</v>
      </c>
      <c r="BT48" s="135">
        <v>1.5687499999999998E-3</v>
      </c>
      <c r="BU48" s="135">
        <v>1.5755787037037038E-3</v>
      </c>
      <c r="BV48" s="135">
        <v>1.5652777777777776E-3</v>
      </c>
      <c r="BW48" s="135">
        <v>1.7913194444444443E-3</v>
      </c>
      <c r="BX48" s="135">
        <v>1.6096064814814812E-3</v>
      </c>
      <c r="BY48" s="135">
        <v>1.5804398148148149E-3</v>
      </c>
      <c r="BZ48" s="135">
        <v>1.5837962962962965E-3</v>
      </c>
      <c r="CA48" s="135">
        <v>1.7965277777777777E-3</v>
      </c>
      <c r="CB48" s="135">
        <v>1.5931712962962963E-3</v>
      </c>
      <c r="CC48" s="135">
        <v>1.5599537037037038E-3</v>
      </c>
      <c r="CD48" s="135">
        <v>1.5166666666666668E-3</v>
      </c>
      <c r="CE48" s="135">
        <v>1.6824074074074074E-3</v>
      </c>
      <c r="CF48" s="135">
        <v>1.3701388888888888E-3</v>
      </c>
      <c r="CG48" s="135">
        <v>1.2664351851851851E-3</v>
      </c>
      <c r="CH48" s="135">
        <v>1.3671296296296296E-3</v>
      </c>
      <c r="CI48" s="135">
        <v>1.3819444444444443E-3</v>
      </c>
      <c r="CJ48" s="135">
        <v>1.4221064814814814E-3</v>
      </c>
      <c r="CK48" s="135">
        <v>1.416087962962963E-3</v>
      </c>
      <c r="CL48" s="135">
        <v>1.3853009259259259E-3</v>
      </c>
      <c r="CM48" s="135">
        <v>1.3590277777777778E-3</v>
      </c>
      <c r="CN48" s="135">
        <v>1.374537037037037E-3</v>
      </c>
      <c r="CO48" s="135">
        <v>1.4131944444444446E-3</v>
      </c>
      <c r="CP48" s="135">
        <v>1.4309027777777781E-3</v>
      </c>
      <c r="CQ48" s="135">
        <v>1.411574074074074E-3</v>
      </c>
      <c r="CR48" s="135">
        <v>1.39375E-3</v>
      </c>
      <c r="CS48" s="135">
        <v>1.3981481481481481E-3</v>
      </c>
      <c r="CT48" s="135">
        <v>1.4053240740740742E-3</v>
      </c>
      <c r="CU48" s="135">
        <v>1.3814814814814816E-3</v>
      </c>
      <c r="CV48" s="135">
        <v>1.346875E-3</v>
      </c>
      <c r="CW48" s="135">
        <v>1.3116898148148148E-3</v>
      </c>
      <c r="CX48" s="135">
        <v>1.2958333333333335E-3</v>
      </c>
      <c r="CY48" s="135">
        <v>1.2813657407407407E-3</v>
      </c>
      <c r="CZ48" s="135">
        <v>1.286226851851852E-3</v>
      </c>
      <c r="DA48" s="135">
        <v>1.2875E-3</v>
      </c>
      <c r="DB48" s="135">
        <v>1.3054398148148148E-3</v>
      </c>
      <c r="DC48" s="135">
        <v>1.3576388888888889E-3</v>
      </c>
      <c r="DD48" s="135">
        <v>1.3471064814814815E-3</v>
      </c>
      <c r="DE48" s="135">
        <v>1.3271990740740742E-3</v>
      </c>
      <c r="DF48" s="135">
        <v>1.3275462962962963E-3</v>
      </c>
      <c r="DG48" s="135">
        <v>1.3298611111111113E-3</v>
      </c>
      <c r="DH48" s="135">
        <v>1.2848379629629629E-3</v>
      </c>
      <c r="DI48" s="136">
        <v>1.2815972222222222E-3</v>
      </c>
      <c r="DJ48" s="136">
        <v>1.2576388888888889E-3</v>
      </c>
    </row>
    <row r="49" spans="2:114">
      <c r="B49" s="123">
        <v>46</v>
      </c>
      <c r="C49" s="124">
        <v>14</v>
      </c>
      <c r="D49" s="124" t="s">
        <v>132</v>
      </c>
      <c r="E49" s="125">
        <v>1963</v>
      </c>
      <c r="F49" s="125" t="s">
        <v>160</v>
      </c>
      <c r="G49" s="125">
        <v>6</v>
      </c>
      <c r="H49" s="124" t="s">
        <v>133</v>
      </c>
      <c r="I49" s="132">
        <v>0.16360532407407408</v>
      </c>
      <c r="J49" s="134">
        <v>2.4195601851851852E-3</v>
      </c>
      <c r="K49" s="135">
        <v>1.4329861111111112E-3</v>
      </c>
      <c r="L49" s="135">
        <v>1.4556712962962961E-3</v>
      </c>
      <c r="M49" s="135">
        <v>1.4798611111111113E-3</v>
      </c>
      <c r="N49" s="135">
        <v>1.4679398148148149E-3</v>
      </c>
      <c r="O49" s="135">
        <v>1.4894675925925926E-3</v>
      </c>
      <c r="P49" s="135">
        <v>1.4460648148148147E-3</v>
      </c>
      <c r="Q49" s="135">
        <v>1.4788194444444447E-3</v>
      </c>
      <c r="R49" s="135">
        <v>1.4787037037037036E-3</v>
      </c>
      <c r="S49" s="135">
        <v>1.4606481481481482E-3</v>
      </c>
      <c r="T49" s="135">
        <v>1.4814814814814814E-3</v>
      </c>
      <c r="U49" s="135">
        <v>1.4662037037037039E-3</v>
      </c>
      <c r="V49" s="135">
        <v>1.6087962962962963E-3</v>
      </c>
      <c r="W49" s="135">
        <v>1.4988425925925924E-3</v>
      </c>
      <c r="X49" s="135">
        <v>1.4905092592592591E-3</v>
      </c>
      <c r="Y49" s="135">
        <v>1.4956018518518519E-3</v>
      </c>
      <c r="Z49" s="135">
        <v>1.4900462962962964E-3</v>
      </c>
      <c r="AA49" s="135">
        <v>1.5303240740740744E-3</v>
      </c>
      <c r="AB49" s="135">
        <v>1.5033564814814814E-3</v>
      </c>
      <c r="AC49" s="135">
        <v>1.5128472222222225E-3</v>
      </c>
      <c r="AD49" s="135">
        <v>1.4918981481481482E-3</v>
      </c>
      <c r="AE49" s="135">
        <v>1.5060185185185185E-3</v>
      </c>
      <c r="AF49" s="135">
        <v>1.517824074074074E-3</v>
      </c>
      <c r="AG49" s="135">
        <v>1.5245370370370369E-3</v>
      </c>
      <c r="AH49" s="135">
        <v>1.9550925925925925E-3</v>
      </c>
      <c r="AI49" s="135">
        <v>1.5386574074074072E-3</v>
      </c>
      <c r="AJ49" s="135">
        <v>1.5185185185185182E-3</v>
      </c>
      <c r="AK49" s="135">
        <v>1.5116898148148147E-3</v>
      </c>
      <c r="AL49" s="135">
        <v>1.5307870370370371E-3</v>
      </c>
      <c r="AM49" s="135">
        <v>1.4841435185185185E-3</v>
      </c>
      <c r="AN49" s="135">
        <v>1.5116898148148147E-3</v>
      </c>
      <c r="AO49" s="135">
        <v>1.5109953703703702E-3</v>
      </c>
      <c r="AP49" s="135">
        <v>1.5185185185185182E-3</v>
      </c>
      <c r="AQ49" s="135">
        <v>1.5092592592592595E-3</v>
      </c>
      <c r="AR49" s="135">
        <v>1.5156250000000003E-3</v>
      </c>
      <c r="AS49" s="135">
        <v>1.5427083333333332E-3</v>
      </c>
      <c r="AT49" s="135">
        <v>1.5438657407407408E-3</v>
      </c>
      <c r="AU49" s="135">
        <v>1.6715277777777779E-3</v>
      </c>
      <c r="AV49" s="135">
        <v>1.5505787037037035E-3</v>
      </c>
      <c r="AW49" s="135">
        <v>1.5547453703703704E-3</v>
      </c>
      <c r="AX49" s="135">
        <v>1.530439814814815E-3</v>
      </c>
      <c r="AY49" s="135">
        <v>1.504050925925926E-3</v>
      </c>
      <c r="AZ49" s="135">
        <v>1.525925925925926E-3</v>
      </c>
      <c r="BA49" s="135">
        <v>1.5074074074074072E-3</v>
      </c>
      <c r="BB49" s="135">
        <v>1.4878472222222222E-3</v>
      </c>
      <c r="BC49" s="135">
        <v>1.5166666666666668E-3</v>
      </c>
      <c r="BD49" s="135">
        <v>1.5024305555555555E-3</v>
      </c>
      <c r="BE49" s="135">
        <v>1.5019675925925927E-3</v>
      </c>
      <c r="BF49" s="135">
        <v>1.5057870370370373E-3</v>
      </c>
      <c r="BG49" s="135">
        <v>1.810648148148148E-3</v>
      </c>
      <c r="BH49" s="135">
        <v>1.5278935185185185E-3</v>
      </c>
      <c r="BI49" s="135">
        <v>1.5224537037037038E-3</v>
      </c>
      <c r="BJ49" s="135">
        <v>1.5238425925925925E-3</v>
      </c>
      <c r="BK49" s="135">
        <v>1.4756944444444444E-3</v>
      </c>
      <c r="BL49" s="135">
        <v>1.4628472222222222E-3</v>
      </c>
      <c r="BM49" s="135">
        <v>1.4988425925925924E-3</v>
      </c>
      <c r="BN49" s="135">
        <v>1.4787037037037036E-3</v>
      </c>
      <c r="BO49" s="135">
        <v>1.4667824074074073E-3</v>
      </c>
      <c r="BP49" s="135">
        <v>1.4670138888888886E-3</v>
      </c>
      <c r="BQ49" s="135">
        <v>1.4921296296296297E-3</v>
      </c>
      <c r="BR49" s="135">
        <v>1.5199074074074075E-3</v>
      </c>
      <c r="BS49" s="135">
        <v>1.4931712962962963E-3</v>
      </c>
      <c r="BT49" s="135">
        <v>1.7745370370370371E-3</v>
      </c>
      <c r="BU49" s="135">
        <v>1.5086805555555554E-3</v>
      </c>
      <c r="BV49" s="135">
        <v>1.5167824074074074E-3</v>
      </c>
      <c r="BW49" s="135">
        <v>1.4641203703703706E-3</v>
      </c>
      <c r="BX49" s="135">
        <v>1.4954861111111113E-3</v>
      </c>
      <c r="BY49" s="135">
        <v>1.5090277777777778E-3</v>
      </c>
      <c r="BZ49" s="135">
        <v>1.5011574074074074E-3</v>
      </c>
      <c r="CA49" s="135">
        <v>1.4887731481481481E-3</v>
      </c>
      <c r="CB49" s="135">
        <v>1.5082175925925925E-3</v>
      </c>
      <c r="CC49" s="135">
        <v>1.5111111111111113E-3</v>
      </c>
      <c r="CD49" s="135">
        <v>1.5403935185185188E-3</v>
      </c>
      <c r="CE49" s="135">
        <v>1.5313657407407405E-3</v>
      </c>
      <c r="CF49" s="135">
        <v>1.8734953703703706E-3</v>
      </c>
      <c r="CG49" s="135">
        <v>1.5550925925925925E-3</v>
      </c>
      <c r="CH49" s="135">
        <v>1.5513888888888888E-3</v>
      </c>
      <c r="CI49" s="135">
        <v>1.5385416666666666E-3</v>
      </c>
      <c r="CJ49" s="135">
        <v>1.5543981481481483E-3</v>
      </c>
      <c r="CK49" s="135">
        <v>1.5446759259259259E-3</v>
      </c>
      <c r="CL49" s="135">
        <v>1.5585648148148149E-3</v>
      </c>
      <c r="CM49" s="135">
        <v>1.5509259259259261E-3</v>
      </c>
      <c r="CN49" s="135">
        <v>1.5409722222222222E-3</v>
      </c>
      <c r="CO49" s="135">
        <v>1.5694444444444443E-3</v>
      </c>
      <c r="CP49" s="135">
        <v>1.5481481481481483E-3</v>
      </c>
      <c r="CQ49" s="135">
        <v>1.6123842592592594E-3</v>
      </c>
      <c r="CR49" s="135">
        <v>1.612962962962963E-3</v>
      </c>
      <c r="CS49" s="135">
        <v>1.5936342592592593E-3</v>
      </c>
      <c r="CT49" s="135">
        <v>1.5819444444444446E-3</v>
      </c>
      <c r="CU49" s="135">
        <v>1.8333333333333335E-3</v>
      </c>
      <c r="CV49" s="135">
        <v>1.6061342592592592E-3</v>
      </c>
      <c r="CW49" s="135">
        <v>1.636226851851852E-3</v>
      </c>
      <c r="CX49" s="135">
        <v>1.6307870370370367E-3</v>
      </c>
      <c r="CY49" s="135">
        <v>1.6380787037037034E-3</v>
      </c>
      <c r="CZ49" s="135">
        <v>1.6210648148148148E-3</v>
      </c>
      <c r="DA49" s="135">
        <v>1.6685185185185186E-3</v>
      </c>
      <c r="DB49" s="135">
        <v>1.6538194444444445E-3</v>
      </c>
      <c r="DC49" s="135">
        <v>1.7216435185185184E-3</v>
      </c>
      <c r="DD49" s="135">
        <v>1.6567129629629631E-3</v>
      </c>
      <c r="DE49" s="135">
        <v>1.595138888888889E-3</v>
      </c>
      <c r="DF49" s="135">
        <v>1.6509259259259261E-3</v>
      </c>
      <c r="DG49" s="135">
        <v>1.649537037037037E-3</v>
      </c>
      <c r="DH49" s="135">
        <v>1.6217592592592592E-3</v>
      </c>
      <c r="DI49" s="136">
        <v>1.6473379629629631E-3</v>
      </c>
      <c r="DJ49" s="136">
        <v>1.619560185185185E-3</v>
      </c>
    </row>
    <row r="50" spans="2:114">
      <c r="B50" s="123">
        <v>47</v>
      </c>
      <c r="C50" s="124">
        <v>27</v>
      </c>
      <c r="D50" s="124" t="s">
        <v>364</v>
      </c>
      <c r="E50" s="125">
        <v>1977</v>
      </c>
      <c r="F50" s="125" t="s">
        <v>156</v>
      </c>
      <c r="G50" s="125">
        <v>18</v>
      </c>
      <c r="H50" s="124" t="s">
        <v>365</v>
      </c>
      <c r="I50" s="132">
        <v>0.16416203703703705</v>
      </c>
      <c r="J50" s="134">
        <v>2.1952546296296295E-3</v>
      </c>
      <c r="K50" s="135">
        <v>1.3006944444444444E-3</v>
      </c>
      <c r="L50" s="135">
        <v>1.3474537037037038E-3</v>
      </c>
      <c r="M50" s="135">
        <v>1.3409722222222223E-3</v>
      </c>
      <c r="N50" s="135">
        <v>1.3253472222222223E-3</v>
      </c>
      <c r="O50" s="135">
        <v>1.3340277777777777E-3</v>
      </c>
      <c r="P50" s="135">
        <v>1.312962962962963E-3</v>
      </c>
      <c r="Q50" s="135">
        <v>1.3010416666666667E-3</v>
      </c>
      <c r="R50" s="135">
        <v>1.3094907407407411E-3</v>
      </c>
      <c r="S50" s="135">
        <v>1.3502314814814816E-3</v>
      </c>
      <c r="T50" s="135">
        <v>1.3643518518518518E-3</v>
      </c>
      <c r="U50" s="135">
        <v>1.3138888888888887E-3</v>
      </c>
      <c r="V50" s="135">
        <v>1.3271990740740742E-3</v>
      </c>
      <c r="W50" s="135">
        <v>1.3380787037037035E-3</v>
      </c>
      <c r="X50" s="135">
        <v>1.341087962962963E-3</v>
      </c>
      <c r="Y50" s="135">
        <v>1.3865740740740739E-3</v>
      </c>
      <c r="Z50" s="135">
        <v>1.3239583333333332E-3</v>
      </c>
      <c r="AA50" s="135">
        <v>1.3620370370370373E-3</v>
      </c>
      <c r="AB50" s="135">
        <v>1.3547453703703701E-3</v>
      </c>
      <c r="AC50" s="135">
        <v>1.360300925925926E-3</v>
      </c>
      <c r="AD50" s="135">
        <v>1.3535879629629629E-3</v>
      </c>
      <c r="AE50" s="135">
        <v>1.3605324074074073E-3</v>
      </c>
      <c r="AF50" s="135">
        <v>1.3695601851851852E-3</v>
      </c>
      <c r="AG50" s="135">
        <v>1.3755787037037037E-3</v>
      </c>
      <c r="AH50" s="135">
        <v>1.3932870370370373E-3</v>
      </c>
      <c r="AI50" s="135">
        <v>1.3643518518518518E-3</v>
      </c>
      <c r="AJ50" s="135">
        <v>1.3372685185185187E-3</v>
      </c>
      <c r="AK50" s="135">
        <v>1.3655092592592592E-3</v>
      </c>
      <c r="AL50" s="135">
        <v>1.3475694444444446E-3</v>
      </c>
      <c r="AM50" s="135">
        <v>1.3785879629629632E-3</v>
      </c>
      <c r="AN50" s="135">
        <v>1.3877314814814813E-3</v>
      </c>
      <c r="AO50" s="135">
        <v>1.3814814814814816E-3</v>
      </c>
      <c r="AP50" s="135">
        <v>1.3414351851851851E-3</v>
      </c>
      <c r="AQ50" s="135">
        <v>1.3701388888888888E-3</v>
      </c>
      <c r="AR50" s="135">
        <v>1.3954861111111112E-3</v>
      </c>
      <c r="AS50" s="135">
        <v>1.4158564814814815E-3</v>
      </c>
      <c r="AT50" s="135">
        <v>1.4931712962962963E-3</v>
      </c>
      <c r="AU50" s="135">
        <v>1.416087962962963E-3</v>
      </c>
      <c r="AV50" s="135">
        <v>1.4315972222222223E-3</v>
      </c>
      <c r="AW50" s="135">
        <v>1.3987268518518517E-3</v>
      </c>
      <c r="AX50" s="135">
        <v>1.4177083333333333E-3</v>
      </c>
      <c r="AY50" s="135">
        <v>1.3854166666666667E-3</v>
      </c>
      <c r="AZ50" s="135">
        <v>1.459375E-3</v>
      </c>
      <c r="BA50" s="135">
        <v>1.4612268518518518E-3</v>
      </c>
      <c r="BB50" s="135">
        <v>1.4386574074074076E-3</v>
      </c>
      <c r="BC50" s="135">
        <v>1.4791666666666666E-3</v>
      </c>
      <c r="BD50" s="135">
        <v>1.4075231481481482E-3</v>
      </c>
      <c r="BE50" s="135">
        <v>1.4409722222222222E-3</v>
      </c>
      <c r="BF50" s="135">
        <v>1.4187500000000001E-3</v>
      </c>
      <c r="BG50" s="135">
        <v>1.4744212962962964E-3</v>
      </c>
      <c r="BH50" s="135">
        <v>1.539236111111111E-3</v>
      </c>
      <c r="BI50" s="135">
        <v>1.5002314814814815E-3</v>
      </c>
      <c r="BJ50" s="135">
        <v>1.5229166666666666E-3</v>
      </c>
      <c r="BK50" s="135">
        <v>1.5039351851851852E-3</v>
      </c>
      <c r="BL50" s="135">
        <v>1.5231481481481483E-3</v>
      </c>
      <c r="BM50" s="135">
        <v>1.5097222222222222E-3</v>
      </c>
      <c r="BN50" s="135">
        <v>1.5052083333333332E-3</v>
      </c>
      <c r="BO50" s="135">
        <v>1.4874999999999999E-3</v>
      </c>
      <c r="BP50" s="135">
        <v>1.5578703703703703E-3</v>
      </c>
      <c r="BQ50" s="135">
        <v>1.5812500000000002E-3</v>
      </c>
      <c r="BR50" s="135">
        <v>1.5648148148148149E-3</v>
      </c>
      <c r="BS50" s="135">
        <v>1.499189814814815E-3</v>
      </c>
      <c r="BT50" s="135">
        <v>1.6226851851851853E-3</v>
      </c>
      <c r="BU50" s="135">
        <v>1.5789351851851852E-3</v>
      </c>
      <c r="BV50" s="135">
        <v>1.6253472222222223E-3</v>
      </c>
      <c r="BW50" s="135">
        <v>1.6262731481481482E-3</v>
      </c>
      <c r="BX50" s="135">
        <v>1.6168981481481479E-3</v>
      </c>
      <c r="BY50" s="135">
        <v>1.5511574074074073E-3</v>
      </c>
      <c r="BZ50" s="135">
        <v>1.5680555555555554E-3</v>
      </c>
      <c r="CA50" s="135">
        <v>1.599652777777778E-3</v>
      </c>
      <c r="CB50" s="135">
        <v>1.6295138888888887E-3</v>
      </c>
      <c r="CC50" s="135">
        <v>1.7230324074074075E-3</v>
      </c>
      <c r="CD50" s="135">
        <v>1.6601851851851853E-3</v>
      </c>
      <c r="CE50" s="135">
        <v>1.8767361111111111E-3</v>
      </c>
      <c r="CF50" s="135">
        <v>2.0861111111111111E-3</v>
      </c>
      <c r="CG50" s="135">
        <v>1.599652777777778E-3</v>
      </c>
      <c r="CH50" s="135">
        <v>1.6175925925925926E-3</v>
      </c>
      <c r="CI50" s="135">
        <v>1.7848379629629629E-3</v>
      </c>
      <c r="CJ50" s="135">
        <v>1.7603009259259258E-3</v>
      </c>
      <c r="CK50" s="135">
        <v>1.8065972222222225E-3</v>
      </c>
      <c r="CL50" s="135">
        <v>1.8688657407407406E-3</v>
      </c>
      <c r="CM50" s="135">
        <v>1.8956018518518517E-3</v>
      </c>
      <c r="CN50" s="135">
        <v>1.8572916666666668E-3</v>
      </c>
      <c r="CO50" s="135">
        <v>1.8327546296296295E-3</v>
      </c>
      <c r="CP50" s="135">
        <v>1.7237268518518519E-3</v>
      </c>
      <c r="CQ50" s="135">
        <v>1.9318287037037036E-3</v>
      </c>
      <c r="CR50" s="135">
        <v>1.7787037037037036E-3</v>
      </c>
      <c r="CS50" s="135">
        <v>1.7158564814814814E-3</v>
      </c>
      <c r="CT50" s="135">
        <v>1.7846064814814816E-3</v>
      </c>
      <c r="CU50" s="135">
        <v>1.7922453703703705E-3</v>
      </c>
      <c r="CV50" s="135">
        <v>1.773148148148148E-3</v>
      </c>
      <c r="CW50" s="135">
        <v>2.0344907407407408E-3</v>
      </c>
      <c r="CX50" s="135">
        <v>1.7770833333333334E-3</v>
      </c>
      <c r="CY50" s="135">
        <v>1.8359953703703704E-3</v>
      </c>
      <c r="CZ50" s="135">
        <v>1.8885416666666666E-3</v>
      </c>
      <c r="DA50" s="135">
        <v>1.8346064814814815E-3</v>
      </c>
      <c r="DB50" s="135">
        <v>2.1568287037037038E-3</v>
      </c>
      <c r="DC50" s="135">
        <v>1.6790509259259258E-3</v>
      </c>
      <c r="DD50" s="135">
        <v>1.7708333333333332E-3</v>
      </c>
      <c r="DE50" s="135">
        <v>1.9951388888888892E-3</v>
      </c>
      <c r="DF50" s="135">
        <v>1.8489583333333335E-3</v>
      </c>
      <c r="DG50" s="135">
        <v>1.9013888888888889E-3</v>
      </c>
      <c r="DH50" s="135">
        <v>1.7245370370370372E-3</v>
      </c>
      <c r="DI50" s="136">
        <v>1.725E-3</v>
      </c>
      <c r="DJ50" s="136">
        <v>1.7563657407407408E-3</v>
      </c>
    </row>
    <row r="51" spans="2:114">
      <c r="B51" s="123">
        <v>48</v>
      </c>
      <c r="C51" s="124">
        <v>72</v>
      </c>
      <c r="D51" s="124" t="s">
        <v>137</v>
      </c>
      <c r="E51" s="125">
        <v>1969</v>
      </c>
      <c r="F51" s="125" t="s">
        <v>143</v>
      </c>
      <c r="G51" s="125">
        <v>3</v>
      </c>
      <c r="H51" s="124" t="s">
        <v>152</v>
      </c>
      <c r="I51" s="132">
        <v>0.16462152777777778</v>
      </c>
      <c r="J51" s="134">
        <v>2.2415509259259259E-3</v>
      </c>
      <c r="K51" s="135">
        <v>1.4188657407407407E-3</v>
      </c>
      <c r="L51" s="135">
        <v>1.4436342592592593E-3</v>
      </c>
      <c r="M51" s="135">
        <v>1.4385416666666667E-3</v>
      </c>
      <c r="N51" s="135">
        <v>1.4883101851851852E-3</v>
      </c>
      <c r="O51" s="135">
        <v>1.4634259259259262E-3</v>
      </c>
      <c r="P51" s="135">
        <v>1.4804398148148146E-3</v>
      </c>
      <c r="Q51" s="135">
        <v>1.4354166666666667E-3</v>
      </c>
      <c r="R51" s="135">
        <v>1.4461805555555556E-3</v>
      </c>
      <c r="S51" s="135">
        <v>1.4195601851851852E-3</v>
      </c>
      <c r="T51" s="135">
        <v>1.5037037037037035E-3</v>
      </c>
      <c r="U51" s="135">
        <v>1.4670138888888886E-3</v>
      </c>
      <c r="V51" s="135">
        <v>1.4614583333333331E-3</v>
      </c>
      <c r="W51" s="135">
        <v>1.4606481481481482E-3</v>
      </c>
      <c r="X51" s="135">
        <v>1.4532407407407408E-3</v>
      </c>
      <c r="Y51" s="135">
        <v>1.4467592592592594E-3</v>
      </c>
      <c r="Z51" s="135">
        <v>1.4090277777777779E-3</v>
      </c>
      <c r="AA51" s="135">
        <v>1.5880787037037037E-3</v>
      </c>
      <c r="AB51" s="135">
        <v>1.4126157407407405E-3</v>
      </c>
      <c r="AC51" s="135">
        <v>1.435763888888889E-3</v>
      </c>
      <c r="AD51" s="135">
        <v>1.4745370370370372E-3</v>
      </c>
      <c r="AE51" s="135">
        <v>1.5952546296296296E-3</v>
      </c>
      <c r="AF51" s="135">
        <v>1.4659722222222225E-3</v>
      </c>
      <c r="AG51" s="135">
        <v>1.5081018518518518E-3</v>
      </c>
      <c r="AH51" s="135">
        <v>1.499189814814815E-3</v>
      </c>
      <c r="AI51" s="135">
        <v>1.5001157407407409E-3</v>
      </c>
      <c r="AJ51" s="135">
        <v>1.5083333333333335E-3</v>
      </c>
      <c r="AK51" s="135">
        <v>1.7070601851851849E-3</v>
      </c>
      <c r="AL51" s="135">
        <v>1.4402777777777775E-3</v>
      </c>
      <c r="AM51" s="135">
        <v>1.4555555555555556E-3</v>
      </c>
      <c r="AN51" s="135">
        <v>1.4898148148148147E-3</v>
      </c>
      <c r="AO51" s="135">
        <v>1.4741898148148147E-3</v>
      </c>
      <c r="AP51" s="135">
        <v>1.4767361111111112E-3</v>
      </c>
      <c r="AQ51" s="135">
        <v>1.4782407407407409E-3</v>
      </c>
      <c r="AR51" s="135">
        <v>1.5035879629629629E-3</v>
      </c>
      <c r="AS51" s="135">
        <v>2.1046296296296295E-3</v>
      </c>
      <c r="AT51" s="135">
        <v>1.4898148148148147E-3</v>
      </c>
      <c r="AU51" s="135">
        <v>1.5097222222222222E-3</v>
      </c>
      <c r="AV51" s="135">
        <v>1.5118055555555555E-3</v>
      </c>
      <c r="AW51" s="135">
        <v>1.4956018518518519E-3</v>
      </c>
      <c r="AX51" s="135">
        <v>1.5015046296296298E-3</v>
      </c>
      <c r="AY51" s="135">
        <v>1.522337962962963E-3</v>
      </c>
      <c r="AZ51" s="135">
        <v>1.5082175925925925E-3</v>
      </c>
      <c r="BA51" s="135">
        <v>1.5083333333333335E-3</v>
      </c>
      <c r="BB51" s="135">
        <v>1.4960648148148147E-3</v>
      </c>
      <c r="BC51" s="135">
        <v>1.7121527777777777E-3</v>
      </c>
      <c r="BD51" s="135">
        <v>1.5094907407407407E-3</v>
      </c>
      <c r="BE51" s="135">
        <v>1.5193287037037035E-3</v>
      </c>
      <c r="BF51" s="135">
        <v>1.533912037037037E-3</v>
      </c>
      <c r="BG51" s="135">
        <v>1.5362268518518518E-3</v>
      </c>
      <c r="BH51" s="135">
        <v>1.5099537037037037E-3</v>
      </c>
      <c r="BI51" s="135">
        <v>1.9180555555555557E-3</v>
      </c>
      <c r="BJ51" s="135">
        <v>1.4993055555555556E-3</v>
      </c>
      <c r="BK51" s="135">
        <v>1.4938657407407407E-3</v>
      </c>
      <c r="BL51" s="135">
        <v>1.4923611111111112E-3</v>
      </c>
      <c r="BM51" s="135">
        <v>1.4910879629629629E-3</v>
      </c>
      <c r="BN51" s="135">
        <v>1.5150462962962962E-3</v>
      </c>
      <c r="BO51" s="135">
        <v>1.5010416666666668E-3</v>
      </c>
      <c r="BP51" s="135">
        <v>1.5077546296296297E-3</v>
      </c>
      <c r="BQ51" s="135">
        <v>1.4793981481481481E-3</v>
      </c>
      <c r="BR51" s="135">
        <v>1.4856481481481483E-3</v>
      </c>
      <c r="BS51" s="135">
        <v>1.6725694444444444E-3</v>
      </c>
      <c r="BT51" s="135">
        <v>1.4377314814814815E-3</v>
      </c>
      <c r="BU51" s="135">
        <v>1.4798611111111113E-3</v>
      </c>
      <c r="BV51" s="135">
        <v>1.4899305555555558E-3</v>
      </c>
      <c r="BW51" s="135">
        <v>1.6479166666666667E-3</v>
      </c>
      <c r="BX51" s="135">
        <v>1.5292824074074074E-3</v>
      </c>
      <c r="BY51" s="135">
        <v>1.5262731481481483E-3</v>
      </c>
      <c r="BZ51" s="135">
        <v>1.5155092592592592E-3</v>
      </c>
      <c r="CA51" s="135">
        <v>1.9972222222222223E-3</v>
      </c>
      <c r="CB51" s="135">
        <v>1.5480324074074075E-3</v>
      </c>
      <c r="CC51" s="135">
        <v>1.549537037037037E-3</v>
      </c>
      <c r="CD51" s="135">
        <v>1.5526620370370371E-3</v>
      </c>
      <c r="CE51" s="135">
        <v>1.5423611111111113E-3</v>
      </c>
      <c r="CF51" s="135">
        <v>1.5390046296296295E-3</v>
      </c>
      <c r="CG51" s="135">
        <v>2.1129629629629632E-3</v>
      </c>
      <c r="CH51" s="135">
        <v>1.5605324074074074E-3</v>
      </c>
      <c r="CI51" s="135">
        <v>1.5634259259259258E-3</v>
      </c>
      <c r="CJ51" s="135">
        <v>1.578009259259259E-3</v>
      </c>
      <c r="CK51" s="135">
        <v>1.5701388888888889E-3</v>
      </c>
      <c r="CL51" s="135">
        <v>1.5906249999999998E-3</v>
      </c>
      <c r="CM51" s="135">
        <v>1.6133101851851853E-3</v>
      </c>
      <c r="CN51" s="135">
        <v>1.5489583333333334E-3</v>
      </c>
      <c r="CO51" s="135">
        <v>1.753935185185185E-3</v>
      </c>
      <c r="CP51" s="135">
        <v>1.5880787037037037E-3</v>
      </c>
      <c r="CQ51" s="135">
        <v>1.6056712962962962E-3</v>
      </c>
      <c r="CR51" s="135">
        <v>2.0425925925925924E-3</v>
      </c>
      <c r="CS51" s="135">
        <v>1.5962962962962962E-3</v>
      </c>
      <c r="CT51" s="135">
        <v>1.609490740740741E-3</v>
      </c>
      <c r="CU51" s="135">
        <v>1.6027777777777776E-3</v>
      </c>
      <c r="CV51" s="135">
        <v>1.596412037037037E-3</v>
      </c>
      <c r="CW51" s="135">
        <v>1.5935185185185184E-3</v>
      </c>
      <c r="CX51" s="135">
        <v>1.8549768518518518E-3</v>
      </c>
      <c r="CY51" s="135">
        <v>1.5954861111111109E-3</v>
      </c>
      <c r="CZ51" s="135">
        <v>1.5972222222222221E-3</v>
      </c>
      <c r="DA51" s="135">
        <v>1.6289351851851853E-3</v>
      </c>
      <c r="DB51" s="135">
        <v>1.9903935185185185E-3</v>
      </c>
      <c r="DC51" s="135">
        <v>1.6060185185185188E-3</v>
      </c>
      <c r="DD51" s="135">
        <v>1.6225694444444445E-3</v>
      </c>
      <c r="DE51" s="135">
        <v>1.6003472222222224E-3</v>
      </c>
      <c r="DF51" s="135">
        <v>1.5925925925925927E-3</v>
      </c>
      <c r="DG51" s="135">
        <v>1.9172453703703704E-3</v>
      </c>
      <c r="DH51" s="135">
        <v>1.5446759259259259E-3</v>
      </c>
      <c r="DI51" s="136">
        <v>1.5697916666666666E-3</v>
      </c>
      <c r="DJ51" s="136">
        <v>1.5033564814814814E-3</v>
      </c>
    </row>
    <row r="52" spans="2:114">
      <c r="B52" s="123">
        <v>49</v>
      </c>
      <c r="C52" s="124">
        <v>76</v>
      </c>
      <c r="D52" s="124" t="s">
        <v>366</v>
      </c>
      <c r="E52" s="125">
        <v>1974</v>
      </c>
      <c r="F52" s="125" t="s">
        <v>156</v>
      </c>
      <c r="G52" s="125">
        <v>19</v>
      </c>
      <c r="H52" s="124" t="s">
        <v>159</v>
      </c>
      <c r="I52" s="132">
        <v>0.16471875</v>
      </c>
      <c r="J52" s="134">
        <v>2.6402777777777778E-3</v>
      </c>
      <c r="K52" s="135">
        <v>1.5159722222222222E-3</v>
      </c>
      <c r="L52" s="135">
        <v>1.5739583333333335E-3</v>
      </c>
      <c r="M52" s="135">
        <v>1.5192129629629633E-3</v>
      </c>
      <c r="N52" s="135">
        <v>1.533912037037037E-3</v>
      </c>
      <c r="O52" s="135">
        <v>1.5082175925925925E-3</v>
      </c>
      <c r="P52" s="135">
        <v>1.4883101851851852E-3</v>
      </c>
      <c r="Q52" s="135">
        <v>1.5116898148148147E-3</v>
      </c>
      <c r="R52" s="135">
        <v>1.4561342592592594E-3</v>
      </c>
      <c r="S52" s="135">
        <v>1.5210648148148147E-3</v>
      </c>
      <c r="T52" s="135">
        <v>1.5083333333333335E-3</v>
      </c>
      <c r="U52" s="135">
        <v>1.4158564814814815E-3</v>
      </c>
      <c r="V52" s="135">
        <v>1.4512731481481484E-3</v>
      </c>
      <c r="W52" s="135">
        <v>1.4562500000000001E-3</v>
      </c>
      <c r="X52" s="135">
        <v>1.4839120370370368E-3</v>
      </c>
      <c r="Y52" s="135">
        <v>1.467476851851852E-3</v>
      </c>
      <c r="Z52" s="135">
        <v>1.864699074074074E-3</v>
      </c>
      <c r="AA52" s="135">
        <v>1.5134259259259259E-3</v>
      </c>
      <c r="AB52" s="135">
        <v>1.4535879629629629E-3</v>
      </c>
      <c r="AC52" s="135">
        <v>1.4444444444444444E-3</v>
      </c>
      <c r="AD52" s="135">
        <v>1.4215277777777779E-3</v>
      </c>
      <c r="AE52" s="135">
        <v>1.438773148148148E-3</v>
      </c>
      <c r="AF52" s="135">
        <v>1.3973379629629631E-3</v>
      </c>
      <c r="AG52" s="135">
        <v>1.4283564814814816E-3</v>
      </c>
      <c r="AH52" s="135">
        <v>1.4181712962962965E-3</v>
      </c>
      <c r="AI52" s="135">
        <v>1.5005787037037036E-3</v>
      </c>
      <c r="AJ52" s="135">
        <v>1.4520833333333337E-3</v>
      </c>
      <c r="AK52" s="135">
        <v>1.4405092592592592E-3</v>
      </c>
      <c r="AL52" s="135">
        <v>1.4365740740740743E-3</v>
      </c>
      <c r="AM52" s="135">
        <v>1.4400462962962963E-3</v>
      </c>
      <c r="AN52" s="135">
        <v>1.4092592592592592E-3</v>
      </c>
      <c r="AO52" s="135">
        <v>1.5878472222222223E-3</v>
      </c>
      <c r="AP52" s="135">
        <v>1.403472222222222E-3</v>
      </c>
      <c r="AQ52" s="135">
        <v>1.4037037037037037E-3</v>
      </c>
      <c r="AR52" s="135">
        <v>1.4425925925925925E-3</v>
      </c>
      <c r="AS52" s="135">
        <v>1.395949074074074E-3</v>
      </c>
      <c r="AT52" s="135">
        <v>1.4508101851851852E-3</v>
      </c>
      <c r="AU52" s="135">
        <v>1.4475694444444443E-3</v>
      </c>
      <c r="AV52" s="135">
        <v>1.4614583333333331E-3</v>
      </c>
      <c r="AW52" s="135">
        <v>1.4053240740740742E-3</v>
      </c>
      <c r="AX52" s="135">
        <v>1.4675925925925926E-3</v>
      </c>
      <c r="AY52" s="135">
        <v>1.4840277777777777E-3</v>
      </c>
      <c r="AZ52" s="135">
        <v>1.4549768518518516E-3</v>
      </c>
      <c r="BA52" s="135">
        <v>1.4482638888888889E-3</v>
      </c>
      <c r="BB52" s="135">
        <v>1.5615740740740744E-3</v>
      </c>
      <c r="BC52" s="135">
        <v>1.444560185185185E-3</v>
      </c>
      <c r="BD52" s="135">
        <v>1.4096064814814815E-3</v>
      </c>
      <c r="BE52" s="135">
        <v>1.4506944444444446E-3</v>
      </c>
      <c r="BF52" s="135">
        <v>1.4827546296296297E-3</v>
      </c>
      <c r="BG52" s="135">
        <v>1.4207175925925926E-3</v>
      </c>
      <c r="BH52" s="135">
        <v>1.4306712962962962E-3</v>
      </c>
      <c r="BI52" s="135">
        <v>1.4677083333333332E-3</v>
      </c>
      <c r="BJ52" s="135">
        <v>3.091550925925926E-3</v>
      </c>
      <c r="BK52" s="135">
        <v>1.4792824074074075E-3</v>
      </c>
      <c r="BL52" s="135">
        <v>1.4371527777777779E-3</v>
      </c>
      <c r="BM52" s="135">
        <v>1.4196759259259258E-3</v>
      </c>
      <c r="BN52" s="135">
        <v>1.4571759259259258E-3</v>
      </c>
      <c r="BO52" s="135">
        <v>1.4872685185185186E-3</v>
      </c>
      <c r="BP52" s="135">
        <v>1.4655092592592593E-3</v>
      </c>
      <c r="BQ52" s="135">
        <v>1.4799768518518519E-3</v>
      </c>
      <c r="BR52" s="135">
        <v>1.5140046296296297E-3</v>
      </c>
      <c r="BS52" s="135">
        <v>1.5032407407407408E-3</v>
      </c>
      <c r="BT52" s="135">
        <v>1.5076388888888889E-3</v>
      </c>
      <c r="BU52" s="135">
        <v>1.5581018518518515E-3</v>
      </c>
      <c r="BV52" s="135">
        <v>1.5041666666666667E-3</v>
      </c>
      <c r="BW52" s="135">
        <v>1.5320601851851851E-3</v>
      </c>
      <c r="BX52" s="135">
        <v>1.546759259259259E-3</v>
      </c>
      <c r="BY52" s="135">
        <v>1.545023148148148E-3</v>
      </c>
      <c r="BZ52" s="135">
        <v>1.5216435185185185E-3</v>
      </c>
      <c r="CA52" s="135">
        <v>1.5072916666666665E-3</v>
      </c>
      <c r="CB52" s="135">
        <v>1.5180555555555555E-3</v>
      </c>
      <c r="CC52" s="135">
        <v>1.5299768518518518E-3</v>
      </c>
      <c r="CD52" s="135">
        <v>1.539236111111111E-3</v>
      </c>
      <c r="CE52" s="135">
        <v>1.5355324074074073E-3</v>
      </c>
      <c r="CF52" s="135">
        <v>1.5444444444444446E-3</v>
      </c>
      <c r="CG52" s="135">
        <v>3.1103009259259261E-3</v>
      </c>
      <c r="CH52" s="135">
        <v>1.6407407407407406E-3</v>
      </c>
      <c r="CI52" s="135">
        <v>1.5877314814814814E-3</v>
      </c>
      <c r="CJ52" s="135">
        <v>1.5710648148148148E-3</v>
      </c>
      <c r="CK52" s="135">
        <v>1.5142361111111112E-3</v>
      </c>
      <c r="CL52" s="135">
        <v>1.5908564814814815E-3</v>
      </c>
      <c r="CM52" s="135">
        <v>1.5722222222222223E-3</v>
      </c>
      <c r="CN52" s="135">
        <v>1.5719907407407408E-3</v>
      </c>
      <c r="CO52" s="135">
        <v>1.5947916666666664E-3</v>
      </c>
      <c r="CP52" s="135">
        <v>1.6156250000000001E-3</v>
      </c>
      <c r="CQ52" s="135">
        <v>1.5582175925925926E-3</v>
      </c>
      <c r="CR52" s="135">
        <v>1.5976851851851848E-3</v>
      </c>
      <c r="CS52" s="135">
        <v>1.6295138888888887E-3</v>
      </c>
      <c r="CT52" s="135">
        <v>1.622800925925926E-3</v>
      </c>
      <c r="CU52" s="135">
        <v>1.6314814814814818E-3</v>
      </c>
      <c r="CV52" s="135">
        <v>1.660300925925926E-3</v>
      </c>
      <c r="CW52" s="135">
        <v>1.7390046296296294E-3</v>
      </c>
      <c r="CX52" s="135">
        <v>1.6972222222222221E-3</v>
      </c>
      <c r="CY52" s="135">
        <v>2.5412037037037039E-3</v>
      </c>
      <c r="CZ52" s="135">
        <v>1.7295138888888889E-3</v>
      </c>
      <c r="DA52" s="135">
        <v>1.6626157407407405E-3</v>
      </c>
      <c r="DB52" s="135">
        <v>1.7060185185185184E-3</v>
      </c>
      <c r="DC52" s="135">
        <v>1.6974537037037036E-3</v>
      </c>
      <c r="DD52" s="135">
        <v>1.6806712962962964E-3</v>
      </c>
      <c r="DE52" s="135">
        <v>1.640162037037037E-3</v>
      </c>
      <c r="DF52" s="135">
        <v>1.5418981481481481E-3</v>
      </c>
      <c r="DG52" s="135">
        <v>1.4811342592592591E-3</v>
      </c>
      <c r="DH52" s="135">
        <v>1.5378472222222223E-3</v>
      </c>
      <c r="DI52" s="136">
        <v>1.5679398148148145E-3</v>
      </c>
      <c r="DJ52" s="136">
        <v>1.5686342592592594E-3</v>
      </c>
    </row>
    <row r="53" spans="2:114">
      <c r="B53" s="123">
        <v>50</v>
      </c>
      <c r="C53" s="124">
        <v>10</v>
      </c>
      <c r="D53" s="124" t="s">
        <v>367</v>
      </c>
      <c r="E53" s="125">
        <v>1985</v>
      </c>
      <c r="F53" s="125" t="s">
        <v>157</v>
      </c>
      <c r="G53" s="125">
        <v>11</v>
      </c>
      <c r="H53" s="124" t="s">
        <v>144</v>
      </c>
      <c r="I53" s="132">
        <v>0.16596759259259261</v>
      </c>
      <c r="J53" s="134">
        <v>2.1681712962962961E-3</v>
      </c>
      <c r="K53" s="135">
        <v>1.3406249999999998E-3</v>
      </c>
      <c r="L53" s="135">
        <v>1.3275462962962963E-3</v>
      </c>
      <c r="M53" s="135">
        <v>1.3297453703703702E-3</v>
      </c>
      <c r="N53" s="135">
        <v>1.3434027777777776E-3</v>
      </c>
      <c r="O53" s="135">
        <v>1.3748842592592591E-3</v>
      </c>
      <c r="P53" s="135">
        <v>1.3614583333333334E-3</v>
      </c>
      <c r="Q53" s="135">
        <v>1.3506944444444445E-3</v>
      </c>
      <c r="R53" s="135">
        <v>1.3634259259259259E-3</v>
      </c>
      <c r="S53" s="135">
        <v>1.4068287037037038E-3</v>
      </c>
      <c r="T53" s="135">
        <v>1.3539351851851852E-3</v>
      </c>
      <c r="U53" s="135">
        <v>1.3392361111111111E-3</v>
      </c>
      <c r="V53" s="135">
        <v>1.3721064814814813E-3</v>
      </c>
      <c r="W53" s="135">
        <v>1.3613425925925926E-3</v>
      </c>
      <c r="X53" s="135">
        <v>1.3738425925925925E-3</v>
      </c>
      <c r="Y53" s="135">
        <v>1.341087962962963E-3</v>
      </c>
      <c r="Z53" s="135">
        <v>1.3934027777777779E-3</v>
      </c>
      <c r="AA53" s="135">
        <v>1.354976851851852E-3</v>
      </c>
      <c r="AB53" s="135">
        <v>1.3540509259259259E-3</v>
      </c>
      <c r="AC53" s="135">
        <v>1.379398148148148E-3</v>
      </c>
      <c r="AD53" s="135">
        <v>1.3530092592592593E-3</v>
      </c>
      <c r="AE53" s="135">
        <v>1.3511574074074075E-3</v>
      </c>
      <c r="AF53" s="135">
        <v>1.4207175925925926E-3</v>
      </c>
      <c r="AG53" s="135">
        <v>1.376851851851852E-3</v>
      </c>
      <c r="AH53" s="135">
        <v>1.3756944444444444E-3</v>
      </c>
      <c r="AI53" s="135">
        <v>1.3785879629629632E-3</v>
      </c>
      <c r="AJ53" s="135">
        <v>1.3962962962962965E-3</v>
      </c>
      <c r="AK53" s="135">
        <v>1.3923611111111109E-3</v>
      </c>
      <c r="AL53" s="135">
        <v>1.4400462962962963E-3</v>
      </c>
      <c r="AM53" s="135">
        <v>1.3877314814814813E-3</v>
      </c>
      <c r="AN53" s="135">
        <v>1.3993055555555555E-3</v>
      </c>
      <c r="AO53" s="135">
        <v>1.4009259259259259E-3</v>
      </c>
      <c r="AP53" s="135">
        <v>1.4251157407407407E-3</v>
      </c>
      <c r="AQ53" s="135">
        <v>1.4090277777777779E-3</v>
      </c>
      <c r="AR53" s="135">
        <v>1.4229166666666667E-3</v>
      </c>
      <c r="AS53" s="135">
        <v>1.4723379629629628E-3</v>
      </c>
      <c r="AT53" s="135">
        <v>1.4405092592592592E-3</v>
      </c>
      <c r="AU53" s="135">
        <v>1.4462962962962962E-3</v>
      </c>
      <c r="AV53" s="135">
        <v>1.4425925925925925E-3</v>
      </c>
      <c r="AW53" s="135">
        <v>1.452662037037037E-3</v>
      </c>
      <c r="AX53" s="135">
        <v>1.5204861111111111E-3</v>
      </c>
      <c r="AY53" s="135">
        <v>1.4737268518518519E-3</v>
      </c>
      <c r="AZ53" s="135">
        <v>1.4928240740740741E-3</v>
      </c>
      <c r="BA53" s="135">
        <v>1.487152777777778E-3</v>
      </c>
      <c r="BB53" s="135">
        <v>1.8140046296296296E-3</v>
      </c>
      <c r="BC53" s="135">
        <v>1.4880787037037039E-3</v>
      </c>
      <c r="BD53" s="135">
        <v>1.5186342592592593E-3</v>
      </c>
      <c r="BE53" s="135">
        <v>1.521412037037037E-3</v>
      </c>
      <c r="BF53" s="135">
        <v>1.5950231481481481E-3</v>
      </c>
      <c r="BG53" s="135">
        <v>1.5554398148148148E-3</v>
      </c>
      <c r="BH53" s="135">
        <v>1.5631944444444443E-3</v>
      </c>
      <c r="BI53" s="135">
        <v>1.5457175925925927E-3</v>
      </c>
      <c r="BJ53" s="135">
        <v>1.6440972222222224E-3</v>
      </c>
      <c r="BK53" s="135">
        <v>1.5843749999999998E-3</v>
      </c>
      <c r="BL53" s="135">
        <v>1.5738425925925926E-3</v>
      </c>
      <c r="BM53" s="135">
        <v>1.5990740740740739E-3</v>
      </c>
      <c r="BN53" s="135">
        <v>1.6688657407407407E-3</v>
      </c>
      <c r="BO53" s="135">
        <v>1.6322916666666667E-3</v>
      </c>
      <c r="BP53" s="135">
        <v>1.6278935185185188E-3</v>
      </c>
      <c r="BQ53" s="135">
        <v>1.6028935185185185E-3</v>
      </c>
      <c r="BR53" s="135">
        <v>1.7392361111111113E-3</v>
      </c>
      <c r="BS53" s="135">
        <v>1.6980324074074074E-3</v>
      </c>
      <c r="BT53" s="135">
        <v>1.6596064814814815E-3</v>
      </c>
      <c r="BU53" s="135">
        <v>1.6498842592592591E-3</v>
      </c>
      <c r="BV53" s="135">
        <v>1.6462962962962965E-3</v>
      </c>
      <c r="BW53" s="135">
        <v>1.6775462962962961E-3</v>
      </c>
      <c r="BX53" s="135">
        <v>1.7674768518518519E-3</v>
      </c>
      <c r="BY53" s="135">
        <v>1.7075231481481481E-3</v>
      </c>
      <c r="BZ53" s="135">
        <v>1.6650462962962964E-3</v>
      </c>
      <c r="CA53" s="135">
        <v>1.6807870370370371E-3</v>
      </c>
      <c r="CB53" s="135">
        <v>2.043171296296296E-3</v>
      </c>
      <c r="CC53" s="135">
        <v>1.6450231481481481E-3</v>
      </c>
      <c r="CD53" s="135">
        <v>1.6796296296296297E-3</v>
      </c>
      <c r="CE53" s="135">
        <v>1.7240740740740741E-3</v>
      </c>
      <c r="CF53" s="135">
        <v>1.8240740740740743E-3</v>
      </c>
      <c r="CG53" s="135">
        <v>1.751736111111111E-3</v>
      </c>
      <c r="CH53" s="135">
        <v>1.7405092592592591E-3</v>
      </c>
      <c r="CI53" s="135">
        <v>1.8152777777777776E-3</v>
      </c>
      <c r="CJ53" s="135">
        <v>1.7590277777777778E-3</v>
      </c>
      <c r="CK53" s="135">
        <v>1.7945601851851853E-3</v>
      </c>
      <c r="CL53" s="135">
        <v>2.0688657407407405E-3</v>
      </c>
      <c r="CM53" s="135">
        <v>1.8649305555555557E-3</v>
      </c>
      <c r="CN53" s="135">
        <v>1.8354166666666666E-3</v>
      </c>
      <c r="CO53" s="135">
        <v>1.8651620370370369E-3</v>
      </c>
      <c r="CP53" s="135">
        <v>1.8274305555555554E-3</v>
      </c>
      <c r="CQ53" s="135">
        <v>1.9309027777777777E-3</v>
      </c>
      <c r="CR53" s="135">
        <v>1.8152777777777776E-3</v>
      </c>
      <c r="CS53" s="135">
        <v>1.8184027777777779E-3</v>
      </c>
      <c r="CT53" s="135">
        <v>1.860763888888889E-3</v>
      </c>
      <c r="CU53" s="135">
        <v>1.9521990740740741E-3</v>
      </c>
      <c r="CV53" s="135">
        <v>1.9449074074074073E-3</v>
      </c>
      <c r="CW53" s="135">
        <v>1.8648148148148148E-3</v>
      </c>
      <c r="CX53" s="135">
        <v>1.7738425925925925E-3</v>
      </c>
      <c r="CY53" s="135">
        <v>1.8690972222222223E-3</v>
      </c>
      <c r="CZ53" s="135">
        <v>1.5421296296296296E-3</v>
      </c>
      <c r="DA53" s="135">
        <v>1.6320601851851852E-3</v>
      </c>
      <c r="DB53" s="135">
        <v>1.5945601851851852E-3</v>
      </c>
      <c r="DC53" s="135">
        <v>1.5745370370370368E-3</v>
      </c>
      <c r="DD53" s="135">
        <v>1.5770833333333333E-3</v>
      </c>
      <c r="DE53" s="135">
        <v>1.682986111111111E-3</v>
      </c>
      <c r="DF53" s="135">
        <v>1.5837962962962965E-3</v>
      </c>
      <c r="DG53" s="135">
        <v>1.6262731481481482E-3</v>
      </c>
      <c r="DH53" s="135">
        <v>1.5960648148148149E-3</v>
      </c>
      <c r="DI53" s="136">
        <v>1.4894675925925926E-3</v>
      </c>
      <c r="DJ53" s="136">
        <v>1.4251157407407407E-3</v>
      </c>
    </row>
    <row r="54" spans="2:114">
      <c r="B54" s="123">
        <v>51</v>
      </c>
      <c r="C54" s="124">
        <v>75</v>
      </c>
      <c r="D54" s="124" t="s">
        <v>368</v>
      </c>
      <c r="E54" s="125">
        <v>1973</v>
      </c>
      <c r="F54" s="125" t="s">
        <v>156</v>
      </c>
      <c r="G54" s="125">
        <v>20</v>
      </c>
      <c r="H54" s="124" t="s">
        <v>369</v>
      </c>
      <c r="I54" s="132">
        <v>0.16656944444444444</v>
      </c>
      <c r="J54" s="134">
        <v>1.7596064814814816E-3</v>
      </c>
      <c r="K54" s="135">
        <v>1.2686342592592593E-3</v>
      </c>
      <c r="L54" s="135">
        <v>1.3151620370370368E-3</v>
      </c>
      <c r="M54" s="135">
        <v>1.3482638888888891E-3</v>
      </c>
      <c r="N54" s="135">
        <v>1.3471064814814815E-3</v>
      </c>
      <c r="O54" s="135">
        <v>1.3069444444444446E-3</v>
      </c>
      <c r="P54" s="135">
        <v>1.3583333333333331E-3</v>
      </c>
      <c r="Q54" s="135">
        <v>1.2865740740740739E-3</v>
      </c>
      <c r="R54" s="135">
        <v>1.3217592592592593E-3</v>
      </c>
      <c r="S54" s="135">
        <v>1.3270833333333335E-3</v>
      </c>
      <c r="T54" s="135">
        <v>1.2766203703703705E-3</v>
      </c>
      <c r="U54" s="135">
        <v>1.3021990740740739E-3</v>
      </c>
      <c r="V54" s="135">
        <v>1.2812500000000001E-3</v>
      </c>
      <c r="W54" s="135">
        <v>1.3200231481481483E-3</v>
      </c>
      <c r="X54" s="135">
        <v>1.3125000000000001E-3</v>
      </c>
      <c r="Y54" s="135">
        <v>1.3877314814814813E-3</v>
      </c>
      <c r="Z54" s="135">
        <v>1.2931712962962962E-3</v>
      </c>
      <c r="AA54" s="135">
        <v>1.3075231481481482E-3</v>
      </c>
      <c r="AB54" s="135">
        <v>1.2756944444444445E-3</v>
      </c>
      <c r="AC54" s="135">
        <v>1.320949074074074E-3</v>
      </c>
      <c r="AD54" s="135">
        <v>1.3902777777777776E-3</v>
      </c>
      <c r="AE54" s="135">
        <v>1.3834490740740741E-3</v>
      </c>
      <c r="AF54" s="135">
        <v>1.3359953703703702E-3</v>
      </c>
      <c r="AG54" s="135">
        <v>1.4120370370370369E-3</v>
      </c>
      <c r="AH54" s="135">
        <v>1.3081018518518517E-3</v>
      </c>
      <c r="AI54" s="135">
        <v>1.2770833333333334E-3</v>
      </c>
      <c r="AJ54" s="135">
        <v>1.3802083333333333E-3</v>
      </c>
      <c r="AK54" s="135">
        <v>1.3918981481481482E-3</v>
      </c>
      <c r="AL54" s="135">
        <v>1.3045138888888889E-3</v>
      </c>
      <c r="AM54" s="135">
        <v>1.2811342592592592E-3</v>
      </c>
      <c r="AN54" s="135">
        <v>1.9111111111111108E-3</v>
      </c>
      <c r="AO54" s="135">
        <v>1.315625E-3</v>
      </c>
      <c r="AP54" s="135">
        <v>1.3180555555555556E-3</v>
      </c>
      <c r="AQ54" s="135">
        <v>1.3202546296296296E-3</v>
      </c>
      <c r="AR54" s="135">
        <v>1.3196759259259262E-3</v>
      </c>
      <c r="AS54" s="135">
        <v>1.3932870370370373E-3</v>
      </c>
      <c r="AT54" s="135">
        <v>1.3364583333333334E-3</v>
      </c>
      <c r="AU54" s="135">
        <v>1.4525462962962964E-3</v>
      </c>
      <c r="AV54" s="135">
        <v>1.3760416666666667E-3</v>
      </c>
      <c r="AW54" s="135">
        <v>1.3574074074074077E-3</v>
      </c>
      <c r="AX54" s="135">
        <v>1.3864583333333333E-3</v>
      </c>
      <c r="AY54" s="135">
        <v>1.5189814814814814E-3</v>
      </c>
      <c r="AZ54" s="135">
        <v>1.3620370370370373E-3</v>
      </c>
      <c r="BA54" s="135">
        <v>1.3473379629629627E-3</v>
      </c>
      <c r="BB54" s="135">
        <v>1.4171296296296295E-3</v>
      </c>
      <c r="BC54" s="135">
        <v>1.4391203703703703E-3</v>
      </c>
      <c r="BD54" s="135">
        <v>1.4812499999999999E-3</v>
      </c>
      <c r="BE54" s="135">
        <v>1.3890046296296298E-3</v>
      </c>
      <c r="BF54" s="135">
        <v>1.5725694444444444E-3</v>
      </c>
      <c r="BG54" s="135">
        <v>1.4337962962962961E-3</v>
      </c>
      <c r="BH54" s="135">
        <v>1.4695601851851851E-3</v>
      </c>
      <c r="BI54" s="135">
        <v>1.4737268518518519E-3</v>
      </c>
      <c r="BJ54" s="135">
        <v>1.6694444444444445E-3</v>
      </c>
      <c r="BK54" s="135">
        <v>1.5700231481481483E-3</v>
      </c>
      <c r="BL54" s="135">
        <v>1.4501157407407405E-3</v>
      </c>
      <c r="BM54" s="135">
        <v>1.7818287037037039E-3</v>
      </c>
      <c r="BN54" s="135">
        <v>1.5348379629629629E-3</v>
      </c>
      <c r="BO54" s="135">
        <v>1.678472222222222E-3</v>
      </c>
      <c r="BP54" s="135">
        <v>1.600462962962963E-3</v>
      </c>
      <c r="BQ54" s="135">
        <v>1.6318287037037037E-3</v>
      </c>
      <c r="BR54" s="135">
        <v>1.6043981481481482E-3</v>
      </c>
      <c r="BS54" s="135">
        <v>2.1935185185185187E-3</v>
      </c>
      <c r="BT54" s="135">
        <v>2.2288194444444443E-3</v>
      </c>
      <c r="BU54" s="135">
        <v>1.4618055555555556E-3</v>
      </c>
      <c r="BV54" s="135">
        <v>1.6725694444444444E-3</v>
      </c>
      <c r="BW54" s="135">
        <v>1.5952546296296296E-3</v>
      </c>
      <c r="BX54" s="135">
        <v>1.5380787037037038E-3</v>
      </c>
      <c r="BY54" s="135">
        <v>2.350925925925926E-3</v>
      </c>
      <c r="BZ54" s="135">
        <v>1.4846064814814817E-3</v>
      </c>
      <c r="CA54" s="135">
        <v>1.5739583333333335E-3</v>
      </c>
      <c r="CB54" s="135">
        <v>1.7752314814814816E-3</v>
      </c>
      <c r="CC54" s="135">
        <v>1.6400462962962963E-3</v>
      </c>
      <c r="CD54" s="135">
        <v>1.8189814814814815E-3</v>
      </c>
      <c r="CE54" s="135">
        <v>1.837037037037037E-3</v>
      </c>
      <c r="CF54" s="135">
        <v>1.7254629629629627E-3</v>
      </c>
      <c r="CG54" s="135">
        <v>1.7254629629629627E-3</v>
      </c>
      <c r="CH54" s="135">
        <v>1.7962962962962965E-3</v>
      </c>
      <c r="CI54" s="135">
        <v>1.8824074074074073E-3</v>
      </c>
      <c r="CJ54" s="135">
        <v>1.9560185185185184E-3</v>
      </c>
      <c r="CK54" s="135">
        <v>1.9209490740740743E-3</v>
      </c>
      <c r="CL54" s="135">
        <v>1.8557870370370371E-3</v>
      </c>
      <c r="CM54" s="135">
        <v>1.8810185185185186E-3</v>
      </c>
      <c r="CN54" s="135">
        <v>1.8978009259259258E-3</v>
      </c>
      <c r="CO54" s="135">
        <v>1.8666666666666666E-3</v>
      </c>
      <c r="CP54" s="135">
        <v>1.8407407407407407E-3</v>
      </c>
      <c r="CQ54" s="135">
        <v>1.7833333333333332E-3</v>
      </c>
      <c r="CR54" s="135">
        <v>1.988425925925926E-3</v>
      </c>
      <c r="CS54" s="135">
        <v>1.8398148148148147E-3</v>
      </c>
      <c r="CT54" s="135">
        <v>1.9636574074074075E-3</v>
      </c>
      <c r="CU54" s="135">
        <v>1.8983796296296299E-3</v>
      </c>
      <c r="CV54" s="135">
        <v>1.8677083333333332E-3</v>
      </c>
      <c r="CW54" s="135">
        <v>1.9238425925925924E-3</v>
      </c>
      <c r="CX54" s="135">
        <v>1.9003472222222223E-3</v>
      </c>
      <c r="CY54" s="135">
        <v>1.9476851851851853E-3</v>
      </c>
      <c r="CZ54" s="135">
        <v>2.0474537037037037E-3</v>
      </c>
      <c r="DA54" s="135">
        <v>1.8182870370370369E-3</v>
      </c>
      <c r="DB54" s="135">
        <v>1.853125E-3</v>
      </c>
      <c r="DC54" s="135">
        <v>1.943287037037037E-3</v>
      </c>
      <c r="DD54" s="135">
        <v>1.8380787037037037E-3</v>
      </c>
      <c r="DE54" s="135">
        <v>1.8542824074074076E-3</v>
      </c>
      <c r="DF54" s="135">
        <v>1.8261574074074074E-3</v>
      </c>
      <c r="DG54" s="135">
        <v>1.9392361111111112E-3</v>
      </c>
      <c r="DH54" s="135">
        <v>1.8146990740740738E-3</v>
      </c>
      <c r="DI54" s="136">
        <v>1.6310185185185184E-3</v>
      </c>
      <c r="DJ54" s="136">
        <v>1.2761574074074075E-3</v>
      </c>
    </row>
    <row r="55" spans="2:114">
      <c r="B55" s="123">
        <v>52</v>
      </c>
      <c r="C55" s="124">
        <v>405</v>
      </c>
      <c r="D55" s="124" t="s">
        <v>370</v>
      </c>
      <c r="E55" s="125" t="s">
        <v>326</v>
      </c>
      <c r="F55" s="125" t="s">
        <v>327</v>
      </c>
      <c r="G55" s="125">
        <v>6</v>
      </c>
      <c r="H55" s="124" t="s">
        <v>159</v>
      </c>
      <c r="I55" s="132">
        <v>0.16932986111111112</v>
      </c>
      <c r="J55" s="134">
        <v>2.1699074074074073E-3</v>
      </c>
      <c r="K55" s="135">
        <v>1.3428240740740742E-3</v>
      </c>
      <c r="L55" s="135">
        <v>1.3916666666666667E-3</v>
      </c>
      <c r="M55" s="135">
        <v>1.4478009259259262E-3</v>
      </c>
      <c r="N55" s="135">
        <v>1.4554398148148148E-3</v>
      </c>
      <c r="O55" s="135">
        <v>1.4476851851851853E-3</v>
      </c>
      <c r="P55" s="135">
        <v>1.4607638888888888E-3</v>
      </c>
      <c r="Q55" s="135">
        <v>1.4569444444444445E-3</v>
      </c>
      <c r="R55" s="135">
        <v>1.4541666666666668E-3</v>
      </c>
      <c r="S55" s="135">
        <v>1.6543981481481481E-3</v>
      </c>
      <c r="T55" s="135">
        <v>1.4412037037037039E-3</v>
      </c>
      <c r="U55" s="135">
        <v>1.4783564814814813E-3</v>
      </c>
      <c r="V55" s="135">
        <v>1.6138888888888887E-3</v>
      </c>
      <c r="W55" s="135">
        <v>1.4569444444444445E-3</v>
      </c>
      <c r="X55" s="135">
        <v>1.4752314814814817E-3</v>
      </c>
      <c r="Y55" s="135">
        <v>1.5287037037037038E-3</v>
      </c>
      <c r="Z55" s="135">
        <v>1.6348379629629629E-3</v>
      </c>
      <c r="AA55" s="135">
        <v>1.7064814814814816E-3</v>
      </c>
      <c r="AB55" s="135">
        <v>1.4792824074074075E-3</v>
      </c>
      <c r="AC55" s="135">
        <v>1.7953703703703701E-3</v>
      </c>
      <c r="AD55" s="135">
        <v>1.4756944444444444E-3</v>
      </c>
      <c r="AE55" s="135">
        <v>1.4784722222222222E-3</v>
      </c>
      <c r="AF55" s="135">
        <v>1.8160879629629629E-3</v>
      </c>
      <c r="AG55" s="135">
        <v>1.4633101851851853E-3</v>
      </c>
      <c r="AH55" s="135">
        <v>1.39375E-3</v>
      </c>
      <c r="AI55" s="135">
        <v>1.4135416666666665E-3</v>
      </c>
      <c r="AJ55" s="135">
        <v>1.5072916666666665E-3</v>
      </c>
      <c r="AK55" s="135">
        <v>1.5394675925925925E-3</v>
      </c>
      <c r="AL55" s="135">
        <v>1.5751157407407406E-3</v>
      </c>
      <c r="AM55" s="135">
        <v>1.6138888888888887E-3</v>
      </c>
      <c r="AN55" s="135">
        <v>1.7318287037037035E-3</v>
      </c>
      <c r="AO55" s="135">
        <v>1.551273148148148E-3</v>
      </c>
      <c r="AP55" s="135">
        <v>1.620601851851852E-3</v>
      </c>
      <c r="AQ55" s="135">
        <v>1.6275462962962962E-3</v>
      </c>
      <c r="AR55" s="135">
        <v>1.6516203703703704E-3</v>
      </c>
      <c r="AS55" s="135">
        <v>1.6611111111111113E-3</v>
      </c>
      <c r="AT55" s="135">
        <v>1.7158564814814814E-3</v>
      </c>
      <c r="AU55" s="135">
        <v>1.5785879629629628E-3</v>
      </c>
      <c r="AV55" s="135">
        <v>1.6232638888888887E-3</v>
      </c>
      <c r="AW55" s="135">
        <v>1.6142361111111112E-3</v>
      </c>
      <c r="AX55" s="135">
        <v>1.6081018518518519E-3</v>
      </c>
      <c r="AY55" s="135">
        <v>1.6336805555555555E-3</v>
      </c>
      <c r="AZ55" s="135">
        <v>1.6556712962962964E-3</v>
      </c>
      <c r="BA55" s="135">
        <v>1.6466435185185184E-3</v>
      </c>
      <c r="BB55" s="135">
        <v>1.6549768518518519E-3</v>
      </c>
      <c r="BC55" s="135">
        <v>1.6802083333333337E-3</v>
      </c>
      <c r="BD55" s="135">
        <v>1.6832175925925927E-3</v>
      </c>
      <c r="BE55" s="135">
        <v>1.6587962962962962E-3</v>
      </c>
      <c r="BF55" s="135">
        <v>1.6148148148148148E-3</v>
      </c>
      <c r="BG55" s="135">
        <v>1.4599537037037035E-3</v>
      </c>
      <c r="BH55" s="135">
        <v>1.4989583333333333E-3</v>
      </c>
      <c r="BI55" s="135">
        <v>1.5444444444444446E-3</v>
      </c>
      <c r="BJ55" s="135">
        <v>1.4954861111111113E-3</v>
      </c>
      <c r="BK55" s="135">
        <v>1.4990740740740739E-3</v>
      </c>
      <c r="BL55" s="135">
        <v>1.5766203703703704E-3</v>
      </c>
      <c r="BM55" s="135">
        <v>1.5516203703703705E-3</v>
      </c>
      <c r="BN55" s="135">
        <v>1.5111111111111113E-3</v>
      </c>
      <c r="BO55" s="135">
        <v>1.6040509259259257E-3</v>
      </c>
      <c r="BP55" s="135">
        <v>1.4703703703703704E-3</v>
      </c>
      <c r="BQ55" s="135">
        <v>1.5092592592592595E-3</v>
      </c>
      <c r="BR55" s="135">
        <v>1.6056712962962962E-3</v>
      </c>
      <c r="BS55" s="135">
        <v>1.9297453703703701E-3</v>
      </c>
      <c r="BT55" s="135">
        <v>1.6800925925925926E-3</v>
      </c>
      <c r="BU55" s="135">
        <v>1.7983796296296296E-3</v>
      </c>
      <c r="BV55" s="135">
        <v>1.7855324074074073E-3</v>
      </c>
      <c r="BW55" s="135">
        <v>1.7454861111111111E-3</v>
      </c>
      <c r="BX55" s="135">
        <v>1.7822916666666666E-3</v>
      </c>
      <c r="BY55" s="135">
        <v>1.8923611111111112E-3</v>
      </c>
      <c r="BZ55" s="135">
        <v>1.7901620370370372E-3</v>
      </c>
      <c r="CA55" s="135">
        <v>1.7596064814814816E-3</v>
      </c>
      <c r="CB55" s="135">
        <v>1.7898148148148146E-3</v>
      </c>
      <c r="CC55" s="135">
        <v>1.8048611111111112E-3</v>
      </c>
      <c r="CD55" s="135">
        <v>1.8105324074074074E-3</v>
      </c>
      <c r="CE55" s="135">
        <v>1.8215277777777778E-3</v>
      </c>
      <c r="CF55" s="135">
        <v>1.6383101851851854E-3</v>
      </c>
      <c r="CG55" s="135">
        <v>1.3645833333333331E-3</v>
      </c>
      <c r="CH55" s="135">
        <v>1.4660879629629631E-3</v>
      </c>
      <c r="CI55" s="135">
        <v>1.5650462962962964E-3</v>
      </c>
      <c r="CJ55" s="135">
        <v>1.5747685185185185E-3</v>
      </c>
      <c r="CK55" s="135">
        <v>1.5850694444444443E-3</v>
      </c>
      <c r="CL55" s="135">
        <v>1.5982638888888889E-3</v>
      </c>
      <c r="CM55" s="135">
        <v>1.6113425925925924E-3</v>
      </c>
      <c r="CN55" s="135">
        <v>1.6115740740740743E-3</v>
      </c>
      <c r="CO55" s="135">
        <v>1.6803240740740739E-3</v>
      </c>
      <c r="CP55" s="135">
        <v>1.5719907407407408E-3</v>
      </c>
      <c r="CQ55" s="135">
        <v>1.6138888888888887E-3</v>
      </c>
      <c r="CR55" s="135">
        <v>1.661574074074074E-3</v>
      </c>
      <c r="CS55" s="135">
        <v>1.5809027777777776E-3</v>
      </c>
      <c r="CT55" s="135">
        <v>1.5509259259259261E-3</v>
      </c>
      <c r="CU55" s="135">
        <v>1.629398148148148E-3</v>
      </c>
      <c r="CV55" s="135">
        <v>1.6980324074074074E-3</v>
      </c>
      <c r="CW55" s="135">
        <v>1.6718749999999998E-3</v>
      </c>
      <c r="CX55" s="135">
        <v>1.6609953703703706E-3</v>
      </c>
      <c r="CY55" s="135">
        <v>1.6767361111111108E-3</v>
      </c>
      <c r="CZ55" s="135">
        <v>1.6945601851851852E-3</v>
      </c>
      <c r="DA55" s="135">
        <v>1.719212962962963E-3</v>
      </c>
      <c r="DB55" s="135">
        <v>1.7775462962962964E-3</v>
      </c>
      <c r="DC55" s="135">
        <v>1.624537037037037E-3</v>
      </c>
      <c r="DD55" s="135">
        <v>1.6385416666666668E-3</v>
      </c>
      <c r="DE55" s="135">
        <v>1.642013888888889E-3</v>
      </c>
      <c r="DF55" s="135">
        <v>1.7097222222222221E-3</v>
      </c>
      <c r="DG55" s="135">
        <v>1.6812500000000002E-3</v>
      </c>
      <c r="DH55" s="135">
        <v>1.6688657407407407E-3</v>
      </c>
      <c r="DI55" s="136">
        <v>1.6006944444444445E-3</v>
      </c>
      <c r="DJ55" s="136">
        <v>1.4633101851851853E-3</v>
      </c>
    </row>
    <row r="56" spans="2:114">
      <c r="B56" s="123">
        <v>53</v>
      </c>
      <c r="C56" s="124">
        <v>62</v>
      </c>
      <c r="D56" s="124" t="s">
        <v>371</v>
      </c>
      <c r="E56" s="125">
        <v>1983</v>
      </c>
      <c r="F56" s="125" t="s">
        <v>145</v>
      </c>
      <c r="G56" s="125">
        <v>4</v>
      </c>
      <c r="H56" s="124" t="s">
        <v>144</v>
      </c>
      <c r="I56" s="132">
        <v>0.16970370370370369</v>
      </c>
      <c r="J56" s="134">
        <v>2.4361111111111111E-3</v>
      </c>
      <c r="K56" s="135">
        <v>1.4886574074074075E-3</v>
      </c>
      <c r="L56" s="135">
        <v>1.5031249999999999E-3</v>
      </c>
      <c r="M56" s="135">
        <v>1.5326388888888887E-3</v>
      </c>
      <c r="N56" s="135">
        <v>1.524884259259259E-3</v>
      </c>
      <c r="O56" s="135">
        <v>1.5320601851851851E-3</v>
      </c>
      <c r="P56" s="135">
        <v>1.5412037037037035E-3</v>
      </c>
      <c r="Q56" s="135">
        <v>1.573726851851852E-3</v>
      </c>
      <c r="R56" s="135">
        <v>1.4777777777777777E-3</v>
      </c>
      <c r="S56" s="135">
        <v>1.5025462962962963E-3</v>
      </c>
      <c r="T56" s="135">
        <v>1.4774305555555556E-3</v>
      </c>
      <c r="U56" s="135">
        <v>1.5050925925925924E-3</v>
      </c>
      <c r="V56" s="135">
        <v>1.5376157407407407E-3</v>
      </c>
      <c r="W56" s="135">
        <v>1.4914351851851853E-3</v>
      </c>
      <c r="X56" s="135">
        <v>1.5077546296296297E-3</v>
      </c>
      <c r="Y56" s="135">
        <v>1.5303240740740744E-3</v>
      </c>
      <c r="Z56" s="135">
        <v>1.5329861111111111E-3</v>
      </c>
      <c r="AA56" s="135">
        <v>1.595138888888889E-3</v>
      </c>
      <c r="AB56" s="135">
        <v>1.5261574074074075E-3</v>
      </c>
      <c r="AC56" s="135">
        <v>1.554861111111111E-3</v>
      </c>
      <c r="AD56" s="135">
        <v>1.5460648148148146E-3</v>
      </c>
      <c r="AE56" s="135">
        <v>1.5329861111111111E-3</v>
      </c>
      <c r="AF56" s="135">
        <v>1.5496527777777776E-3</v>
      </c>
      <c r="AG56" s="135">
        <v>1.5358796296296294E-3</v>
      </c>
      <c r="AH56" s="135">
        <v>1.5587962962962962E-3</v>
      </c>
      <c r="AI56" s="135">
        <v>1.5875000000000002E-3</v>
      </c>
      <c r="AJ56" s="135">
        <v>1.5318287037037039E-3</v>
      </c>
      <c r="AK56" s="135">
        <v>1.5238425925925925E-3</v>
      </c>
      <c r="AL56" s="135">
        <v>1.5391203703703704E-3</v>
      </c>
      <c r="AM56" s="135">
        <v>1.5059027777777777E-3</v>
      </c>
      <c r="AN56" s="135">
        <v>1.5332175925925927E-3</v>
      </c>
      <c r="AO56" s="135">
        <v>1.5479166666666668E-3</v>
      </c>
      <c r="AP56" s="135">
        <v>1.5435185185185185E-3</v>
      </c>
      <c r="AQ56" s="135">
        <v>1.5560185185185184E-3</v>
      </c>
      <c r="AR56" s="135">
        <v>1.5550925925925925E-3</v>
      </c>
      <c r="AS56" s="135">
        <v>1.5556712962962963E-3</v>
      </c>
      <c r="AT56" s="135">
        <v>1.6417824074074076E-3</v>
      </c>
      <c r="AU56" s="135">
        <v>1.5658564814814814E-3</v>
      </c>
      <c r="AV56" s="135">
        <v>1.5442129629629627E-3</v>
      </c>
      <c r="AW56" s="135">
        <v>1.5413194444444443E-3</v>
      </c>
      <c r="AX56" s="135">
        <v>1.5498842592592593E-3</v>
      </c>
      <c r="AY56" s="135">
        <v>1.5690972222222224E-3</v>
      </c>
      <c r="AZ56" s="135">
        <v>1.5711805555555557E-3</v>
      </c>
      <c r="BA56" s="135">
        <v>1.5671296296296299E-3</v>
      </c>
      <c r="BB56" s="135">
        <v>1.552546296296296E-3</v>
      </c>
      <c r="BC56" s="135">
        <v>1.5798611111111111E-3</v>
      </c>
      <c r="BD56" s="135">
        <v>1.5662037037037036E-3</v>
      </c>
      <c r="BE56" s="135">
        <v>1.5421296296296296E-3</v>
      </c>
      <c r="BF56" s="135">
        <v>1.5722222222222223E-3</v>
      </c>
      <c r="BG56" s="135">
        <v>1.7111111111111112E-3</v>
      </c>
      <c r="BH56" s="135">
        <v>1.5921296296296293E-3</v>
      </c>
      <c r="BI56" s="135">
        <v>1.597453703703704E-3</v>
      </c>
      <c r="BJ56" s="135">
        <v>1.5760416666666666E-3</v>
      </c>
      <c r="BK56" s="135">
        <v>1.6015046296296298E-3</v>
      </c>
      <c r="BL56" s="135">
        <v>1.6163194444444445E-3</v>
      </c>
      <c r="BM56" s="135">
        <v>1.7532407407407408E-3</v>
      </c>
      <c r="BN56" s="135">
        <v>1.6148148148148148E-3</v>
      </c>
      <c r="BO56" s="135">
        <v>1.6048611111111109E-3</v>
      </c>
      <c r="BP56" s="135">
        <v>1.6092592592592593E-3</v>
      </c>
      <c r="BQ56" s="135">
        <v>1.6164351851851852E-3</v>
      </c>
      <c r="BR56" s="135">
        <v>1.7424768518518518E-3</v>
      </c>
      <c r="BS56" s="135">
        <v>1.6212962962962962E-3</v>
      </c>
      <c r="BT56" s="135">
        <v>1.5967592592592594E-3</v>
      </c>
      <c r="BU56" s="135">
        <v>1.600925925925926E-3</v>
      </c>
      <c r="BV56" s="135">
        <v>1.6087962962962963E-3</v>
      </c>
      <c r="BW56" s="135">
        <v>1.6046296296296297E-3</v>
      </c>
      <c r="BX56" s="135">
        <v>1.6096064814814812E-3</v>
      </c>
      <c r="BY56" s="135">
        <v>1.5982638888888889E-3</v>
      </c>
      <c r="BZ56" s="135">
        <v>1.5596064814814813E-3</v>
      </c>
      <c r="CA56" s="135">
        <v>1.6777777777777778E-3</v>
      </c>
      <c r="CB56" s="135">
        <v>1.549537037037037E-3</v>
      </c>
      <c r="CC56" s="135">
        <v>1.5385416666666666E-3</v>
      </c>
      <c r="CD56" s="135">
        <v>1.5469907407407405E-3</v>
      </c>
      <c r="CE56" s="135">
        <v>1.5439814814814812E-3</v>
      </c>
      <c r="CF56" s="135">
        <v>1.7162037037037039E-3</v>
      </c>
      <c r="CG56" s="135">
        <v>1.5871527777777776E-3</v>
      </c>
      <c r="CH56" s="135">
        <v>1.5663194444444446E-3</v>
      </c>
      <c r="CI56" s="135">
        <v>1.5913194444444445E-3</v>
      </c>
      <c r="CJ56" s="135">
        <v>1.6055555555555554E-3</v>
      </c>
      <c r="CK56" s="135">
        <v>1.734375E-3</v>
      </c>
      <c r="CL56" s="135">
        <v>1.6079861111111112E-3</v>
      </c>
      <c r="CM56" s="135">
        <v>1.5887731481481482E-3</v>
      </c>
      <c r="CN56" s="135">
        <v>1.5834490740740741E-3</v>
      </c>
      <c r="CO56" s="135">
        <v>1.6105324074074075E-3</v>
      </c>
      <c r="CP56" s="135">
        <v>1.6305555555555554E-3</v>
      </c>
      <c r="CQ56" s="135">
        <v>1.6983796296296298E-3</v>
      </c>
      <c r="CR56" s="135">
        <v>1.609490740740741E-3</v>
      </c>
      <c r="CS56" s="135">
        <v>1.6179398148148149E-3</v>
      </c>
      <c r="CT56" s="135">
        <v>1.6190972222222223E-3</v>
      </c>
      <c r="CU56" s="135">
        <v>1.8091435185185187E-3</v>
      </c>
      <c r="CV56" s="135">
        <v>1.7379629629629631E-3</v>
      </c>
      <c r="CW56" s="135">
        <v>1.7104166666666667E-3</v>
      </c>
      <c r="CX56" s="135">
        <v>1.9386574074074072E-3</v>
      </c>
      <c r="CY56" s="135">
        <v>1.7335648148148147E-3</v>
      </c>
      <c r="CZ56" s="135">
        <v>1.7193287037037036E-3</v>
      </c>
      <c r="DA56" s="135">
        <v>1.7604166666666669E-3</v>
      </c>
      <c r="DB56" s="135">
        <v>1.8069444444444444E-3</v>
      </c>
      <c r="DC56" s="135">
        <v>1.9228009259259259E-3</v>
      </c>
      <c r="DD56" s="135">
        <v>1.7574074074074074E-3</v>
      </c>
      <c r="DE56" s="135">
        <v>1.774884259259259E-3</v>
      </c>
      <c r="DF56" s="135">
        <v>1.7947916666666668E-3</v>
      </c>
      <c r="DG56" s="135">
        <v>1.768287037037037E-3</v>
      </c>
      <c r="DH56" s="135">
        <v>1.8363425925925925E-3</v>
      </c>
      <c r="DI56" s="136">
        <v>1.7960648148148146E-3</v>
      </c>
      <c r="DJ56" s="136">
        <v>1.739351851851852E-3</v>
      </c>
    </row>
    <row r="57" spans="2:114">
      <c r="B57" s="123">
        <v>54</v>
      </c>
      <c r="C57" s="124">
        <v>92</v>
      </c>
      <c r="D57" s="124" t="s">
        <v>319</v>
      </c>
      <c r="E57" s="125">
        <v>1973</v>
      </c>
      <c r="F57" s="125" t="s">
        <v>156</v>
      </c>
      <c r="G57" s="125">
        <v>21</v>
      </c>
      <c r="H57" s="124" t="s">
        <v>301</v>
      </c>
      <c r="I57" s="132">
        <v>0.17004861111111111</v>
      </c>
      <c r="J57" s="134">
        <v>2.4586805555555555E-3</v>
      </c>
      <c r="K57" s="135">
        <v>1.4775462962962965E-3</v>
      </c>
      <c r="L57" s="135">
        <v>1.4770833333333331E-3</v>
      </c>
      <c r="M57" s="135">
        <v>1.4740740740740738E-3</v>
      </c>
      <c r="N57" s="135">
        <v>1.478587962962963E-3</v>
      </c>
      <c r="O57" s="135">
        <v>1.5121527777777781E-3</v>
      </c>
      <c r="P57" s="135">
        <v>1.4557870370370369E-3</v>
      </c>
      <c r="Q57" s="135">
        <v>1.5008101851851851E-3</v>
      </c>
      <c r="R57" s="135">
        <v>1.5175925925925927E-3</v>
      </c>
      <c r="S57" s="135">
        <v>1.483101851851852E-3</v>
      </c>
      <c r="T57" s="135">
        <v>1.4858796296296297E-3</v>
      </c>
      <c r="U57" s="135">
        <v>1.4708333333333333E-3</v>
      </c>
      <c r="V57" s="135">
        <v>1.4803240740740742E-3</v>
      </c>
      <c r="W57" s="135">
        <v>1.5299768518518518E-3</v>
      </c>
      <c r="X57" s="135">
        <v>1.5100694444444443E-3</v>
      </c>
      <c r="Y57" s="135">
        <v>1.4945601851851849E-3</v>
      </c>
      <c r="Z57" s="135">
        <v>1.508564814814815E-3</v>
      </c>
      <c r="AA57" s="135">
        <v>1.5202546296296294E-3</v>
      </c>
      <c r="AB57" s="135">
        <v>1.5143518518518518E-3</v>
      </c>
      <c r="AC57" s="135">
        <v>1.4731481481481481E-3</v>
      </c>
      <c r="AD57" s="135">
        <v>1.5018518518518517E-3</v>
      </c>
      <c r="AE57" s="135">
        <v>1.5181712962962963E-3</v>
      </c>
      <c r="AF57" s="135">
        <v>1.5396990740740738E-3</v>
      </c>
      <c r="AG57" s="135">
        <v>1.5187499999999999E-3</v>
      </c>
      <c r="AH57" s="135">
        <v>1.4765046296296297E-3</v>
      </c>
      <c r="AI57" s="135">
        <v>1.5059027777777777E-3</v>
      </c>
      <c r="AJ57" s="135">
        <v>1.5099537037037037E-3</v>
      </c>
      <c r="AK57" s="135">
        <v>1.5084490740740742E-3</v>
      </c>
      <c r="AL57" s="135">
        <v>1.5046296296296294E-3</v>
      </c>
      <c r="AM57" s="135">
        <v>1.5410879629629631E-3</v>
      </c>
      <c r="AN57" s="135">
        <v>1.4846064814814817E-3</v>
      </c>
      <c r="AO57" s="135">
        <v>1.5019675925925927E-3</v>
      </c>
      <c r="AP57" s="135">
        <v>1.4986111111111112E-3</v>
      </c>
      <c r="AQ57" s="135">
        <v>1.5072916666666665E-3</v>
      </c>
      <c r="AR57" s="135">
        <v>1.4876157407407407E-3</v>
      </c>
      <c r="AS57" s="135">
        <v>1.498726851851852E-3</v>
      </c>
      <c r="AT57" s="135">
        <v>1.5090277777777778E-3</v>
      </c>
      <c r="AU57" s="135">
        <v>1.514814814814815E-3</v>
      </c>
      <c r="AV57" s="135">
        <v>1.5008101851851851E-3</v>
      </c>
      <c r="AW57" s="135">
        <v>1.5000000000000002E-3</v>
      </c>
      <c r="AX57" s="135">
        <v>1.5180555555555555E-3</v>
      </c>
      <c r="AY57" s="135">
        <v>1.5384259259259257E-3</v>
      </c>
      <c r="AZ57" s="135">
        <v>1.5728009259259261E-3</v>
      </c>
      <c r="BA57" s="135">
        <v>1.5087962962962963E-3</v>
      </c>
      <c r="BB57" s="135">
        <v>1.4995370370370371E-3</v>
      </c>
      <c r="BC57" s="135">
        <v>1.5228009259259257E-3</v>
      </c>
      <c r="BD57" s="135">
        <v>1.5596064814814813E-3</v>
      </c>
      <c r="BE57" s="135">
        <v>1.5070601851851853E-3</v>
      </c>
      <c r="BF57" s="135">
        <v>1.5217592592592592E-3</v>
      </c>
      <c r="BG57" s="135">
        <v>1.4902777777777777E-3</v>
      </c>
      <c r="BH57" s="135">
        <v>1.5321759259259258E-3</v>
      </c>
      <c r="BI57" s="135">
        <v>1.5695601851851851E-3</v>
      </c>
      <c r="BJ57" s="135">
        <v>1.5810185185185187E-3</v>
      </c>
      <c r="BK57" s="135">
        <v>1.5862268518518519E-3</v>
      </c>
      <c r="BL57" s="135">
        <v>1.5533564814814813E-3</v>
      </c>
      <c r="BM57" s="135">
        <v>1.5722222222222223E-3</v>
      </c>
      <c r="BN57" s="135">
        <v>1.5493055555555555E-3</v>
      </c>
      <c r="BO57" s="135">
        <v>1.5387731481481483E-3</v>
      </c>
      <c r="BP57" s="135">
        <v>1.5850694444444443E-3</v>
      </c>
      <c r="BQ57" s="135">
        <v>1.5849537037037037E-3</v>
      </c>
      <c r="BR57" s="135">
        <v>1.6408564814814816E-3</v>
      </c>
      <c r="BS57" s="135">
        <v>1.5822916666666667E-3</v>
      </c>
      <c r="BT57" s="135">
        <v>1.5918981481481485E-3</v>
      </c>
      <c r="BU57" s="135">
        <v>1.6807870370370371E-3</v>
      </c>
      <c r="BV57" s="135">
        <v>1.6181712962962962E-3</v>
      </c>
      <c r="BW57" s="135">
        <v>1.6579861111111112E-3</v>
      </c>
      <c r="BX57" s="135">
        <v>1.6309027777777778E-3</v>
      </c>
      <c r="BY57" s="135">
        <v>1.6885416666666665E-3</v>
      </c>
      <c r="BZ57" s="135">
        <v>1.6516203703703704E-3</v>
      </c>
      <c r="CA57" s="135">
        <v>1.6585648148148148E-3</v>
      </c>
      <c r="CB57" s="135">
        <v>1.6388888888888887E-3</v>
      </c>
      <c r="CC57" s="135">
        <v>1.655324074074074E-3</v>
      </c>
      <c r="CD57" s="135">
        <v>1.7797453703703706E-3</v>
      </c>
      <c r="CE57" s="135">
        <v>1.649537037037037E-3</v>
      </c>
      <c r="CF57" s="135">
        <v>1.6758101851851853E-3</v>
      </c>
      <c r="CG57" s="135">
        <v>1.6627314814814814E-3</v>
      </c>
      <c r="CH57" s="135">
        <v>1.6913194444444447E-3</v>
      </c>
      <c r="CI57" s="135">
        <v>1.8181712962962962E-3</v>
      </c>
      <c r="CJ57" s="135">
        <v>1.6578703703703703E-3</v>
      </c>
      <c r="CK57" s="135">
        <v>1.6388888888888887E-3</v>
      </c>
      <c r="CL57" s="135">
        <v>1.7368055555555555E-3</v>
      </c>
      <c r="CM57" s="135">
        <v>1.7940972222222221E-3</v>
      </c>
      <c r="CN57" s="135">
        <v>1.7190972222222223E-3</v>
      </c>
      <c r="CO57" s="135">
        <v>1.7603009259259258E-3</v>
      </c>
      <c r="CP57" s="135">
        <v>1.745138888888889E-3</v>
      </c>
      <c r="CQ57" s="135">
        <v>1.7805555555555554E-3</v>
      </c>
      <c r="CR57" s="135">
        <v>1.7157407407407408E-3</v>
      </c>
      <c r="CS57" s="135">
        <v>1.7697916666666667E-3</v>
      </c>
      <c r="CT57" s="135">
        <v>1.7744212962962963E-3</v>
      </c>
      <c r="CU57" s="135">
        <v>1.9057870370370372E-3</v>
      </c>
      <c r="CV57" s="135">
        <v>1.7458333333333336E-3</v>
      </c>
      <c r="CW57" s="135">
        <v>2.0223379629629632E-3</v>
      </c>
      <c r="CX57" s="135">
        <v>1.7824074074074072E-3</v>
      </c>
      <c r="CY57" s="135">
        <v>1.8027777777777779E-3</v>
      </c>
      <c r="CZ57" s="135">
        <v>1.9310185185185185E-3</v>
      </c>
      <c r="DA57" s="135">
        <v>1.7380787037037037E-3</v>
      </c>
      <c r="DB57" s="135">
        <v>1.7032407407407406E-3</v>
      </c>
      <c r="DC57" s="135">
        <v>1.7502314814814813E-3</v>
      </c>
      <c r="DD57" s="135">
        <v>1.7681712962962963E-3</v>
      </c>
      <c r="DE57" s="135">
        <v>1.8181712962962962E-3</v>
      </c>
      <c r="DF57" s="135">
        <v>1.7645833333333333E-3</v>
      </c>
      <c r="DG57" s="135">
        <v>1.8313657407407404E-3</v>
      </c>
      <c r="DH57" s="135">
        <v>1.8239583333333335E-3</v>
      </c>
      <c r="DI57" s="136">
        <v>1.8810185185185186E-3</v>
      </c>
      <c r="DJ57" s="136">
        <v>1.8699074074074076E-3</v>
      </c>
    </row>
    <row r="58" spans="2:114">
      <c r="B58" s="123">
        <v>55</v>
      </c>
      <c r="C58" s="124">
        <v>100</v>
      </c>
      <c r="D58" s="124" t="s">
        <v>12</v>
      </c>
      <c r="E58" s="125">
        <v>1964</v>
      </c>
      <c r="F58" s="125" t="s">
        <v>160</v>
      </c>
      <c r="G58" s="125">
        <v>7</v>
      </c>
      <c r="H58" s="124" t="s">
        <v>372</v>
      </c>
      <c r="I58" s="132">
        <v>0.17116087962962964</v>
      </c>
      <c r="J58" s="134">
        <v>2.4027777777777776E-3</v>
      </c>
      <c r="K58" s="135">
        <v>1.4304398148148147E-3</v>
      </c>
      <c r="L58" s="135">
        <v>1.470023148148148E-3</v>
      </c>
      <c r="M58" s="135">
        <v>1.5064814814814817E-3</v>
      </c>
      <c r="N58" s="135">
        <v>1.5244212962962963E-3</v>
      </c>
      <c r="O58" s="135">
        <v>1.5322916666666668E-3</v>
      </c>
      <c r="P58" s="135">
        <v>1.5254629629629631E-3</v>
      </c>
      <c r="Q58" s="135">
        <v>1.5538194444444443E-3</v>
      </c>
      <c r="R58" s="135">
        <v>1.5664351851851852E-3</v>
      </c>
      <c r="S58" s="135">
        <v>1.5668981481481482E-3</v>
      </c>
      <c r="T58" s="135">
        <v>1.5297453703703705E-3</v>
      </c>
      <c r="U58" s="135">
        <v>1.5289351851851853E-3</v>
      </c>
      <c r="V58" s="135">
        <v>1.5402777777777778E-3</v>
      </c>
      <c r="W58" s="135">
        <v>1.5584490740740741E-3</v>
      </c>
      <c r="X58" s="135">
        <v>1.5561342592592591E-3</v>
      </c>
      <c r="Y58" s="135">
        <v>1.5659722222222221E-3</v>
      </c>
      <c r="Z58" s="135">
        <v>1.559375E-3</v>
      </c>
      <c r="AA58" s="135">
        <v>1.5674768518518518E-3</v>
      </c>
      <c r="AB58" s="135">
        <v>1.562384259259259E-3</v>
      </c>
      <c r="AC58" s="135">
        <v>1.5221064814814813E-3</v>
      </c>
      <c r="AD58" s="135">
        <v>1.5596064814814813E-3</v>
      </c>
      <c r="AE58" s="135">
        <v>1.5541666666666666E-3</v>
      </c>
      <c r="AF58" s="135">
        <v>1.5471064814814816E-3</v>
      </c>
      <c r="AG58" s="135">
        <v>1.5747685185185185E-3</v>
      </c>
      <c r="AH58" s="135">
        <v>1.5717592592592591E-3</v>
      </c>
      <c r="AI58" s="135">
        <v>1.5690972222222224E-3</v>
      </c>
      <c r="AJ58" s="135">
        <v>1.564699074074074E-3</v>
      </c>
      <c r="AK58" s="135">
        <v>1.5724537037037035E-3</v>
      </c>
      <c r="AL58" s="135">
        <v>1.5597222222222221E-3</v>
      </c>
      <c r="AM58" s="135">
        <v>1.5866898148148149E-3</v>
      </c>
      <c r="AN58" s="135">
        <v>1.5458333333333333E-3</v>
      </c>
      <c r="AO58" s="135">
        <v>1.5488425925925928E-3</v>
      </c>
      <c r="AP58" s="135">
        <v>1.5528935185185186E-3</v>
      </c>
      <c r="AQ58" s="135">
        <v>1.6390046296296298E-3</v>
      </c>
      <c r="AR58" s="135">
        <v>1.5372685185185185E-3</v>
      </c>
      <c r="AS58" s="135">
        <v>1.5670138888888888E-3</v>
      </c>
      <c r="AT58" s="135">
        <v>1.5394675925925925E-3</v>
      </c>
      <c r="AU58" s="135">
        <v>1.5699074074074077E-3</v>
      </c>
      <c r="AV58" s="135">
        <v>1.5695601851851851E-3</v>
      </c>
      <c r="AW58" s="135">
        <v>1.5701388888888889E-3</v>
      </c>
      <c r="AX58" s="135">
        <v>1.5917824074074074E-3</v>
      </c>
      <c r="AY58" s="135">
        <v>1.6005787037037037E-3</v>
      </c>
      <c r="AZ58" s="135">
        <v>1.5269675925925928E-3</v>
      </c>
      <c r="BA58" s="135">
        <v>1.5590277777777779E-3</v>
      </c>
      <c r="BB58" s="135">
        <v>1.5295138888888891E-3</v>
      </c>
      <c r="BC58" s="135">
        <v>1.5731481481481482E-3</v>
      </c>
      <c r="BD58" s="135">
        <v>1.5731481481481482E-3</v>
      </c>
      <c r="BE58" s="135">
        <v>1.5510416666666665E-3</v>
      </c>
      <c r="BF58" s="135">
        <v>1.5694444444444443E-3</v>
      </c>
      <c r="BG58" s="135">
        <v>1.5931712962962963E-3</v>
      </c>
      <c r="BH58" s="135">
        <v>1.6871527777777779E-3</v>
      </c>
      <c r="BI58" s="135">
        <v>1.5585648148148149E-3</v>
      </c>
      <c r="BJ58" s="135">
        <v>1.5538194444444443E-3</v>
      </c>
      <c r="BK58" s="135">
        <v>1.5905092592592594E-3</v>
      </c>
      <c r="BL58" s="135">
        <v>1.5952546296296296E-3</v>
      </c>
      <c r="BM58" s="135">
        <v>1.613078703703704E-3</v>
      </c>
      <c r="BN58" s="135">
        <v>1.6324074074074073E-3</v>
      </c>
      <c r="BO58" s="135">
        <v>1.6342592592592596E-3</v>
      </c>
      <c r="BP58" s="135">
        <v>1.6207175925925927E-3</v>
      </c>
      <c r="BQ58" s="135">
        <v>1.6082175925925925E-3</v>
      </c>
      <c r="BR58" s="135">
        <v>1.6538194444444445E-3</v>
      </c>
      <c r="BS58" s="135">
        <v>1.5858796296296296E-3</v>
      </c>
      <c r="BT58" s="135">
        <v>1.6423611111111111E-3</v>
      </c>
      <c r="BU58" s="135">
        <v>1.6550925925925926E-3</v>
      </c>
      <c r="BV58" s="135">
        <v>1.604976851851852E-3</v>
      </c>
      <c r="BW58" s="135">
        <v>1.5984953703703701E-3</v>
      </c>
      <c r="BX58" s="135">
        <v>1.6233796296296298E-3</v>
      </c>
      <c r="BY58" s="135">
        <v>1.616550925925926E-3</v>
      </c>
      <c r="BZ58" s="135">
        <v>1.6211805555555556E-3</v>
      </c>
      <c r="CA58" s="135">
        <v>1.7388888888888888E-3</v>
      </c>
      <c r="CB58" s="135">
        <v>1.5918981481481485E-3</v>
      </c>
      <c r="CC58" s="135">
        <v>1.6589120370370371E-3</v>
      </c>
      <c r="CD58" s="135">
        <v>1.655324074074074E-3</v>
      </c>
      <c r="CE58" s="135">
        <v>1.7465277777777781E-3</v>
      </c>
      <c r="CF58" s="135">
        <v>1.7355324074074072E-3</v>
      </c>
      <c r="CG58" s="135">
        <v>1.7666666666666666E-3</v>
      </c>
      <c r="CH58" s="135">
        <v>1.734375E-3</v>
      </c>
      <c r="CI58" s="135">
        <v>1.7153935185185187E-3</v>
      </c>
      <c r="CJ58" s="135">
        <v>1.7509259259259257E-3</v>
      </c>
      <c r="CK58" s="135">
        <v>1.8269675925925927E-3</v>
      </c>
      <c r="CL58" s="135">
        <v>1.7370370370370369E-3</v>
      </c>
      <c r="CM58" s="135">
        <v>1.6917824074074075E-3</v>
      </c>
      <c r="CN58" s="135">
        <v>1.7319444444444442E-3</v>
      </c>
      <c r="CO58" s="135">
        <v>1.7340277777777777E-3</v>
      </c>
      <c r="CP58" s="135">
        <v>1.8807870370370369E-3</v>
      </c>
      <c r="CQ58" s="135">
        <v>1.7436342592592592E-3</v>
      </c>
      <c r="CR58" s="135">
        <v>1.8187499999999998E-3</v>
      </c>
      <c r="CS58" s="135">
        <v>1.7834490740740738E-3</v>
      </c>
      <c r="CT58" s="135">
        <v>1.7491898148148147E-3</v>
      </c>
      <c r="CU58" s="135">
        <v>1.7214120370370369E-3</v>
      </c>
      <c r="CV58" s="135">
        <v>1.7776620370370374E-3</v>
      </c>
      <c r="CW58" s="135">
        <v>1.6993055555555555E-3</v>
      </c>
      <c r="CX58" s="135">
        <v>1.7898148148148146E-3</v>
      </c>
      <c r="CY58" s="135">
        <v>1.709375E-3</v>
      </c>
      <c r="CZ58" s="135">
        <v>1.7218749999999997E-3</v>
      </c>
      <c r="DA58" s="135">
        <v>1.6936342592592591E-3</v>
      </c>
      <c r="DB58" s="135">
        <v>1.6886574074074076E-3</v>
      </c>
      <c r="DC58" s="135">
        <v>1.710648148148148E-3</v>
      </c>
      <c r="DD58" s="135">
        <v>1.7001157407407408E-3</v>
      </c>
      <c r="DE58" s="135">
        <v>1.6988425925925927E-3</v>
      </c>
      <c r="DF58" s="135">
        <v>1.6754629629629628E-3</v>
      </c>
      <c r="DG58" s="135">
        <v>1.670949074074074E-3</v>
      </c>
      <c r="DH58" s="135">
        <v>1.6432870370370371E-3</v>
      </c>
      <c r="DI58" s="136">
        <v>1.6306712962962965E-3</v>
      </c>
      <c r="DJ58" s="136">
        <v>1.6035879629629629E-3</v>
      </c>
    </row>
    <row r="59" spans="2:114">
      <c r="B59" s="123">
        <v>56</v>
      </c>
      <c r="C59" s="124">
        <v>106</v>
      </c>
      <c r="D59" s="124" t="s">
        <v>169</v>
      </c>
      <c r="E59" s="125">
        <v>1969</v>
      </c>
      <c r="F59" s="125" t="s">
        <v>160</v>
      </c>
      <c r="G59" s="125">
        <v>8</v>
      </c>
      <c r="H59" s="124" t="s">
        <v>373</v>
      </c>
      <c r="I59" s="132">
        <v>0.17250694444444445</v>
      </c>
      <c r="J59" s="134">
        <v>2.1456018518518517E-3</v>
      </c>
      <c r="K59" s="135">
        <v>1.3409722222222223E-3</v>
      </c>
      <c r="L59" s="135">
        <v>1.378125E-3</v>
      </c>
      <c r="M59" s="135">
        <v>1.4061342592592595E-3</v>
      </c>
      <c r="N59" s="135">
        <v>1.4055555555555555E-3</v>
      </c>
      <c r="O59" s="135">
        <v>1.3820601851851852E-3</v>
      </c>
      <c r="P59" s="135">
        <v>1.3945601851851853E-3</v>
      </c>
      <c r="Q59" s="135">
        <v>1.3685185185185187E-3</v>
      </c>
      <c r="R59" s="135">
        <v>1.4032407407407407E-3</v>
      </c>
      <c r="S59" s="135">
        <v>1.4270833333333334E-3</v>
      </c>
      <c r="T59" s="135">
        <v>1.3887731481481483E-3</v>
      </c>
      <c r="U59" s="135">
        <v>1.4024305555555554E-3</v>
      </c>
      <c r="V59" s="135">
        <v>1.4048611111111111E-3</v>
      </c>
      <c r="W59" s="135">
        <v>1.4079861111111109E-3</v>
      </c>
      <c r="X59" s="135">
        <v>1.4373842592592591E-3</v>
      </c>
      <c r="Y59" s="135">
        <v>1.4011574074074074E-3</v>
      </c>
      <c r="Z59" s="135">
        <v>1.4331018518518519E-3</v>
      </c>
      <c r="AA59" s="135">
        <v>1.3915509259259256E-3</v>
      </c>
      <c r="AB59" s="135">
        <v>1.415162037037037E-3</v>
      </c>
      <c r="AC59" s="135">
        <v>1.4149305555555556E-3</v>
      </c>
      <c r="AD59" s="135">
        <v>1.4384259259259261E-3</v>
      </c>
      <c r="AE59" s="135">
        <v>1.4006944444444442E-3</v>
      </c>
      <c r="AF59" s="135">
        <v>1.4096064814814815E-3</v>
      </c>
      <c r="AG59" s="135">
        <v>1.4207175925925926E-3</v>
      </c>
      <c r="AH59" s="135">
        <v>1.4548611111111114E-3</v>
      </c>
      <c r="AI59" s="135">
        <v>1.4648148148148148E-3</v>
      </c>
      <c r="AJ59" s="135">
        <v>1.4671296296296296E-3</v>
      </c>
      <c r="AK59" s="135">
        <v>1.4549768518518516E-3</v>
      </c>
      <c r="AL59" s="135">
        <v>1.4300925925925928E-3</v>
      </c>
      <c r="AM59" s="135">
        <v>1.4473379629629628E-3</v>
      </c>
      <c r="AN59" s="135">
        <v>1.4638888888888889E-3</v>
      </c>
      <c r="AO59" s="135">
        <v>1.444560185185185E-3</v>
      </c>
      <c r="AP59" s="135">
        <v>1.4840277777777777E-3</v>
      </c>
      <c r="AQ59" s="135">
        <v>1.4510416666666667E-3</v>
      </c>
      <c r="AR59" s="135">
        <v>1.4870370370370369E-3</v>
      </c>
      <c r="AS59" s="135">
        <v>1.4812499999999999E-3</v>
      </c>
      <c r="AT59" s="135">
        <v>1.4625E-3</v>
      </c>
      <c r="AU59" s="135">
        <v>1.4974537037037038E-3</v>
      </c>
      <c r="AV59" s="135">
        <v>1.488425925925926E-3</v>
      </c>
      <c r="AW59" s="135">
        <v>1.4907407407407406E-3</v>
      </c>
      <c r="AX59" s="135">
        <v>1.5031249999999999E-3</v>
      </c>
      <c r="AY59" s="135">
        <v>1.5094907407407407E-3</v>
      </c>
      <c r="AZ59" s="135">
        <v>1.5189814814814814E-3</v>
      </c>
      <c r="BA59" s="135">
        <v>1.5574074074074073E-3</v>
      </c>
      <c r="BB59" s="135">
        <v>1.5409722222222222E-3</v>
      </c>
      <c r="BC59" s="135">
        <v>1.4960648148148147E-3</v>
      </c>
      <c r="BD59" s="135">
        <v>1.5769675925925927E-3</v>
      </c>
      <c r="BE59" s="135">
        <v>1.5546296296296295E-3</v>
      </c>
      <c r="BF59" s="135">
        <v>1.5726851851851854E-3</v>
      </c>
      <c r="BG59" s="135">
        <v>1.5480324074074075E-3</v>
      </c>
      <c r="BH59" s="135">
        <v>1.5709490740740738E-3</v>
      </c>
      <c r="BI59" s="135">
        <v>1.5671296296296299E-3</v>
      </c>
      <c r="BJ59" s="135">
        <v>1.6244212962962966E-3</v>
      </c>
      <c r="BK59" s="135">
        <v>1.6846064814814814E-3</v>
      </c>
      <c r="BL59" s="135">
        <v>1.641435185185185E-3</v>
      </c>
      <c r="BM59" s="135">
        <v>1.6837962962962961E-3</v>
      </c>
      <c r="BN59" s="135">
        <v>1.6790509259259258E-3</v>
      </c>
      <c r="BO59" s="135">
        <v>1.6582175925925929E-3</v>
      </c>
      <c r="BP59" s="135">
        <v>1.6767361111111108E-3</v>
      </c>
      <c r="BQ59" s="135">
        <v>1.6416666666666665E-3</v>
      </c>
      <c r="BR59" s="135">
        <v>1.6585648148148148E-3</v>
      </c>
      <c r="BS59" s="135">
        <v>1.6508101851851851E-3</v>
      </c>
      <c r="BT59" s="135">
        <v>1.596412037037037E-3</v>
      </c>
      <c r="BU59" s="135">
        <v>1.6462962962962965E-3</v>
      </c>
      <c r="BV59" s="135">
        <v>1.6037037037037038E-3</v>
      </c>
      <c r="BW59" s="135">
        <v>1.7004629629629629E-3</v>
      </c>
      <c r="BX59" s="135">
        <v>1.6694444444444445E-3</v>
      </c>
      <c r="BY59" s="135">
        <v>1.6682870370370369E-3</v>
      </c>
      <c r="BZ59" s="135">
        <v>1.7591435185185186E-3</v>
      </c>
      <c r="CA59" s="135">
        <v>1.7099537037037038E-3</v>
      </c>
      <c r="CB59" s="135">
        <v>1.7454861111111111E-3</v>
      </c>
      <c r="CC59" s="135">
        <v>1.7656250000000001E-3</v>
      </c>
      <c r="CD59" s="135">
        <v>1.7582175925925925E-3</v>
      </c>
      <c r="CE59" s="135">
        <v>1.7436342592592592E-3</v>
      </c>
      <c r="CF59" s="135">
        <v>1.7211805555555554E-3</v>
      </c>
      <c r="CG59" s="135">
        <v>1.8575231481481481E-3</v>
      </c>
      <c r="CH59" s="135">
        <v>1.9862268518518519E-3</v>
      </c>
      <c r="CI59" s="135">
        <v>1.8493055555555556E-3</v>
      </c>
      <c r="CJ59" s="135">
        <v>1.8615740740740743E-3</v>
      </c>
      <c r="CK59" s="135">
        <v>1.8310185185185185E-3</v>
      </c>
      <c r="CL59" s="135">
        <v>1.9152777777777779E-3</v>
      </c>
      <c r="CM59" s="135">
        <v>1.8931712962962964E-3</v>
      </c>
      <c r="CN59" s="135">
        <v>1.8444444444444446E-3</v>
      </c>
      <c r="CO59" s="135">
        <v>1.9906250000000002E-3</v>
      </c>
      <c r="CP59" s="135">
        <v>1.875810185185185E-3</v>
      </c>
      <c r="CQ59" s="135">
        <v>1.8670138888888888E-3</v>
      </c>
      <c r="CR59" s="135">
        <v>1.9269675925925928E-3</v>
      </c>
      <c r="CS59" s="135">
        <v>1.9262731481481481E-3</v>
      </c>
      <c r="CT59" s="135">
        <v>1.9394675925925925E-3</v>
      </c>
      <c r="CU59" s="135">
        <v>1.9552083333333335E-3</v>
      </c>
      <c r="CV59" s="135">
        <v>1.8656250000000001E-3</v>
      </c>
      <c r="CW59" s="135">
        <v>1.8600694444444446E-3</v>
      </c>
      <c r="CX59" s="135">
        <v>1.9540509259259259E-3</v>
      </c>
      <c r="CY59" s="135">
        <v>1.9200231481481481E-3</v>
      </c>
      <c r="CZ59" s="135">
        <v>1.9084490740740739E-3</v>
      </c>
      <c r="DA59" s="135">
        <v>1.9131944444444446E-3</v>
      </c>
      <c r="DB59" s="135">
        <v>1.9416666666666664E-3</v>
      </c>
      <c r="DC59" s="135">
        <v>2.0527777777777779E-3</v>
      </c>
      <c r="DD59" s="135">
        <v>1.992939814814815E-3</v>
      </c>
      <c r="DE59" s="135">
        <v>1.9734953703703702E-3</v>
      </c>
      <c r="DF59" s="135">
        <v>1.9302083333333333E-3</v>
      </c>
      <c r="DG59" s="135">
        <v>1.9444444444444442E-3</v>
      </c>
      <c r="DH59" s="135">
        <v>2.0312499999999996E-3</v>
      </c>
      <c r="DI59" s="136">
        <v>1.9966435185185187E-3</v>
      </c>
      <c r="DJ59" s="136">
        <v>1.6097222222222222E-3</v>
      </c>
    </row>
    <row r="60" spans="2:114">
      <c r="B60" s="123">
        <v>57</v>
      </c>
      <c r="C60" s="124">
        <v>96</v>
      </c>
      <c r="D60" s="124" t="s">
        <v>291</v>
      </c>
      <c r="E60" s="125">
        <v>1983</v>
      </c>
      <c r="F60" s="125" t="s">
        <v>157</v>
      </c>
      <c r="G60" s="125">
        <v>12</v>
      </c>
      <c r="H60" s="124" t="s">
        <v>374</v>
      </c>
      <c r="I60" s="132">
        <v>0.17443402777777775</v>
      </c>
      <c r="J60" s="134">
        <v>2.3506944444444443E-3</v>
      </c>
      <c r="K60" s="135">
        <v>1.4180555555555554E-3</v>
      </c>
      <c r="L60" s="135">
        <v>1.4518518518518517E-3</v>
      </c>
      <c r="M60" s="135">
        <v>1.4500000000000001E-3</v>
      </c>
      <c r="N60" s="135">
        <v>1.4391203703703703E-3</v>
      </c>
      <c r="O60" s="135">
        <v>1.4638888888888889E-3</v>
      </c>
      <c r="P60" s="135">
        <v>1.4244212962962962E-3</v>
      </c>
      <c r="Q60" s="135">
        <v>1.4310185185185183E-3</v>
      </c>
      <c r="R60" s="135">
        <v>1.4554398148148148E-3</v>
      </c>
      <c r="S60" s="135">
        <v>1.4728009259259258E-3</v>
      </c>
      <c r="T60" s="135">
        <v>1.4667824074074073E-3</v>
      </c>
      <c r="U60" s="135">
        <v>1.4599537037037035E-3</v>
      </c>
      <c r="V60" s="135">
        <v>1.4868055555555554E-3</v>
      </c>
      <c r="W60" s="135">
        <v>1.4599537037037035E-3</v>
      </c>
      <c r="X60" s="135">
        <v>1.4718750000000001E-3</v>
      </c>
      <c r="Y60" s="135">
        <v>1.4796296296296296E-3</v>
      </c>
      <c r="Z60" s="135">
        <v>1.4856481481481483E-3</v>
      </c>
      <c r="AA60" s="135">
        <v>1.4777777777777777E-3</v>
      </c>
      <c r="AB60" s="135">
        <v>1.4822916666666667E-3</v>
      </c>
      <c r="AC60" s="135">
        <v>1.4756944444444444E-3</v>
      </c>
      <c r="AD60" s="135">
        <v>1.5078703703703704E-3</v>
      </c>
      <c r="AE60" s="135">
        <v>1.5065972222222223E-3</v>
      </c>
      <c r="AF60" s="135">
        <v>1.4960648148148147E-3</v>
      </c>
      <c r="AG60" s="135">
        <v>1.5009259259259257E-3</v>
      </c>
      <c r="AH60" s="135">
        <v>1.5053240740740741E-3</v>
      </c>
      <c r="AI60" s="135">
        <v>1.5097222222222222E-3</v>
      </c>
      <c r="AJ60" s="135">
        <v>1.531712962962963E-3</v>
      </c>
      <c r="AK60" s="135">
        <v>1.498148148148148E-3</v>
      </c>
      <c r="AL60" s="135">
        <v>1.521875E-3</v>
      </c>
      <c r="AM60" s="135">
        <v>1.5238425925925925E-3</v>
      </c>
      <c r="AN60" s="135">
        <v>1.5141203703703705E-3</v>
      </c>
      <c r="AO60" s="135">
        <v>1.5145833333333333E-3</v>
      </c>
      <c r="AP60" s="135">
        <v>1.5006944444444445E-3</v>
      </c>
      <c r="AQ60" s="135">
        <v>1.5285879629629627E-3</v>
      </c>
      <c r="AR60" s="135">
        <v>1.5478009259259258E-3</v>
      </c>
      <c r="AS60" s="135">
        <v>1.5910879629629632E-3</v>
      </c>
      <c r="AT60" s="135">
        <v>1.5321759259259258E-3</v>
      </c>
      <c r="AU60" s="135">
        <v>1.8853009259259259E-3</v>
      </c>
      <c r="AV60" s="135">
        <v>1.5267361111111113E-3</v>
      </c>
      <c r="AW60" s="135">
        <v>1.5394675925925925E-3</v>
      </c>
      <c r="AX60" s="135">
        <v>1.5537037037037038E-3</v>
      </c>
      <c r="AY60" s="135">
        <v>1.5534722222222224E-3</v>
      </c>
      <c r="AZ60" s="135">
        <v>1.5730324074074073E-3</v>
      </c>
      <c r="BA60" s="135">
        <v>1.5600694444444447E-3</v>
      </c>
      <c r="BB60" s="135">
        <v>1.630324074074074E-3</v>
      </c>
      <c r="BC60" s="135">
        <v>1.5896990740740741E-3</v>
      </c>
      <c r="BD60" s="135">
        <v>1.5984953703703701E-3</v>
      </c>
      <c r="BE60" s="135">
        <v>1.5872685185185185E-3</v>
      </c>
      <c r="BF60" s="135">
        <v>1.5978009259259259E-3</v>
      </c>
      <c r="BG60" s="135">
        <v>1.6114583333333334E-3</v>
      </c>
      <c r="BH60" s="135">
        <v>1.8535879629629629E-3</v>
      </c>
      <c r="BI60" s="135">
        <v>1.6048611111111109E-3</v>
      </c>
      <c r="BJ60" s="135">
        <v>1.6194444444444444E-3</v>
      </c>
      <c r="BK60" s="135">
        <v>1.6002314814814813E-3</v>
      </c>
      <c r="BL60" s="135">
        <v>1.9781250000000003E-3</v>
      </c>
      <c r="BM60" s="135">
        <v>1.5950231481481481E-3</v>
      </c>
      <c r="BN60" s="135">
        <v>1.6171296296296298E-3</v>
      </c>
      <c r="BO60" s="135">
        <v>1.5921296296296293E-3</v>
      </c>
      <c r="BP60" s="135">
        <v>1.6826388888888889E-3</v>
      </c>
      <c r="BQ60" s="135">
        <v>1.6243055555555557E-3</v>
      </c>
      <c r="BR60" s="135">
        <v>1.6366898148148148E-3</v>
      </c>
      <c r="BS60" s="135">
        <v>1.6292824074074074E-3</v>
      </c>
      <c r="BT60" s="135">
        <v>1.6268518518518518E-3</v>
      </c>
      <c r="BU60" s="135">
        <v>1.6032407407407404E-3</v>
      </c>
      <c r="BV60" s="135">
        <v>1.7064814814814816E-3</v>
      </c>
      <c r="BW60" s="135">
        <v>1.612962962962963E-3</v>
      </c>
      <c r="BX60" s="135">
        <v>1.717476851851852E-3</v>
      </c>
      <c r="BY60" s="135">
        <v>1.6225694444444445E-3</v>
      </c>
      <c r="BZ60" s="135">
        <v>1.6535879629629628E-3</v>
      </c>
      <c r="CA60" s="135">
        <v>1.7657407407407407E-3</v>
      </c>
      <c r="CB60" s="135">
        <v>1.6478009259259258E-3</v>
      </c>
      <c r="CC60" s="135">
        <v>1.6755787037037036E-3</v>
      </c>
      <c r="CD60" s="135">
        <v>1.6581018518518518E-3</v>
      </c>
      <c r="CE60" s="135">
        <v>1.6702546296296298E-3</v>
      </c>
      <c r="CF60" s="135">
        <v>1.8822916666666667E-3</v>
      </c>
      <c r="CG60" s="135">
        <v>1.6722222222222223E-3</v>
      </c>
      <c r="CH60" s="135">
        <v>1.7065972222222222E-3</v>
      </c>
      <c r="CI60" s="135">
        <v>1.6820601851851851E-3</v>
      </c>
      <c r="CJ60" s="135">
        <v>2.2634259259259261E-3</v>
      </c>
      <c r="CK60" s="135">
        <v>1.7581018518518518E-3</v>
      </c>
      <c r="CL60" s="135">
        <v>1.6878472222222223E-3</v>
      </c>
      <c r="CM60" s="135">
        <v>1.8508101851851852E-3</v>
      </c>
      <c r="CN60" s="135">
        <v>1.7377314814814816E-3</v>
      </c>
      <c r="CO60" s="135">
        <v>1.7216435185185184E-3</v>
      </c>
      <c r="CP60" s="135">
        <v>2.0746527777777777E-3</v>
      </c>
      <c r="CQ60" s="135">
        <v>1.849652777777778E-3</v>
      </c>
      <c r="CR60" s="135">
        <v>1.7945601851851853E-3</v>
      </c>
      <c r="CS60" s="135">
        <v>1.8634259259259261E-3</v>
      </c>
      <c r="CT60" s="135">
        <v>1.7497685185185186E-3</v>
      </c>
      <c r="CU60" s="135">
        <v>1.7520833333333336E-3</v>
      </c>
      <c r="CV60" s="135">
        <v>1.950925925925926E-3</v>
      </c>
      <c r="CW60" s="135">
        <v>1.8771990740740743E-3</v>
      </c>
      <c r="CX60" s="135">
        <v>1.7903935185185184E-3</v>
      </c>
      <c r="CY60" s="135">
        <v>2.0203703703703707E-3</v>
      </c>
      <c r="CZ60" s="135">
        <v>1.8038194444444445E-3</v>
      </c>
      <c r="DA60" s="135">
        <v>1.7917824074074077E-3</v>
      </c>
      <c r="DB60" s="135">
        <v>2.245138888888889E-3</v>
      </c>
      <c r="DC60" s="135">
        <v>1.7918981481481481E-3</v>
      </c>
      <c r="DD60" s="135">
        <v>2.0604166666666666E-3</v>
      </c>
      <c r="DE60" s="135">
        <v>1.8366898148148147E-3</v>
      </c>
      <c r="DF60" s="135">
        <v>1.9835648148148152E-3</v>
      </c>
      <c r="DG60" s="135">
        <v>1.8187499999999998E-3</v>
      </c>
      <c r="DH60" s="135">
        <v>1.980902777777778E-3</v>
      </c>
      <c r="DI60" s="136">
        <v>1.9743055555555555E-3</v>
      </c>
      <c r="DJ60" s="136">
        <v>1.725E-3</v>
      </c>
    </row>
    <row r="61" spans="2:114">
      <c r="B61" s="123">
        <v>58</v>
      </c>
      <c r="C61" s="124">
        <v>23</v>
      </c>
      <c r="D61" s="124" t="s">
        <v>173</v>
      </c>
      <c r="E61" s="125">
        <v>1978</v>
      </c>
      <c r="F61" s="125" t="s">
        <v>156</v>
      </c>
      <c r="G61" s="125">
        <v>22</v>
      </c>
      <c r="H61" s="124" t="s">
        <v>375</v>
      </c>
      <c r="I61" s="132">
        <v>0.17562615740740739</v>
      </c>
      <c r="J61" s="134">
        <v>2.4310185185185186E-3</v>
      </c>
      <c r="K61" s="135">
        <v>1.3847222222222221E-3</v>
      </c>
      <c r="L61" s="135">
        <v>1.4424768518518519E-3</v>
      </c>
      <c r="M61" s="135">
        <v>1.432523148148148E-3</v>
      </c>
      <c r="N61" s="135">
        <v>1.4714120370370369E-3</v>
      </c>
      <c r="O61" s="135">
        <v>1.4501157407407405E-3</v>
      </c>
      <c r="P61" s="135">
        <v>1.4459490740740741E-3</v>
      </c>
      <c r="Q61" s="135">
        <v>1.4285879629629631E-3</v>
      </c>
      <c r="R61" s="135">
        <v>1.4231481481481482E-3</v>
      </c>
      <c r="S61" s="135">
        <v>1.4396990740740741E-3</v>
      </c>
      <c r="T61" s="135">
        <v>1.4435185185185187E-3</v>
      </c>
      <c r="U61" s="135">
        <v>1.432523148148148E-3</v>
      </c>
      <c r="V61" s="135">
        <v>1.4501157407407405E-3</v>
      </c>
      <c r="W61" s="135">
        <v>1.4505787037037039E-3</v>
      </c>
      <c r="X61" s="135">
        <v>1.4233796296296295E-3</v>
      </c>
      <c r="Y61" s="135">
        <v>1.4631944444444447E-3</v>
      </c>
      <c r="Z61" s="135">
        <v>1.459375E-3</v>
      </c>
      <c r="AA61" s="135">
        <v>1.4590277777777778E-3</v>
      </c>
      <c r="AB61" s="135">
        <v>1.4741898148148147E-3</v>
      </c>
      <c r="AC61" s="135">
        <v>1.4807870370370372E-3</v>
      </c>
      <c r="AD61" s="135">
        <v>1.4935185185185184E-3</v>
      </c>
      <c r="AE61" s="135">
        <v>1.4667824074074073E-3</v>
      </c>
      <c r="AF61" s="135">
        <v>1.4722222222222222E-3</v>
      </c>
      <c r="AG61" s="135">
        <v>1.4629629629629628E-3</v>
      </c>
      <c r="AH61" s="135">
        <v>1.4626157407407409E-3</v>
      </c>
      <c r="AI61" s="135">
        <v>1.8876157407407409E-3</v>
      </c>
      <c r="AJ61" s="135">
        <v>1.4506944444444446E-3</v>
      </c>
      <c r="AK61" s="135">
        <v>1.4777777777777777E-3</v>
      </c>
      <c r="AL61" s="135">
        <v>1.5659722222222221E-3</v>
      </c>
      <c r="AM61" s="135">
        <v>1.4803240740740742E-3</v>
      </c>
      <c r="AN61" s="135">
        <v>1.4473379629629628E-3</v>
      </c>
      <c r="AO61" s="135">
        <v>1.4761574074074071E-3</v>
      </c>
      <c r="AP61" s="135">
        <v>1.4974537037037038E-3</v>
      </c>
      <c r="AQ61" s="135">
        <v>1.4488425925925925E-3</v>
      </c>
      <c r="AR61" s="135">
        <v>1.4452546296296297E-3</v>
      </c>
      <c r="AS61" s="135">
        <v>1.4723379629629628E-3</v>
      </c>
      <c r="AT61" s="135">
        <v>1.4663194444444444E-3</v>
      </c>
      <c r="AU61" s="135">
        <v>1.4834490740740739E-3</v>
      </c>
      <c r="AV61" s="135">
        <v>1.4709490740740742E-3</v>
      </c>
      <c r="AW61" s="135">
        <v>1.4827546296296297E-3</v>
      </c>
      <c r="AX61" s="135">
        <v>1.4938657407407407E-3</v>
      </c>
      <c r="AY61" s="135">
        <v>1.4857638888888889E-3</v>
      </c>
      <c r="AZ61" s="135">
        <v>1.4902777777777777E-3</v>
      </c>
      <c r="BA61" s="135">
        <v>1.4913194444444444E-3</v>
      </c>
      <c r="BB61" s="135">
        <v>1.5355324074074073E-3</v>
      </c>
      <c r="BC61" s="135">
        <v>1.4997685185185186E-3</v>
      </c>
      <c r="BD61" s="135">
        <v>1.4798611111111113E-3</v>
      </c>
      <c r="BE61" s="135">
        <v>1.5153935185185186E-3</v>
      </c>
      <c r="BF61" s="135">
        <v>1.5188657407407408E-3</v>
      </c>
      <c r="BG61" s="135">
        <v>1.5251157407407407E-3</v>
      </c>
      <c r="BH61" s="135">
        <v>1.5303240740740744E-3</v>
      </c>
      <c r="BI61" s="135">
        <v>1.7166666666666667E-3</v>
      </c>
      <c r="BJ61" s="135">
        <v>1.5449074074074074E-3</v>
      </c>
      <c r="BK61" s="135">
        <v>1.546759259259259E-3</v>
      </c>
      <c r="BL61" s="135">
        <v>1.534027777777778E-3</v>
      </c>
      <c r="BM61" s="135">
        <v>1.5886574074074073E-3</v>
      </c>
      <c r="BN61" s="135">
        <v>1.578009259259259E-3</v>
      </c>
      <c r="BO61" s="135">
        <v>1.539236111111111E-3</v>
      </c>
      <c r="BP61" s="135">
        <v>1.5410879629629631E-3</v>
      </c>
      <c r="BQ61" s="135">
        <v>1.5601851851851851E-3</v>
      </c>
      <c r="BR61" s="135">
        <v>1.5760416666666666E-3</v>
      </c>
      <c r="BS61" s="135">
        <v>1.6081018518518519E-3</v>
      </c>
      <c r="BT61" s="135">
        <v>1.6163194444444445E-3</v>
      </c>
      <c r="BU61" s="135">
        <v>1.6079861111111112E-3</v>
      </c>
      <c r="BV61" s="135">
        <v>1.6157407407407407E-3</v>
      </c>
      <c r="BW61" s="135">
        <v>1.6299768518518519E-3</v>
      </c>
      <c r="BX61" s="135">
        <v>1.6398148148148151E-3</v>
      </c>
      <c r="BY61" s="135">
        <v>1.6532407407407407E-3</v>
      </c>
      <c r="BZ61" s="135">
        <v>1.6777777777777778E-3</v>
      </c>
      <c r="CA61" s="135">
        <v>1.6766203703703706E-3</v>
      </c>
      <c r="CB61" s="135">
        <v>2.1561342592592595E-3</v>
      </c>
      <c r="CC61" s="135">
        <v>2.0128472222222219E-3</v>
      </c>
      <c r="CD61" s="135">
        <v>1.660300925925926E-3</v>
      </c>
      <c r="CE61" s="135">
        <v>1.730787037037037E-3</v>
      </c>
      <c r="CF61" s="135">
        <v>1.7271990740740739E-3</v>
      </c>
      <c r="CG61" s="135">
        <v>1.7195601851851853E-3</v>
      </c>
      <c r="CH61" s="135">
        <v>1.8309027777777776E-3</v>
      </c>
      <c r="CI61" s="135">
        <v>1.840509259259259E-3</v>
      </c>
      <c r="CJ61" s="135">
        <v>1.8216435185185184E-3</v>
      </c>
      <c r="CK61" s="135">
        <v>2.1211805555555554E-3</v>
      </c>
      <c r="CL61" s="135">
        <v>1.8732638888888887E-3</v>
      </c>
      <c r="CM61" s="135">
        <v>1.8400462962962962E-3</v>
      </c>
      <c r="CN61" s="135">
        <v>1.8722222222222222E-3</v>
      </c>
      <c r="CO61" s="135">
        <v>1.879861111111111E-3</v>
      </c>
      <c r="CP61" s="135">
        <v>1.9030092592592595E-3</v>
      </c>
      <c r="CQ61" s="135">
        <v>1.8543981481481482E-3</v>
      </c>
      <c r="CR61" s="135">
        <v>1.9348379629629629E-3</v>
      </c>
      <c r="CS61" s="135">
        <v>1.872800925925926E-3</v>
      </c>
      <c r="CT61" s="135">
        <v>1.8891203703703706E-3</v>
      </c>
      <c r="CU61" s="135">
        <v>1.9434027777777776E-3</v>
      </c>
      <c r="CV61" s="135">
        <v>2.6234953703703702E-3</v>
      </c>
      <c r="CW61" s="135">
        <v>1.9278935185185187E-3</v>
      </c>
      <c r="CX61" s="135">
        <v>1.8631944444444442E-3</v>
      </c>
      <c r="CY61" s="135">
        <v>1.8399305555555554E-3</v>
      </c>
      <c r="CZ61" s="135">
        <v>1.9290509259259261E-3</v>
      </c>
      <c r="DA61" s="135">
        <v>2.5886574074074071E-3</v>
      </c>
      <c r="DB61" s="135">
        <v>2.0188657407407408E-3</v>
      </c>
      <c r="DC61" s="135">
        <v>2.0694444444444445E-3</v>
      </c>
      <c r="DD61" s="135">
        <v>2.3726851851851851E-3</v>
      </c>
      <c r="DE61" s="135">
        <v>2.969675925925926E-3</v>
      </c>
      <c r="DF61" s="135">
        <v>2.0549768518518517E-3</v>
      </c>
      <c r="DG61" s="135">
        <v>1.9273148148148149E-3</v>
      </c>
      <c r="DH61" s="135">
        <v>1.7824074074074072E-3</v>
      </c>
      <c r="DI61" s="136">
        <v>1.6526620370370373E-3</v>
      </c>
      <c r="DJ61" s="136">
        <v>1.7070601851851849E-3</v>
      </c>
    </row>
    <row r="62" spans="2:114">
      <c r="B62" s="123">
        <v>59</v>
      </c>
      <c r="C62" s="124">
        <v>12</v>
      </c>
      <c r="D62" s="124" t="s">
        <v>6</v>
      </c>
      <c r="E62" s="125">
        <v>1971</v>
      </c>
      <c r="F62" s="125" t="s">
        <v>156</v>
      </c>
      <c r="G62" s="125">
        <v>23</v>
      </c>
      <c r="H62" s="124" t="s">
        <v>159</v>
      </c>
      <c r="I62" s="132">
        <v>0.1756550925925926</v>
      </c>
      <c r="J62" s="134">
        <v>2.098148148148148E-3</v>
      </c>
      <c r="K62" s="135">
        <v>1.29375E-3</v>
      </c>
      <c r="L62" s="135">
        <v>1.3311342592592593E-3</v>
      </c>
      <c r="M62" s="135">
        <v>1.3442129629629629E-3</v>
      </c>
      <c r="N62" s="135">
        <v>1.3122685185185188E-3</v>
      </c>
      <c r="O62" s="135">
        <v>1.3037037037037036E-3</v>
      </c>
      <c r="P62" s="135">
        <v>1.2922453703703705E-3</v>
      </c>
      <c r="Q62" s="135">
        <v>1.2931712962962962E-3</v>
      </c>
      <c r="R62" s="135">
        <v>1.29375E-3</v>
      </c>
      <c r="S62" s="135">
        <v>1.3324074074074074E-3</v>
      </c>
      <c r="T62" s="135">
        <v>1.3273148148148148E-3</v>
      </c>
      <c r="U62" s="135">
        <v>1.3318287037037038E-3</v>
      </c>
      <c r="V62" s="135">
        <v>1.3188657407407409E-3</v>
      </c>
      <c r="W62" s="135">
        <v>1.368287037037037E-3</v>
      </c>
      <c r="X62" s="135">
        <v>1.322222222222222E-3</v>
      </c>
      <c r="Y62" s="135">
        <v>1.3432870370370371E-3</v>
      </c>
      <c r="Z62" s="135">
        <v>1.3556712962962964E-3</v>
      </c>
      <c r="AA62" s="135">
        <v>1.3651620370370371E-3</v>
      </c>
      <c r="AB62" s="135">
        <v>1.3495370370370371E-3</v>
      </c>
      <c r="AC62" s="135">
        <v>1.3395833333333333E-3</v>
      </c>
      <c r="AD62" s="135">
        <v>1.3571759259259257E-3</v>
      </c>
      <c r="AE62" s="135">
        <v>1.3798611111111112E-3</v>
      </c>
      <c r="AF62" s="135">
        <v>1.3619212962962962E-3</v>
      </c>
      <c r="AG62" s="135">
        <v>1.3630787037037038E-3</v>
      </c>
      <c r="AH62" s="135">
        <v>1.3909722222222223E-3</v>
      </c>
      <c r="AI62" s="135">
        <v>1.3861111111111112E-3</v>
      </c>
      <c r="AJ62" s="135">
        <v>1.3706018518518518E-3</v>
      </c>
      <c r="AK62" s="135">
        <v>1.3910879629629629E-3</v>
      </c>
      <c r="AL62" s="135">
        <v>1.3910879629629629E-3</v>
      </c>
      <c r="AM62" s="135">
        <v>1.3829861111111111E-3</v>
      </c>
      <c r="AN62" s="135">
        <v>1.3773148148148147E-3</v>
      </c>
      <c r="AO62" s="135">
        <v>1.3907407407407408E-3</v>
      </c>
      <c r="AP62" s="135">
        <v>1.3886574074074072E-3</v>
      </c>
      <c r="AQ62" s="135">
        <v>1.4219907407407408E-3</v>
      </c>
      <c r="AR62" s="135">
        <v>1.4101851851851853E-3</v>
      </c>
      <c r="AS62" s="135">
        <v>1.4131944444444446E-3</v>
      </c>
      <c r="AT62" s="135">
        <v>1.5216435185185185E-3</v>
      </c>
      <c r="AU62" s="135">
        <v>1.4003472222222223E-3</v>
      </c>
      <c r="AV62" s="135">
        <v>1.4194444444444445E-3</v>
      </c>
      <c r="AW62" s="135">
        <v>1.4031250000000001E-3</v>
      </c>
      <c r="AX62" s="135">
        <v>1.4109953703703704E-3</v>
      </c>
      <c r="AY62" s="135">
        <v>1.4285879629629631E-3</v>
      </c>
      <c r="AZ62" s="135">
        <v>1.433449074074074E-3</v>
      </c>
      <c r="BA62" s="135">
        <v>1.4574074074074073E-3</v>
      </c>
      <c r="BB62" s="135">
        <v>1.4554398148148148E-3</v>
      </c>
      <c r="BC62" s="135">
        <v>1.4256944444444445E-3</v>
      </c>
      <c r="BD62" s="135">
        <v>1.4414351851851854E-3</v>
      </c>
      <c r="BE62" s="135">
        <v>1.4905092592592591E-3</v>
      </c>
      <c r="BF62" s="135">
        <v>1.5724537037037035E-3</v>
      </c>
      <c r="BG62" s="135">
        <v>1.4462962962962962E-3</v>
      </c>
      <c r="BH62" s="135">
        <v>1.4603009259259259E-3</v>
      </c>
      <c r="BI62" s="135">
        <v>1.5023148148148148E-3</v>
      </c>
      <c r="BJ62" s="135">
        <v>1.5042824074074075E-3</v>
      </c>
      <c r="BK62" s="135">
        <v>1.536921296296296E-3</v>
      </c>
      <c r="BL62" s="135">
        <v>1.510300925925926E-3</v>
      </c>
      <c r="BM62" s="135">
        <v>1.6756944444444447E-3</v>
      </c>
      <c r="BN62" s="135">
        <v>1.569212962962963E-3</v>
      </c>
      <c r="BO62" s="135">
        <v>1.6189814814814814E-3</v>
      </c>
      <c r="BP62" s="135">
        <v>1.6254629629629629E-3</v>
      </c>
      <c r="BQ62" s="135">
        <v>1.5820601851851848E-3</v>
      </c>
      <c r="BR62" s="135">
        <v>1.8528935185185185E-3</v>
      </c>
      <c r="BS62" s="135">
        <v>1.6108796296296296E-3</v>
      </c>
      <c r="BT62" s="135">
        <v>1.5863425925925925E-3</v>
      </c>
      <c r="BU62" s="135">
        <v>1.670949074074074E-3</v>
      </c>
      <c r="BV62" s="135">
        <v>1.6733796296296295E-3</v>
      </c>
      <c r="BW62" s="135">
        <v>2.3817129629629631E-3</v>
      </c>
      <c r="BX62" s="135">
        <v>1.5570601851851854E-3</v>
      </c>
      <c r="BY62" s="135">
        <v>1.5680555555555554E-3</v>
      </c>
      <c r="BZ62" s="135">
        <v>1.8449074074074073E-3</v>
      </c>
      <c r="CA62" s="135">
        <v>1.8777777777777779E-3</v>
      </c>
      <c r="CB62" s="135">
        <v>1.8362268518518519E-3</v>
      </c>
      <c r="CC62" s="135">
        <v>1.8011574074074074E-3</v>
      </c>
      <c r="CD62" s="135">
        <v>1.7266203703703705E-3</v>
      </c>
      <c r="CE62" s="135">
        <v>2.5925925925925925E-3</v>
      </c>
      <c r="CF62" s="135">
        <v>1.7152777777777776E-3</v>
      </c>
      <c r="CG62" s="135">
        <v>1.7635416666666665E-3</v>
      </c>
      <c r="CH62" s="135">
        <v>1.9375E-3</v>
      </c>
      <c r="CI62" s="135">
        <v>1.7849537037037035E-3</v>
      </c>
      <c r="CJ62" s="135">
        <v>1.865972222222222E-3</v>
      </c>
      <c r="CK62" s="135">
        <v>4.2619212962962958E-3</v>
      </c>
      <c r="CL62" s="135">
        <v>1.8951388888888889E-3</v>
      </c>
      <c r="CM62" s="135">
        <v>1.8660879629629628E-3</v>
      </c>
      <c r="CN62" s="135">
        <v>2.5434027777777777E-3</v>
      </c>
      <c r="CO62" s="135">
        <v>1.853935185185185E-3</v>
      </c>
      <c r="CP62" s="135">
        <v>1.947337962962963E-3</v>
      </c>
      <c r="CQ62" s="135">
        <v>2.2719907407407407E-3</v>
      </c>
      <c r="CR62" s="135">
        <v>1.8876157407407409E-3</v>
      </c>
      <c r="CS62" s="135">
        <v>1.8700231481481482E-3</v>
      </c>
      <c r="CT62" s="135">
        <v>1.8200231481481485E-3</v>
      </c>
      <c r="CU62" s="135">
        <v>2.3575231481481481E-3</v>
      </c>
      <c r="CV62" s="135">
        <v>1.8497685185185186E-3</v>
      </c>
      <c r="CW62" s="135">
        <v>1.9015046296296295E-3</v>
      </c>
      <c r="CX62" s="135">
        <v>2.3364583333333332E-3</v>
      </c>
      <c r="CY62" s="135">
        <v>1.9331018518518519E-3</v>
      </c>
      <c r="CZ62" s="135">
        <v>2.245138888888889E-3</v>
      </c>
      <c r="DA62" s="135">
        <v>2.8155092592592589E-3</v>
      </c>
      <c r="DB62" s="135">
        <v>2.2033564814814815E-3</v>
      </c>
      <c r="DC62" s="135">
        <v>1.8032407407407407E-3</v>
      </c>
      <c r="DD62" s="135">
        <v>1.9881944444444443E-3</v>
      </c>
      <c r="DE62" s="135">
        <v>2.0400462962962963E-3</v>
      </c>
      <c r="DF62" s="135">
        <v>2.4775462962962963E-3</v>
      </c>
      <c r="DG62" s="135">
        <v>1.8660879629629628E-3</v>
      </c>
      <c r="DH62" s="135">
        <v>2.0939814814814818E-3</v>
      </c>
      <c r="DI62" s="136">
        <v>1.7445601851851849E-3</v>
      </c>
      <c r="DJ62" s="136">
        <v>1.7480324074074073E-3</v>
      </c>
    </row>
    <row r="63" spans="2:114">
      <c r="B63" s="123">
        <v>60</v>
      </c>
      <c r="C63" s="124">
        <v>63</v>
      </c>
      <c r="D63" s="124" t="s">
        <v>287</v>
      </c>
      <c r="E63" s="125">
        <v>1976</v>
      </c>
      <c r="F63" s="125" t="s">
        <v>156</v>
      </c>
      <c r="G63" s="125">
        <v>24</v>
      </c>
      <c r="H63" s="124" t="s">
        <v>302</v>
      </c>
      <c r="I63" s="132">
        <v>0.17726851851851852</v>
      </c>
      <c r="J63" s="134">
        <v>2.6714120370370368E-3</v>
      </c>
      <c r="K63" s="135">
        <v>1.6179398148148149E-3</v>
      </c>
      <c r="L63" s="135">
        <v>1.6363425925925927E-3</v>
      </c>
      <c r="M63" s="135">
        <v>1.5999999999999999E-3</v>
      </c>
      <c r="N63" s="135">
        <v>1.5842592592592592E-3</v>
      </c>
      <c r="O63" s="135">
        <v>1.5887731481481482E-3</v>
      </c>
      <c r="P63" s="135">
        <v>1.5811342592592593E-3</v>
      </c>
      <c r="Q63" s="135">
        <v>1.5568287037037035E-3</v>
      </c>
      <c r="R63" s="135">
        <v>1.5523148148148147E-3</v>
      </c>
      <c r="S63" s="135">
        <v>1.5831018518518518E-3</v>
      </c>
      <c r="T63" s="135">
        <v>1.5611111111111112E-3</v>
      </c>
      <c r="U63" s="135">
        <v>1.5462962962962963E-3</v>
      </c>
      <c r="V63" s="135">
        <v>1.5146990740740739E-3</v>
      </c>
      <c r="W63" s="135">
        <v>1.4893518518518519E-3</v>
      </c>
      <c r="X63" s="135">
        <v>1.5537037037037038E-3</v>
      </c>
      <c r="Y63" s="135">
        <v>1.7270833333333333E-3</v>
      </c>
      <c r="Z63" s="135">
        <v>1.6111111111111109E-3</v>
      </c>
      <c r="AA63" s="135">
        <v>1.5077546296296297E-3</v>
      </c>
      <c r="AB63" s="135">
        <v>1.5538194444444443E-3</v>
      </c>
      <c r="AC63" s="135">
        <v>1.5521990740740741E-3</v>
      </c>
      <c r="AD63" s="135">
        <v>1.6862268518518519E-3</v>
      </c>
      <c r="AE63" s="135">
        <v>1.5222222222222223E-3</v>
      </c>
      <c r="AF63" s="135">
        <v>1.5553240740740738E-3</v>
      </c>
      <c r="AG63" s="135">
        <v>1.5983796296296295E-3</v>
      </c>
      <c r="AH63" s="135">
        <v>1.617013888888889E-3</v>
      </c>
      <c r="AI63" s="135">
        <v>1.5924768518518519E-3</v>
      </c>
      <c r="AJ63" s="135">
        <v>1.6349537037037038E-3</v>
      </c>
      <c r="AK63" s="135">
        <v>1.6465277777777778E-3</v>
      </c>
      <c r="AL63" s="135">
        <v>1.6152777777777778E-3</v>
      </c>
      <c r="AM63" s="135">
        <v>1.6607638888888887E-3</v>
      </c>
      <c r="AN63" s="135">
        <v>1.9031250000000001E-3</v>
      </c>
      <c r="AO63" s="135">
        <v>1.5976851851851848E-3</v>
      </c>
      <c r="AP63" s="135">
        <v>1.6028935185185185E-3</v>
      </c>
      <c r="AQ63" s="135">
        <v>1.6140046296296295E-3</v>
      </c>
      <c r="AR63" s="135">
        <v>1.7141203703703702E-3</v>
      </c>
      <c r="AS63" s="135">
        <v>1.6065972222222222E-3</v>
      </c>
      <c r="AT63" s="135">
        <v>1.6440972222222224E-3</v>
      </c>
      <c r="AU63" s="135">
        <v>1.7351851851851853E-3</v>
      </c>
      <c r="AV63" s="135">
        <v>1.742361111111111E-3</v>
      </c>
      <c r="AW63" s="135">
        <v>1.7100694444444444E-3</v>
      </c>
      <c r="AX63" s="135">
        <v>2.7047453703703699E-3</v>
      </c>
      <c r="AY63" s="135">
        <v>1.6430555555555556E-3</v>
      </c>
      <c r="AZ63" s="135">
        <v>1.6688657407407407E-3</v>
      </c>
      <c r="BA63" s="135">
        <v>1.6629629629629631E-3</v>
      </c>
      <c r="BB63" s="135">
        <v>1.678703703703704E-3</v>
      </c>
      <c r="BC63" s="135">
        <v>1.754976851851852E-3</v>
      </c>
      <c r="BD63" s="135">
        <v>1.7067129629629628E-3</v>
      </c>
      <c r="BE63" s="135">
        <v>1.7130787037037036E-3</v>
      </c>
      <c r="BF63" s="135">
        <v>1.7015046296296294E-3</v>
      </c>
      <c r="BG63" s="135">
        <v>1.7057870370370369E-3</v>
      </c>
      <c r="BH63" s="135">
        <v>1.943287037037037E-3</v>
      </c>
      <c r="BI63" s="135">
        <v>1.678935185185185E-3</v>
      </c>
      <c r="BJ63" s="135">
        <v>1.6423611111111111E-3</v>
      </c>
      <c r="BK63" s="135">
        <v>1.6768518518518519E-3</v>
      </c>
      <c r="BL63" s="135">
        <v>1.712962962962963E-3</v>
      </c>
      <c r="BM63" s="135">
        <v>1.7100694444444444E-3</v>
      </c>
      <c r="BN63" s="135">
        <v>1.6156250000000001E-3</v>
      </c>
      <c r="BO63" s="135">
        <v>1.6478009259259258E-3</v>
      </c>
      <c r="BP63" s="135">
        <v>1.6469907407407407E-3</v>
      </c>
      <c r="BQ63" s="135">
        <v>1.7016203703703705E-3</v>
      </c>
      <c r="BR63" s="135">
        <v>1.8393518518518518E-3</v>
      </c>
      <c r="BS63" s="135">
        <v>1.6418981481481482E-3</v>
      </c>
      <c r="BT63" s="135">
        <v>1.6234953703703704E-3</v>
      </c>
      <c r="BU63" s="135">
        <v>1.5931712962962963E-3</v>
      </c>
      <c r="BV63" s="135">
        <v>1.6078703703703704E-3</v>
      </c>
      <c r="BW63" s="135">
        <v>1.6474537037037037E-3</v>
      </c>
      <c r="BX63" s="135">
        <v>1.6611111111111113E-3</v>
      </c>
      <c r="BY63" s="135">
        <v>1.6317129629629631E-3</v>
      </c>
      <c r="BZ63" s="135">
        <v>1.6509259259259261E-3</v>
      </c>
      <c r="CA63" s="135">
        <v>1.6997685185185186E-3</v>
      </c>
      <c r="CB63" s="135">
        <v>1.8769675925925926E-3</v>
      </c>
      <c r="CC63" s="135">
        <v>1.6922453703703702E-3</v>
      </c>
      <c r="CD63" s="135">
        <v>1.6836805555555557E-3</v>
      </c>
      <c r="CE63" s="135">
        <v>1.726273148148148E-3</v>
      </c>
      <c r="CF63" s="135">
        <v>1.7225694444444448E-3</v>
      </c>
      <c r="CG63" s="135">
        <v>1.8797453703703704E-3</v>
      </c>
      <c r="CH63" s="135">
        <v>1.7753472222222222E-3</v>
      </c>
      <c r="CI63" s="135">
        <v>1.8013888888888888E-3</v>
      </c>
      <c r="CJ63" s="135">
        <v>1.7925925925925924E-3</v>
      </c>
      <c r="CK63" s="135">
        <v>1.7135416666666668E-3</v>
      </c>
      <c r="CL63" s="135">
        <v>1.8454861111111111E-3</v>
      </c>
      <c r="CM63" s="135">
        <v>1.6605324074074074E-3</v>
      </c>
      <c r="CN63" s="135">
        <v>1.666898148148148E-3</v>
      </c>
      <c r="CO63" s="135">
        <v>1.6677083333333333E-3</v>
      </c>
      <c r="CP63" s="135">
        <v>1.6005787037037037E-3</v>
      </c>
      <c r="CQ63" s="135">
        <v>1.8128472222222224E-3</v>
      </c>
      <c r="CR63" s="135">
        <v>1.7231481481481481E-3</v>
      </c>
      <c r="CS63" s="135">
        <v>1.6929398148148147E-3</v>
      </c>
      <c r="CT63" s="135">
        <v>1.5972222222222221E-3</v>
      </c>
      <c r="CU63" s="135">
        <v>1.6215277777777779E-3</v>
      </c>
      <c r="CV63" s="135">
        <v>1.8149305555555557E-3</v>
      </c>
      <c r="CW63" s="135">
        <v>1.6239583333333332E-3</v>
      </c>
      <c r="CX63" s="135">
        <v>1.5880787037037037E-3</v>
      </c>
      <c r="CY63" s="135">
        <v>1.6415509259259259E-3</v>
      </c>
      <c r="CZ63" s="135">
        <v>1.6134259259259259E-3</v>
      </c>
      <c r="DA63" s="135">
        <v>1.7300925925925927E-3</v>
      </c>
      <c r="DB63" s="135">
        <v>1.6409722222222223E-3</v>
      </c>
      <c r="DC63" s="135">
        <v>1.7062500000000001E-3</v>
      </c>
      <c r="DD63" s="135">
        <v>1.7372685185185188E-3</v>
      </c>
      <c r="DE63" s="135">
        <v>1.7535879629629631E-3</v>
      </c>
      <c r="DF63" s="135">
        <v>1.8284722222222224E-3</v>
      </c>
      <c r="DG63" s="135">
        <v>1.8155092592592591E-3</v>
      </c>
      <c r="DH63" s="135">
        <v>1.827777777777778E-3</v>
      </c>
      <c r="DI63" s="136">
        <v>1.8273148148148148E-3</v>
      </c>
      <c r="DJ63" s="136">
        <v>1.4643518518518519E-3</v>
      </c>
    </row>
    <row r="64" spans="2:114">
      <c r="B64" s="123">
        <v>61</v>
      </c>
      <c r="C64" s="124">
        <v>99</v>
      </c>
      <c r="D64" s="124" t="s">
        <v>151</v>
      </c>
      <c r="E64" s="125">
        <v>1959</v>
      </c>
      <c r="F64" s="125" t="s">
        <v>164</v>
      </c>
      <c r="G64" s="125">
        <v>3</v>
      </c>
      <c r="H64" s="124" t="s">
        <v>161</v>
      </c>
      <c r="I64" s="132">
        <v>0.17829166666666665</v>
      </c>
      <c r="J64" s="134">
        <v>2.3452546296296299E-3</v>
      </c>
      <c r="K64" s="135">
        <v>1.413310185185185E-3</v>
      </c>
      <c r="L64" s="135">
        <v>1.4740740740740738E-3</v>
      </c>
      <c r="M64" s="135">
        <v>1.433449074074074E-3</v>
      </c>
      <c r="N64" s="135">
        <v>1.4377314814814815E-3</v>
      </c>
      <c r="O64" s="135">
        <v>1.4818287037037037E-3</v>
      </c>
      <c r="P64" s="135">
        <v>1.451388888888889E-3</v>
      </c>
      <c r="Q64" s="135">
        <v>1.4531249999999998E-3</v>
      </c>
      <c r="R64" s="135">
        <v>1.4341435185185186E-3</v>
      </c>
      <c r="S64" s="135">
        <v>1.4296296296296297E-3</v>
      </c>
      <c r="T64" s="135">
        <v>1.4137731481481482E-3</v>
      </c>
      <c r="U64" s="135">
        <v>1.409375E-3</v>
      </c>
      <c r="V64" s="135">
        <v>1.4292824074074075E-3</v>
      </c>
      <c r="W64" s="135">
        <v>1.4363425925925926E-3</v>
      </c>
      <c r="X64" s="135">
        <v>1.4582175925925926E-3</v>
      </c>
      <c r="Y64" s="135">
        <v>1.4511574074074073E-3</v>
      </c>
      <c r="Z64" s="135">
        <v>1.4365740740740743E-3</v>
      </c>
      <c r="AA64" s="135">
        <v>1.434722222222222E-3</v>
      </c>
      <c r="AB64" s="135">
        <v>1.4398148148148148E-3</v>
      </c>
      <c r="AC64" s="135">
        <v>1.4217592592592595E-3</v>
      </c>
      <c r="AD64" s="135">
        <v>1.4358796296296298E-3</v>
      </c>
      <c r="AE64" s="135">
        <v>1.4328703703703706E-3</v>
      </c>
      <c r="AF64" s="135">
        <v>1.4075231481481482E-3</v>
      </c>
      <c r="AG64" s="135">
        <v>1.4575231481481481E-3</v>
      </c>
      <c r="AH64" s="135">
        <v>1.4538194444444444E-3</v>
      </c>
      <c r="AI64" s="135">
        <v>1.4728009259259258E-3</v>
      </c>
      <c r="AJ64" s="135">
        <v>1.4715277777777775E-3</v>
      </c>
      <c r="AK64" s="135">
        <v>1.4814814814814814E-3</v>
      </c>
      <c r="AL64" s="135">
        <v>1.4699074074074074E-3</v>
      </c>
      <c r="AM64" s="135">
        <v>1.5000000000000002E-3</v>
      </c>
      <c r="AN64" s="135">
        <v>1.5710648148148148E-3</v>
      </c>
      <c r="AO64" s="135">
        <v>1.4699074074074074E-3</v>
      </c>
      <c r="AP64" s="135">
        <v>1.4771990740740741E-3</v>
      </c>
      <c r="AQ64" s="135">
        <v>1.4799768518518519E-3</v>
      </c>
      <c r="AR64" s="135">
        <v>1.4833333333333332E-3</v>
      </c>
      <c r="AS64" s="135">
        <v>1.5159722222222222E-3</v>
      </c>
      <c r="AT64" s="135">
        <v>1.5364583333333333E-3</v>
      </c>
      <c r="AU64" s="135">
        <v>1.5365740740740741E-3</v>
      </c>
      <c r="AV64" s="135">
        <v>1.5903935185185188E-3</v>
      </c>
      <c r="AW64" s="135">
        <v>1.5741898148148149E-3</v>
      </c>
      <c r="AX64" s="135">
        <v>1.5862268518518519E-3</v>
      </c>
      <c r="AY64" s="135">
        <v>1.6685185185185186E-3</v>
      </c>
      <c r="AZ64" s="135">
        <v>1.5915509259259259E-3</v>
      </c>
      <c r="BA64" s="135">
        <v>1.5767361111111112E-3</v>
      </c>
      <c r="BB64" s="135">
        <v>1.5953703703703705E-3</v>
      </c>
      <c r="BC64" s="135">
        <v>1.6324074074074073E-3</v>
      </c>
      <c r="BD64" s="135">
        <v>1.5979166666666668E-3</v>
      </c>
      <c r="BE64" s="135">
        <v>1.613078703703704E-3</v>
      </c>
      <c r="BF64" s="135">
        <v>1.6354166666666667E-3</v>
      </c>
      <c r="BG64" s="135">
        <v>1.7182870370370373E-3</v>
      </c>
      <c r="BH64" s="135">
        <v>1.6054398148148148E-3</v>
      </c>
      <c r="BI64" s="135">
        <v>2.0420138888888888E-3</v>
      </c>
      <c r="BJ64" s="135">
        <v>1.612962962962963E-3</v>
      </c>
      <c r="BK64" s="135">
        <v>1.6604166666666668E-3</v>
      </c>
      <c r="BL64" s="135">
        <v>1.7025462962962964E-3</v>
      </c>
      <c r="BM64" s="135">
        <v>1.6983796296296298E-3</v>
      </c>
      <c r="BN64" s="135">
        <v>1.7515046296296298E-3</v>
      </c>
      <c r="BO64" s="135">
        <v>1.7577546296296297E-3</v>
      </c>
      <c r="BP64" s="135">
        <v>1.7405092592592591E-3</v>
      </c>
      <c r="BQ64" s="135">
        <v>1.8105324074074074E-3</v>
      </c>
      <c r="BR64" s="135">
        <v>1.781712962962963E-3</v>
      </c>
      <c r="BS64" s="135">
        <v>2.1990740740740742E-3</v>
      </c>
      <c r="BT64" s="135">
        <v>1.8032407407407407E-3</v>
      </c>
      <c r="BU64" s="135">
        <v>1.7976851851851851E-3</v>
      </c>
      <c r="BV64" s="135">
        <v>1.7622685185185183E-3</v>
      </c>
      <c r="BW64" s="135">
        <v>1.8114583333333333E-3</v>
      </c>
      <c r="BX64" s="135">
        <v>1.6918981481481481E-3</v>
      </c>
      <c r="BY64" s="135">
        <v>1.7237268518518519E-3</v>
      </c>
      <c r="BZ64" s="135">
        <v>1.773148148148148E-3</v>
      </c>
      <c r="CA64" s="135">
        <v>1.7934027777777777E-3</v>
      </c>
      <c r="CB64" s="135">
        <v>2.0630787037037037E-3</v>
      </c>
      <c r="CC64" s="135">
        <v>1.7229166666666667E-3</v>
      </c>
      <c r="CD64" s="135">
        <v>1.7520833333333336E-3</v>
      </c>
      <c r="CE64" s="135">
        <v>1.7523148148148148E-3</v>
      </c>
      <c r="CF64" s="135">
        <v>1.7241898148148147E-3</v>
      </c>
      <c r="CG64" s="135">
        <v>1.920138888888889E-3</v>
      </c>
      <c r="CH64" s="135">
        <v>1.7642361111111107E-3</v>
      </c>
      <c r="CI64" s="135">
        <v>1.700925925925926E-3</v>
      </c>
      <c r="CJ64" s="135">
        <v>1.7790509259259261E-3</v>
      </c>
      <c r="CK64" s="135">
        <v>1.8186342592592592E-3</v>
      </c>
      <c r="CL64" s="135">
        <v>2.0608796296296295E-3</v>
      </c>
      <c r="CM64" s="135">
        <v>1.8239583333333335E-3</v>
      </c>
      <c r="CN64" s="135">
        <v>1.8560185185185188E-3</v>
      </c>
      <c r="CO64" s="135">
        <v>1.8723379629629628E-3</v>
      </c>
      <c r="CP64" s="135">
        <v>1.8778935185185185E-3</v>
      </c>
      <c r="CQ64" s="135">
        <v>2.1081018518518519E-3</v>
      </c>
      <c r="CR64" s="135">
        <v>1.9172453703703704E-3</v>
      </c>
      <c r="CS64" s="135">
        <v>1.9194444444444448E-3</v>
      </c>
      <c r="CT64" s="135">
        <v>1.8752314814814814E-3</v>
      </c>
      <c r="CU64" s="135">
        <v>1.9532407407407411E-3</v>
      </c>
      <c r="CV64" s="135">
        <v>2.186226851851852E-3</v>
      </c>
      <c r="CW64" s="135">
        <v>1.9559027777777778E-3</v>
      </c>
      <c r="CX64" s="135">
        <v>1.7998842592592591E-3</v>
      </c>
      <c r="CY64" s="135">
        <v>1.8811342592592593E-3</v>
      </c>
      <c r="CZ64" s="135">
        <v>1.8777777777777779E-3</v>
      </c>
      <c r="DA64" s="135">
        <v>2.220486111111111E-3</v>
      </c>
      <c r="DB64" s="135">
        <v>1.8962962962962961E-3</v>
      </c>
      <c r="DC64" s="135">
        <v>1.9939814814814816E-3</v>
      </c>
      <c r="DD64" s="135">
        <v>1.9749999999999998E-3</v>
      </c>
      <c r="DE64" s="135">
        <v>1.9292824074074073E-3</v>
      </c>
      <c r="DF64" s="135">
        <v>1.9521990740740741E-3</v>
      </c>
      <c r="DG64" s="135">
        <v>2.0068287037037038E-3</v>
      </c>
      <c r="DH64" s="135">
        <v>2.0189814814814814E-3</v>
      </c>
      <c r="DI64" s="136">
        <v>2.0405092592592593E-3</v>
      </c>
      <c r="DJ64" s="136">
        <v>2.0567129629629629E-3</v>
      </c>
    </row>
    <row r="65" spans="2:114">
      <c r="B65" s="123">
        <v>62</v>
      </c>
      <c r="C65" s="124">
        <v>22</v>
      </c>
      <c r="D65" s="124" t="s">
        <v>376</v>
      </c>
      <c r="E65" s="125">
        <v>1982</v>
      </c>
      <c r="F65" s="125" t="s">
        <v>145</v>
      </c>
      <c r="G65" s="125">
        <v>5</v>
      </c>
      <c r="H65" s="124" t="s">
        <v>300</v>
      </c>
      <c r="I65" s="132">
        <v>0.17889814814814817</v>
      </c>
      <c r="J65" s="134">
        <v>2.3385416666666667E-3</v>
      </c>
      <c r="K65" s="135">
        <v>1.4233796296296295E-3</v>
      </c>
      <c r="L65" s="135">
        <v>1.4104166666666668E-3</v>
      </c>
      <c r="M65" s="135">
        <v>1.4363425925925926E-3</v>
      </c>
      <c r="N65" s="135">
        <v>1.4599537037037035E-3</v>
      </c>
      <c r="O65" s="135">
        <v>1.4491898148148148E-3</v>
      </c>
      <c r="P65" s="135">
        <v>1.4549768518518516E-3</v>
      </c>
      <c r="Q65" s="135">
        <v>1.443287037037037E-3</v>
      </c>
      <c r="R65" s="135">
        <v>1.454398148148148E-3</v>
      </c>
      <c r="S65" s="135">
        <v>1.4554398148148148E-3</v>
      </c>
      <c r="T65" s="135">
        <v>1.4484953703703706E-3</v>
      </c>
      <c r="U65" s="135">
        <v>1.4677083333333332E-3</v>
      </c>
      <c r="V65" s="135">
        <v>1.4552083333333333E-3</v>
      </c>
      <c r="W65" s="135">
        <v>1.4738425925925926E-3</v>
      </c>
      <c r="X65" s="135">
        <v>1.4811342592592591E-3</v>
      </c>
      <c r="Y65" s="135">
        <v>1.4818287037037037E-3</v>
      </c>
      <c r="Z65" s="135">
        <v>1.4950231481481481E-3</v>
      </c>
      <c r="AA65" s="135">
        <v>1.477314814814815E-3</v>
      </c>
      <c r="AB65" s="135">
        <v>1.4915509259259259E-3</v>
      </c>
      <c r="AC65" s="135">
        <v>1.5292824074074074E-3</v>
      </c>
      <c r="AD65" s="135">
        <v>1.5105324074074075E-3</v>
      </c>
      <c r="AE65" s="135">
        <v>1.5385416666666666E-3</v>
      </c>
      <c r="AF65" s="135">
        <v>1.5285879629629627E-3</v>
      </c>
      <c r="AG65" s="135">
        <v>1.5307870370370371E-3</v>
      </c>
      <c r="AH65" s="135">
        <v>1.5537037037037038E-3</v>
      </c>
      <c r="AI65" s="135">
        <v>1.5307870370370371E-3</v>
      </c>
      <c r="AJ65" s="135">
        <v>1.5349537037037035E-3</v>
      </c>
      <c r="AK65" s="135">
        <v>1.5318287037037039E-3</v>
      </c>
      <c r="AL65" s="135">
        <v>1.5240740740740742E-3</v>
      </c>
      <c r="AM65" s="135">
        <v>1.5376157407407407E-3</v>
      </c>
      <c r="AN65" s="135">
        <v>1.5565972222222222E-3</v>
      </c>
      <c r="AO65" s="135">
        <v>1.5443287037037038E-3</v>
      </c>
      <c r="AP65" s="135">
        <v>1.5574074074074073E-3</v>
      </c>
      <c r="AQ65" s="135">
        <v>1.5805555555555555E-3</v>
      </c>
      <c r="AR65" s="135">
        <v>1.5664351851851852E-3</v>
      </c>
      <c r="AS65" s="135">
        <v>1.589351851851852E-3</v>
      </c>
      <c r="AT65" s="135">
        <v>1.6156250000000001E-3</v>
      </c>
      <c r="AU65" s="135">
        <v>1.5924768518518519E-3</v>
      </c>
      <c r="AV65" s="135">
        <v>1.5877314814814814E-3</v>
      </c>
      <c r="AW65" s="135">
        <v>1.5917824074074074E-3</v>
      </c>
      <c r="AX65" s="135">
        <v>1.6127314814814815E-3</v>
      </c>
      <c r="AY65" s="135">
        <v>1.6109953703703705E-3</v>
      </c>
      <c r="AZ65" s="135">
        <v>1.6109953703703705E-3</v>
      </c>
      <c r="BA65" s="135">
        <v>1.6741898148148148E-3</v>
      </c>
      <c r="BB65" s="135">
        <v>1.5976851851851848E-3</v>
      </c>
      <c r="BC65" s="135">
        <v>1.6140046296296295E-3</v>
      </c>
      <c r="BD65" s="135">
        <v>1.6682870370370369E-3</v>
      </c>
      <c r="BE65" s="135">
        <v>1.6329861111111111E-3</v>
      </c>
      <c r="BF65" s="135">
        <v>1.6391203703703704E-3</v>
      </c>
      <c r="BG65" s="135">
        <v>1.6533564814814816E-3</v>
      </c>
      <c r="BH65" s="135">
        <v>1.6704861111111111E-3</v>
      </c>
      <c r="BI65" s="135">
        <v>1.6550925925925926E-3</v>
      </c>
      <c r="BJ65" s="135">
        <v>1.6826388888888889E-3</v>
      </c>
      <c r="BK65" s="135">
        <v>1.6863425925925926E-3</v>
      </c>
      <c r="BL65" s="135">
        <v>1.6847222222222222E-3</v>
      </c>
      <c r="BM65" s="135">
        <v>1.9042824074074075E-3</v>
      </c>
      <c r="BN65" s="135">
        <v>1.6722222222222223E-3</v>
      </c>
      <c r="BO65" s="135">
        <v>1.6753472222222222E-3</v>
      </c>
      <c r="BP65" s="135">
        <v>1.7004629629629629E-3</v>
      </c>
      <c r="BQ65" s="135">
        <v>1.7318287037037035E-3</v>
      </c>
      <c r="BR65" s="135">
        <v>1.7497685185185186E-3</v>
      </c>
      <c r="BS65" s="135">
        <v>1.7612268518518517E-3</v>
      </c>
      <c r="BT65" s="135">
        <v>1.7871527777777779E-3</v>
      </c>
      <c r="BU65" s="135">
        <v>1.7815972222222224E-3</v>
      </c>
      <c r="BV65" s="135">
        <v>1.7853009259259261E-3</v>
      </c>
      <c r="BW65" s="135">
        <v>1.8109953703703701E-3</v>
      </c>
      <c r="BX65" s="135">
        <v>1.9524305555555556E-3</v>
      </c>
      <c r="BY65" s="135">
        <v>1.7766203703703705E-3</v>
      </c>
      <c r="BZ65" s="135">
        <v>1.8069444444444444E-3</v>
      </c>
      <c r="CA65" s="135">
        <v>1.8435185185185184E-3</v>
      </c>
      <c r="CB65" s="135">
        <v>1.8555555555555556E-3</v>
      </c>
      <c r="CC65" s="135">
        <v>1.8784722222222223E-3</v>
      </c>
      <c r="CD65" s="135">
        <v>1.8072916666666669E-3</v>
      </c>
      <c r="CE65" s="135">
        <v>1.8680555555555553E-3</v>
      </c>
      <c r="CF65" s="135">
        <v>1.8922453703703703E-3</v>
      </c>
      <c r="CG65" s="135">
        <v>2.0667824074074074E-3</v>
      </c>
      <c r="CH65" s="135">
        <v>1.8438657407407408E-3</v>
      </c>
      <c r="CI65" s="135">
        <v>1.8732638888888887E-3</v>
      </c>
      <c r="CJ65" s="135">
        <v>1.9072916666666667E-3</v>
      </c>
      <c r="CK65" s="135">
        <v>1.8736111111111113E-3</v>
      </c>
      <c r="CL65" s="135">
        <v>1.8612268518518518E-3</v>
      </c>
      <c r="CM65" s="135">
        <v>1.8993055555555553E-3</v>
      </c>
      <c r="CN65" s="135">
        <v>1.9013888888888889E-3</v>
      </c>
      <c r="CO65" s="135">
        <v>1.9101851851851851E-3</v>
      </c>
      <c r="CP65" s="135">
        <v>1.9108796296296298E-3</v>
      </c>
      <c r="CQ65" s="135">
        <v>2.0525462962962962E-3</v>
      </c>
      <c r="CR65" s="135">
        <v>1.8657407407407407E-3</v>
      </c>
      <c r="CS65" s="135">
        <v>1.9099537037037036E-3</v>
      </c>
      <c r="CT65" s="135">
        <v>1.9240740740740739E-3</v>
      </c>
      <c r="CU65" s="135">
        <v>1.9392361111111112E-3</v>
      </c>
      <c r="CV65" s="135">
        <v>1.9849537037037036E-3</v>
      </c>
      <c r="CW65" s="135">
        <v>1.9943287037037039E-3</v>
      </c>
      <c r="CX65" s="135">
        <v>2.023611111111111E-3</v>
      </c>
      <c r="CY65" s="135">
        <v>1.9490740740740742E-3</v>
      </c>
      <c r="CZ65" s="135">
        <v>1.972685185185185E-3</v>
      </c>
      <c r="DA65" s="135">
        <v>1.9765046296296297E-3</v>
      </c>
      <c r="DB65" s="135">
        <v>1.9265046296296298E-3</v>
      </c>
      <c r="DC65" s="135">
        <v>2.0965277777777779E-3</v>
      </c>
      <c r="DD65" s="135">
        <v>1.7758101851851852E-3</v>
      </c>
      <c r="DE65" s="135">
        <v>1.7208333333333331E-3</v>
      </c>
      <c r="DF65" s="135">
        <v>1.7317129629629633E-3</v>
      </c>
      <c r="DG65" s="135">
        <v>1.7293981481481483E-3</v>
      </c>
      <c r="DH65" s="135">
        <v>1.7334490740740739E-3</v>
      </c>
      <c r="DI65" s="136">
        <v>1.8431712962962965E-3</v>
      </c>
      <c r="DJ65" s="136">
        <v>1.7347222222222224E-3</v>
      </c>
    </row>
    <row r="66" spans="2:114">
      <c r="B66" s="123">
        <v>63</v>
      </c>
      <c r="C66" s="124">
        <v>79</v>
      </c>
      <c r="D66" s="124" t="s">
        <v>377</v>
      </c>
      <c r="E66" s="125">
        <v>1967</v>
      </c>
      <c r="F66" s="125" t="s">
        <v>160</v>
      </c>
      <c r="G66" s="125">
        <v>9</v>
      </c>
      <c r="H66" s="124" t="s">
        <v>378</v>
      </c>
      <c r="I66" s="132">
        <v>0.18112615740740742</v>
      </c>
      <c r="J66" s="134">
        <v>2.2263888888888889E-3</v>
      </c>
      <c r="K66" s="135">
        <v>1.3892361111111113E-3</v>
      </c>
      <c r="L66" s="135">
        <v>1.4124999999999999E-3</v>
      </c>
      <c r="M66" s="135">
        <v>1.423611111111111E-3</v>
      </c>
      <c r="N66" s="135">
        <v>1.4244212962962962E-3</v>
      </c>
      <c r="O66" s="135">
        <v>1.4281250000000004E-3</v>
      </c>
      <c r="P66" s="135">
        <v>1.4598379629629631E-3</v>
      </c>
      <c r="Q66" s="135">
        <v>1.4886574074074075E-3</v>
      </c>
      <c r="R66" s="135">
        <v>1.4725694444444445E-3</v>
      </c>
      <c r="S66" s="135">
        <v>1.4763888888888888E-3</v>
      </c>
      <c r="T66" s="135">
        <v>1.9917824074074074E-3</v>
      </c>
      <c r="U66" s="135">
        <v>1.4348379629629631E-3</v>
      </c>
      <c r="V66" s="135">
        <v>1.4511574074074073E-3</v>
      </c>
      <c r="W66" s="135">
        <v>1.4609953703703703E-3</v>
      </c>
      <c r="X66" s="135">
        <v>1.4677083333333332E-3</v>
      </c>
      <c r="Y66" s="135">
        <v>1.4771990740740741E-3</v>
      </c>
      <c r="Z66" s="135">
        <v>1.5197916666666667E-3</v>
      </c>
      <c r="AA66" s="135">
        <v>1.6434027777777777E-3</v>
      </c>
      <c r="AB66" s="135">
        <v>1.5157407407407405E-3</v>
      </c>
      <c r="AC66" s="135">
        <v>1.5782407407407409E-3</v>
      </c>
      <c r="AD66" s="135">
        <v>1.6292824074074074E-3</v>
      </c>
      <c r="AE66" s="135">
        <v>1.995949074074074E-3</v>
      </c>
      <c r="AF66" s="135">
        <v>1.7784722222222221E-3</v>
      </c>
      <c r="AG66" s="135">
        <v>1.7276620370370371E-3</v>
      </c>
      <c r="AH66" s="135">
        <v>1.6289351851851853E-3</v>
      </c>
      <c r="AI66" s="135">
        <v>1.6210648148148148E-3</v>
      </c>
      <c r="AJ66" s="135">
        <v>2.1659722222222223E-3</v>
      </c>
      <c r="AK66" s="135">
        <v>1.5282407407407408E-3</v>
      </c>
      <c r="AL66" s="135">
        <v>1.530439814814815E-3</v>
      </c>
      <c r="AM66" s="135">
        <v>1.5146990740740739E-3</v>
      </c>
      <c r="AN66" s="135">
        <v>1.6756944444444447E-3</v>
      </c>
      <c r="AO66" s="135">
        <v>1.5075231481481482E-3</v>
      </c>
      <c r="AP66" s="135">
        <v>1.5524305555555554E-3</v>
      </c>
      <c r="AQ66" s="135">
        <v>1.5895833333333335E-3</v>
      </c>
      <c r="AR66" s="135">
        <v>2.1910879629629628E-3</v>
      </c>
      <c r="AS66" s="135">
        <v>1.5457175925925927E-3</v>
      </c>
      <c r="AT66" s="135">
        <v>1.5377314814814813E-3</v>
      </c>
      <c r="AU66" s="135">
        <v>1.5197916666666667E-3</v>
      </c>
      <c r="AV66" s="135">
        <v>1.5216435185185185E-3</v>
      </c>
      <c r="AW66" s="135">
        <v>1.529398148148148E-3</v>
      </c>
      <c r="AX66" s="135">
        <v>1.511574074074074E-3</v>
      </c>
      <c r="AY66" s="135">
        <v>1.5344907407407408E-3</v>
      </c>
      <c r="AZ66" s="135">
        <v>1.7674768518518519E-3</v>
      </c>
      <c r="BA66" s="135">
        <v>1.5866898148148149E-3</v>
      </c>
      <c r="BB66" s="135">
        <v>1.624537037037037E-3</v>
      </c>
      <c r="BC66" s="135">
        <v>1.6383101851851854E-3</v>
      </c>
      <c r="BD66" s="135">
        <v>1.8243055555555554E-3</v>
      </c>
      <c r="BE66" s="135">
        <v>1.7075231481481481E-3</v>
      </c>
      <c r="BF66" s="135">
        <v>1.7104166666666667E-3</v>
      </c>
      <c r="BG66" s="135">
        <v>1.726273148148148E-3</v>
      </c>
      <c r="BH66" s="135">
        <v>1.9127314814814814E-3</v>
      </c>
      <c r="BI66" s="135">
        <v>1.8033564814814815E-3</v>
      </c>
      <c r="BJ66" s="135">
        <v>2.5914351851851849E-3</v>
      </c>
      <c r="BK66" s="135">
        <v>1.7577546296296297E-3</v>
      </c>
      <c r="BL66" s="135">
        <v>1.7831018518518519E-3</v>
      </c>
      <c r="BM66" s="135">
        <v>1.6368055555555556E-3</v>
      </c>
      <c r="BN66" s="135">
        <v>1.6290509259259259E-3</v>
      </c>
      <c r="BO66" s="135">
        <v>1.5824074074074074E-3</v>
      </c>
      <c r="BP66" s="135">
        <v>1.5513888888888888E-3</v>
      </c>
      <c r="BQ66" s="135">
        <v>1.7576388888888891E-3</v>
      </c>
      <c r="BR66" s="135">
        <v>1.6210648148148148E-3</v>
      </c>
      <c r="BS66" s="135">
        <v>1.6466435185185184E-3</v>
      </c>
      <c r="BT66" s="135">
        <v>1.9870370370370372E-3</v>
      </c>
      <c r="BU66" s="135">
        <v>1.4365740740740743E-3</v>
      </c>
      <c r="BV66" s="135">
        <v>1.4872685185185186E-3</v>
      </c>
      <c r="BW66" s="135">
        <v>1.6015046296296298E-3</v>
      </c>
      <c r="BX66" s="135">
        <v>1.5270833333333332E-3</v>
      </c>
      <c r="BY66" s="135">
        <v>1.518287037037037E-3</v>
      </c>
      <c r="BZ66" s="135">
        <v>1.5724537037037035E-3</v>
      </c>
      <c r="CA66" s="135">
        <v>2.1537037037037037E-3</v>
      </c>
      <c r="CB66" s="135">
        <v>1.5658564814814814E-3</v>
      </c>
      <c r="CC66" s="135">
        <v>1.6792824074074073E-3</v>
      </c>
      <c r="CD66" s="135">
        <v>1.7525462962962963E-3</v>
      </c>
      <c r="CE66" s="135">
        <v>1.8547453703703703E-3</v>
      </c>
      <c r="CF66" s="135">
        <v>1.7312499999999999E-3</v>
      </c>
      <c r="CG66" s="135">
        <v>1.7416666666666665E-3</v>
      </c>
      <c r="CH66" s="135">
        <v>1.7305555555555555E-3</v>
      </c>
      <c r="CI66" s="135">
        <v>1.9498842592592595E-3</v>
      </c>
      <c r="CJ66" s="135">
        <v>1.8033564814814815E-3</v>
      </c>
      <c r="CK66" s="135">
        <v>1.9527777777777775E-3</v>
      </c>
      <c r="CL66" s="135">
        <v>1.8424768518518519E-3</v>
      </c>
      <c r="CM66" s="135">
        <v>2.5177083333333332E-3</v>
      </c>
      <c r="CN66" s="135">
        <v>1.7881944444444447E-3</v>
      </c>
      <c r="CO66" s="135">
        <v>1.7959490740740742E-3</v>
      </c>
      <c r="CP66" s="135">
        <v>1.8350694444444445E-3</v>
      </c>
      <c r="CQ66" s="135">
        <v>1.8256944444444442E-3</v>
      </c>
      <c r="CR66" s="135">
        <v>1.8560185185185188E-3</v>
      </c>
      <c r="CS66" s="135">
        <v>1.9965277777777781E-3</v>
      </c>
      <c r="CT66" s="135">
        <v>1.9472222222222224E-3</v>
      </c>
      <c r="CU66" s="135">
        <v>2.0824074074074074E-3</v>
      </c>
      <c r="CV66" s="135">
        <v>2.1399305555555555E-3</v>
      </c>
      <c r="CW66" s="135">
        <v>2.2101851851851853E-3</v>
      </c>
      <c r="CX66" s="135">
        <v>2.063425925925926E-3</v>
      </c>
      <c r="CY66" s="135">
        <v>1.9971064814814816E-3</v>
      </c>
      <c r="CZ66" s="135">
        <v>1.8031249999999998E-3</v>
      </c>
      <c r="DA66" s="135">
        <v>1.8245370370370371E-3</v>
      </c>
      <c r="DB66" s="135">
        <v>1.7932870370370368E-3</v>
      </c>
      <c r="DC66" s="135">
        <v>2.0349537037037038E-3</v>
      </c>
      <c r="DD66" s="135">
        <v>1.7140046296296298E-3</v>
      </c>
      <c r="DE66" s="135">
        <v>1.8126157407407407E-3</v>
      </c>
      <c r="DF66" s="135">
        <v>1.837615740740741E-3</v>
      </c>
      <c r="DG66" s="135">
        <v>1.9594907407407408E-3</v>
      </c>
      <c r="DH66" s="135">
        <v>1.9070601851851852E-3</v>
      </c>
      <c r="DI66" s="136">
        <v>1.8807870370370369E-3</v>
      </c>
      <c r="DJ66" s="136">
        <v>1.6765046296296296E-3</v>
      </c>
    </row>
    <row r="67" spans="2:114">
      <c r="B67" s="123">
        <v>64</v>
      </c>
      <c r="C67" s="124">
        <v>60</v>
      </c>
      <c r="D67" s="124" t="s">
        <v>7</v>
      </c>
      <c r="E67" s="125">
        <v>1966</v>
      </c>
      <c r="F67" s="125" t="s">
        <v>160</v>
      </c>
      <c r="G67" s="125">
        <v>10</v>
      </c>
      <c r="H67" s="124" t="s">
        <v>379</v>
      </c>
      <c r="I67" s="132">
        <v>0.18138657407407408</v>
      </c>
      <c r="J67" s="134">
        <v>2.2177083333333333E-3</v>
      </c>
      <c r="K67" s="135">
        <v>1.3880787037037037E-3</v>
      </c>
      <c r="L67" s="135">
        <v>1.4481481481481481E-3</v>
      </c>
      <c r="M67" s="135">
        <v>1.4508101851851852E-3</v>
      </c>
      <c r="N67" s="135">
        <v>1.4505787037037039E-3</v>
      </c>
      <c r="O67" s="135">
        <v>1.439351851851852E-3</v>
      </c>
      <c r="P67" s="135">
        <v>1.4484953703703706E-3</v>
      </c>
      <c r="Q67" s="135">
        <v>1.4457175925925928E-3</v>
      </c>
      <c r="R67" s="135">
        <v>1.4604166666666669E-3</v>
      </c>
      <c r="S67" s="135">
        <v>1.4668981481481484E-3</v>
      </c>
      <c r="T67" s="135">
        <v>1.4892361111111111E-3</v>
      </c>
      <c r="U67" s="135">
        <v>1.4739583333333334E-3</v>
      </c>
      <c r="V67" s="135">
        <v>1.4822916666666667E-3</v>
      </c>
      <c r="W67" s="135">
        <v>1.4978009259259259E-3</v>
      </c>
      <c r="X67" s="135">
        <v>1.4859953703703704E-3</v>
      </c>
      <c r="Y67" s="135">
        <v>1.5042824074074075E-3</v>
      </c>
      <c r="Z67" s="135">
        <v>1.4918981481481482E-3</v>
      </c>
      <c r="AA67" s="135">
        <v>1.4841435185185185E-3</v>
      </c>
      <c r="AB67" s="135">
        <v>1.4878472222222222E-3</v>
      </c>
      <c r="AC67" s="135">
        <v>1.8693287037037038E-3</v>
      </c>
      <c r="AD67" s="135">
        <v>1.4033564814814818E-3</v>
      </c>
      <c r="AE67" s="135">
        <v>1.4564814814814813E-3</v>
      </c>
      <c r="AF67" s="135">
        <v>1.4844907407407409E-3</v>
      </c>
      <c r="AG67" s="135">
        <v>1.5241898148148148E-3</v>
      </c>
      <c r="AH67" s="135">
        <v>1.502777777777778E-3</v>
      </c>
      <c r="AI67" s="135">
        <v>1.524884259259259E-3</v>
      </c>
      <c r="AJ67" s="135">
        <v>1.5122685185185185E-3</v>
      </c>
      <c r="AK67" s="135">
        <v>1.514814814814815E-3</v>
      </c>
      <c r="AL67" s="135">
        <v>1.5226851851851853E-3</v>
      </c>
      <c r="AM67" s="135">
        <v>1.5134259259259259E-3</v>
      </c>
      <c r="AN67" s="135">
        <v>1.5045138888888888E-3</v>
      </c>
      <c r="AO67" s="135">
        <v>1.5042824074074075E-3</v>
      </c>
      <c r="AP67" s="135">
        <v>1.5225694444444444E-3</v>
      </c>
      <c r="AQ67" s="135">
        <v>1.5118055555555555E-3</v>
      </c>
      <c r="AR67" s="135">
        <v>1.5084490740740742E-3</v>
      </c>
      <c r="AS67" s="135">
        <v>1.5598379629629632E-3</v>
      </c>
      <c r="AT67" s="135">
        <v>1.529861111111111E-3</v>
      </c>
      <c r="AU67" s="135">
        <v>1.5398148148148148E-3</v>
      </c>
      <c r="AV67" s="135">
        <v>1.4917824074074072E-3</v>
      </c>
      <c r="AW67" s="135">
        <v>1.4902777777777777E-3</v>
      </c>
      <c r="AX67" s="135">
        <v>1.5065972222222223E-3</v>
      </c>
      <c r="AY67" s="135">
        <v>1.5502314814814816E-3</v>
      </c>
      <c r="AZ67" s="135">
        <v>1.5872685185185185E-3</v>
      </c>
      <c r="BA67" s="135">
        <v>1.5310185185185186E-3</v>
      </c>
      <c r="BB67" s="135">
        <v>2.0093749999999999E-3</v>
      </c>
      <c r="BC67" s="135">
        <v>1.5140046296296297E-3</v>
      </c>
      <c r="BD67" s="135">
        <v>1.5528935185185186E-3</v>
      </c>
      <c r="BE67" s="135">
        <v>1.5229166666666666E-3</v>
      </c>
      <c r="BF67" s="135">
        <v>1.5152777777777777E-3</v>
      </c>
      <c r="BG67" s="135">
        <v>1.4553240740740742E-3</v>
      </c>
      <c r="BH67" s="135">
        <v>1.199074074074074E-3</v>
      </c>
      <c r="BI67" s="135">
        <v>1.5119212962962961E-3</v>
      </c>
      <c r="BJ67" s="135">
        <v>1.5136574074074074E-3</v>
      </c>
      <c r="BK67" s="135">
        <v>1.651851851851852E-3</v>
      </c>
      <c r="BL67" s="135">
        <v>1.4649305555555555E-3</v>
      </c>
      <c r="BM67" s="135">
        <v>1.2254629629629631E-3</v>
      </c>
      <c r="BN67" s="135">
        <v>1.4787037037037036E-3</v>
      </c>
      <c r="BO67" s="135">
        <v>1.5387731481481483E-3</v>
      </c>
      <c r="BP67" s="135">
        <v>1.5615740740740744E-3</v>
      </c>
      <c r="BQ67" s="135">
        <v>1.6376157407407407E-3</v>
      </c>
      <c r="BR67" s="135">
        <v>1.5929398148148146E-3</v>
      </c>
      <c r="BS67" s="135">
        <v>1.5520833333333333E-3</v>
      </c>
      <c r="BT67" s="135">
        <v>1.3082175925925926E-3</v>
      </c>
      <c r="BU67" s="135">
        <v>1.6719907407407406E-3</v>
      </c>
      <c r="BV67" s="135">
        <v>1.9811342592592593E-3</v>
      </c>
      <c r="BW67" s="135">
        <v>1.6621527777777778E-3</v>
      </c>
      <c r="BX67" s="135">
        <v>1.6341435185185185E-3</v>
      </c>
      <c r="BY67" s="135">
        <v>1.3557870370370371E-3</v>
      </c>
      <c r="BZ67" s="135">
        <v>1.7219907407407407E-3</v>
      </c>
      <c r="CA67" s="135">
        <v>1.8216435185185184E-3</v>
      </c>
      <c r="CB67" s="135">
        <v>1.8555555555555556E-3</v>
      </c>
      <c r="CC67" s="135">
        <v>1.8091435185185187E-3</v>
      </c>
      <c r="CD67" s="135">
        <v>1.3008101851851852E-3</v>
      </c>
      <c r="CE67" s="135">
        <v>2.0127314814814817E-3</v>
      </c>
      <c r="CF67" s="135">
        <v>1.9879629629629631E-3</v>
      </c>
      <c r="CG67" s="135">
        <v>2.048263888888889E-3</v>
      </c>
      <c r="CH67" s="135">
        <v>2.0223379629629632E-3</v>
      </c>
      <c r="CI67" s="135">
        <v>1.5086805555555554E-3</v>
      </c>
      <c r="CJ67" s="135">
        <v>2.0327546296296296E-3</v>
      </c>
      <c r="CK67" s="135">
        <v>2.3517361111111109E-3</v>
      </c>
      <c r="CL67" s="135">
        <v>2.1850694444444448E-3</v>
      </c>
      <c r="CM67" s="135">
        <v>2.1612268518518517E-3</v>
      </c>
      <c r="CN67" s="135">
        <v>2.2964120370370373E-3</v>
      </c>
      <c r="CO67" s="135">
        <v>2.2206018518518516E-3</v>
      </c>
      <c r="CP67" s="135">
        <v>2.2304398148148149E-3</v>
      </c>
      <c r="CQ67" s="135">
        <v>2.2189814814814811E-3</v>
      </c>
      <c r="CR67" s="135">
        <v>2.7912037037037037E-3</v>
      </c>
      <c r="CS67" s="135">
        <v>1.8157407407407408E-3</v>
      </c>
      <c r="CT67" s="135">
        <v>1.8380787037037037E-3</v>
      </c>
      <c r="CU67" s="135">
        <v>2.0640046296296296E-3</v>
      </c>
      <c r="CV67" s="135">
        <v>2.1178240740740741E-3</v>
      </c>
      <c r="CW67" s="135">
        <v>2.1657407407407406E-3</v>
      </c>
      <c r="CX67" s="135">
        <v>2.1699074074074073E-3</v>
      </c>
      <c r="CY67" s="135">
        <v>2.2175925925925926E-3</v>
      </c>
      <c r="CZ67" s="135">
        <v>2.2524305555555557E-3</v>
      </c>
      <c r="DA67" s="135">
        <v>2.2356481481481481E-3</v>
      </c>
      <c r="DB67" s="135">
        <v>2.2148148148148149E-3</v>
      </c>
      <c r="DC67" s="135">
        <v>2.1843750000000001E-3</v>
      </c>
      <c r="DD67" s="135">
        <v>2.1910879629629628E-3</v>
      </c>
      <c r="DE67" s="135">
        <v>2.1835648148148148E-3</v>
      </c>
      <c r="DF67" s="135">
        <v>2.1885416666666668E-3</v>
      </c>
      <c r="DG67" s="135">
        <v>2.2077546296296294E-3</v>
      </c>
      <c r="DH67" s="135">
        <v>2.4533564814814817E-3</v>
      </c>
      <c r="DI67" s="136">
        <v>2.268402777777778E-3</v>
      </c>
      <c r="DJ67" s="136">
        <v>2.1476851851851852E-3</v>
      </c>
    </row>
    <row r="68" spans="2:114">
      <c r="B68" s="123">
        <v>65</v>
      </c>
      <c r="C68" s="124">
        <v>81</v>
      </c>
      <c r="D68" s="124" t="s">
        <v>13</v>
      </c>
      <c r="E68" s="125">
        <v>1949</v>
      </c>
      <c r="F68" s="125" t="s">
        <v>170</v>
      </c>
      <c r="G68" s="125">
        <v>1</v>
      </c>
      <c r="H68" s="124" t="s">
        <v>380</v>
      </c>
      <c r="I68" s="132">
        <v>0.18142245370370369</v>
      </c>
      <c r="J68" s="134">
        <v>2.2148148148148149E-3</v>
      </c>
      <c r="K68" s="135">
        <v>1.3615740740740741E-3</v>
      </c>
      <c r="L68" s="135">
        <v>1.3627314814814815E-3</v>
      </c>
      <c r="M68" s="135">
        <v>1.3445601851851854E-3</v>
      </c>
      <c r="N68" s="135">
        <v>1.3542824074074073E-3</v>
      </c>
      <c r="O68" s="135">
        <v>1.384375E-3</v>
      </c>
      <c r="P68" s="135">
        <v>1.3987268518518517E-3</v>
      </c>
      <c r="Q68" s="135">
        <v>1.3773148148148147E-3</v>
      </c>
      <c r="R68" s="135">
        <v>1.3859953703703705E-3</v>
      </c>
      <c r="S68" s="135">
        <v>1.403472222222222E-3</v>
      </c>
      <c r="T68" s="135">
        <v>1.4071759259259261E-3</v>
      </c>
      <c r="U68" s="135">
        <v>1.3942129629629632E-3</v>
      </c>
      <c r="V68" s="135">
        <v>1.4109953703703704E-3</v>
      </c>
      <c r="W68" s="135">
        <v>1.421412037037037E-3</v>
      </c>
      <c r="X68" s="135">
        <v>1.4104166666666668E-3</v>
      </c>
      <c r="Y68" s="135">
        <v>1.4270833333333334E-3</v>
      </c>
      <c r="Z68" s="135">
        <v>1.4359953703703702E-3</v>
      </c>
      <c r="AA68" s="135">
        <v>1.4395833333333333E-3</v>
      </c>
      <c r="AB68" s="135">
        <v>1.4517361111111111E-3</v>
      </c>
      <c r="AC68" s="135">
        <v>1.4741898148148147E-3</v>
      </c>
      <c r="AD68" s="135">
        <v>1.4613425925925924E-3</v>
      </c>
      <c r="AE68" s="135">
        <v>1.4578703703703704E-3</v>
      </c>
      <c r="AF68" s="135">
        <v>1.4746527777777779E-3</v>
      </c>
      <c r="AG68" s="135">
        <v>1.4755787037037036E-3</v>
      </c>
      <c r="AH68" s="135">
        <v>1.4806712962962961E-3</v>
      </c>
      <c r="AI68" s="135">
        <v>1.4865740740740742E-3</v>
      </c>
      <c r="AJ68" s="135">
        <v>1.5015046296296298E-3</v>
      </c>
      <c r="AK68" s="135">
        <v>1.508564814814815E-3</v>
      </c>
      <c r="AL68" s="135">
        <v>1.5141203703703705E-3</v>
      </c>
      <c r="AM68" s="135">
        <v>1.4710648148148148E-3</v>
      </c>
      <c r="AN68" s="135">
        <v>1.476041666666667E-3</v>
      </c>
      <c r="AO68" s="135">
        <v>1.4714120370370369E-3</v>
      </c>
      <c r="AP68" s="135">
        <v>1.501736111111111E-3</v>
      </c>
      <c r="AQ68" s="135">
        <v>1.5170138888888889E-3</v>
      </c>
      <c r="AR68" s="135">
        <v>1.5269675925925928E-3</v>
      </c>
      <c r="AS68" s="135">
        <v>1.5486111111111111E-3</v>
      </c>
      <c r="AT68" s="135">
        <v>1.549537037037037E-3</v>
      </c>
      <c r="AU68" s="135">
        <v>1.5620370370370371E-3</v>
      </c>
      <c r="AV68" s="135">
        <v>1.5482638888888887E-3</v>
      </c>
      <c r="AW68" s="135">
        <v>1.5825231481481482E-3</v>
      </c>
      <c r="AX68" s="135">
        <v>1.5805555555555555E-3</v>
      </c>
      <c r="AY68" s="135">
        <v>1.5768518518518519E-3</v>
      </c>
      <c r="AZ68" s="135">
        <v>1.6648148148148145E-3</v>
      </c>
      <c r="BA68" s="135">
        <v>1.6136574074074074E-3</v>
      </c>
      <c r="BB68" s="135">
        <v>1.5961805555555553E-3</v>
      </c>
      <c r="BC68" s="135">
        <v>1.6196759259259261E-3</v>
      </c>
      <c r="BD68" s="135">
        <v>1.6373842592592592E-3</v>
      </c>
      <c r="BE68" s="135">
        <v>1.6652777777777779E-3</v>
      </c>
      <c r="BF68" s="135">
        <v>1.6890046296296297E-3</v>
      </c>
      <c r="BG68" s="135">
        <v>1.6811342592592592E-3</v>
      </c>
      <c r="BH68" s="135">
        <v>1.7527777777777778E-3</v>
      </c>
      <c r="BI68" s="135">
        <v>1.6884259259259259E-3</v>
      </c>
      <c r="BJ68" s="135">
        <v>1.6991898148148148E-3</v>
      </c>
      <c r="BK68" s="135">
        <v>1.7006944444444441E-3</v>
      </c>
      <c r="BL68" s="135">
        <v>1.6916666666666666E-3</v>
      </c>
      <c r="BM68" s="135">
        <v>1.6774305555555553E-3</v>
      </c>
      <c r="BN68" s="135">
        <v>1.7274305555555556E-3</v>
      </c>
      <c r="BO68" s="135">
        <v>1.7327546296296294E-3</v>
      </c>
      <c r="BP68" s="135">
        <v>1.8575231481481481E-3</v>
      </c>
      <c r="BQ68" s="135">
        <v>1.7714120370370368E-3</v>
      </c>
      <c r="BR68" s="135">
        <v>1.7947916666666668E-3</v>
      </c>
      <c r="BS68" s="135">
        <v>1.8150462962962964E-3</v>
      </c>
      <c r="BT68" s="135">
        <v>1.8234953703703705E-3</v>
      </c>
      <c r="BU68" s="135">
        <v>1.96875E-3</v>
      </c>
      <c r="BV68" s="135">
        <v>1.8672453703703705E-3</v>
      </c>
      <c r="BW68" s="135">
        <v>1.8527777777777778E-3</v>
      </c>
      <c r="BX68" s="135">
        <v>1.8619212962962962E-3</v>
      </c>
      <c r="BY68" s="135">
        <v>1.9074074074074074E-3</v>
      </c>
      <c r="BZ68" s="135">
        <v>1.8978009259259258E-3</v>
      </c>
      <c r="CA68" s="135">
        <v>2.0273148148148147E-3</v>
      </c>
      <c r="CB68" s="135">
        <v>1.9122685185185187E-3</v>
      </c>
      <c r="CC68" s="135">
        <v>1.8925925925925926E-3</v>
      </c>
      <c r="CD68" s="135">
        <v>1.9063657407407406E-3</v>
      </c>
      <c r="CE68" s="135">
        <v>1.980324074074074E-3</v>
      </c>
      <c r="CF68" s="135">
        <v>1.9653935185185187E-3</v>
      </c>
      <c r="CG68" s="135">
        <v>1.9596064814814814E-3</v>
      </c>
      <c r="CH68" s="135">
        <v>1.9012731481481482E-3</v>
      </c>
      <c r="CI68" s="135">
        <v>1.9311342592592592E-3</v>
      </c>
      <c r="CJ68" s="135">
        <v>2.0369212962962962E-3</v>
      </c>
      <c r="CK68" s="135">
        <v>1.9452546296296295E-3</v>
      </c>
      <c r="CL68" s="135">
        <v>1.9091435185185184E-3</v>
      </c>
      <c r="CM68" s="135">
        <v>2.2822916666666668E-3</v>
      </c>
      <c r="CN68" s="135">
        <v>2.0256944444444441E-3</v>
      </c>
      <c r="CO68" s="135">
        <v>2.0609953703703702E-3</v>
      </c>
      <c r="CP68" s="135">
        <v>2.0841435185185186E-3</v>
      </c>
      <c r="CQ68" s="135">
        <v>2.3534722222222225E-3</v>
      </c>
      <c r="CR68" s="135">
        <v>2.0568287037037035E-3</v>
      </c>
      <c r="CS68" s="135">
        <v>1.9759259259259261E-3</v>
      </c>
      <c r="CT68" s="135">
        <v>1.9375E-3</v>
      </c>
      <c r="CU68" s="135">
        <v>1.9333333333333331E-3</v>
      </c>
      <c r="CV68" s="135">
        <v>1.9665509259259258E-3</v>
      </c>
      <c r="CW68" s="135">
        <v>1.8929398148148145E-3</v>
      </c>
      <c r="CX68" s="135">
        <v>1.9103009259259262E-3</v>
      </c>
      <c r="CY68" s="135">
        <v>1.9282407407407408E-3</v>
      </c>
      <c r="CZ68" s="135">
        <v>1.9493055555555555E-3</v>
      </c>
      <c r="DA68" s="135">
        <v>1.9585648148148145E-3</v>
      </c>
      <c r="DB68" s="135">
        <v>1.9649305555555553E-3</v>
      </c>
      <c r="DC68" s="135">
        <v>1.989351851851852E-3</v>
      </c>
      <c r="DD68" s="135">
        <v>2.1591435185185186E-3</v>
      </c>
      <c r="DE68" s="135">
        <v>2.0106481481481481E-3</v>
      </c>
      <c r="DF68" s="135">
        <v>2.0273148148148147E-3</v>
      </c>
      <c r="DG68" s="135">
        <v>2.0334490740740742E-3</v>
      </c>
      <c r="DH68" s="135">
        <v>2.0506944444444444E-3</v>
      </c>
      <c r="DI68" s="136">
        <v>2.0667824074074074E-3</v>
      </c>
      <c r="DJ68" s="136">
        <v>2.0464120370370371E-3</v>
      </c>
    </row>
    <row r="69" spans="2:114">
      <c r="B69" s="123">
        <v>66</v>
      </c>
      <c r="C69" s="124">
        <v>49</v>
      </c>
      <c r="D69" s="124" t="s">
        <v>286</v>
      </c>
      <c r="E69" s="125">
        <v>1975</v>
      </c>
      <c r="F69" s="125" t="s">
        <v>143</v>
      </c>
      <c r="G69" s="125">
        <v>4</v>
      </c>
      <c r="H69" s="124" t="s">
        <v>342</v>
      </c>
      <c r="I69" s="132">
        <v>0.18153703703703705</v>
      </c>
      <c r="J69" s="134">
        <v>2.1996527777777778E-3</v>
      </c>
      <c r="K69" s="135">
        <v>1.3973379629629631E-3</v>
      </c>
      <c r="L69" s="135">
        <v>1.4534722222222223E-3</v>
      </c>
      <c r="M69" s="135">
        <v>1.4494212962962961E-3</v>
      </c>
      <c r="N69" s="135">
        <v>1.4738425925925926E-3</v>
      </c>
      <c r="O69" s="135">
        <v>1.4622685185185183E-3</v>
      </c>
      <c r="P69" s="135">
        <v>1.4751157407407406E-3</v>
      </c>
      <c r="Q69" s="135">
        <v>1.4695601851851851E-3</v>
      </c>
      <c r="R69" s="135">
        <v>1.4733796296296294E-3</v>
      </c>
      <c r="S69" s="135">
        <v>1.4680555555555556E-3</v>
      </c>
      <c r="T69" s="135">
        <v>1.4880787037037039E-3</v>
      </c>
      <c r="U69" s="135">
        <v>1.4717592592592595E-3</v>
      </c>
      <c r="V69" s="135">
        <v>1.5569444444444443E-3</v>
      </c>
      <c r="W69" s="135">
        <v>1.5385416666666666E-3</v>
      </c>
      <c r="X69" s="135">
        <v>1.5187499999999999E-3</v>
      </c>
      <c r="Y69" s="135">
        <v>1.5624999999999999E-3</v>
      </c>
      <c r="Z69" s="135">
        <v>1.5668981481481482E-3</v>
      </c>
      <c r="AA69" s="135">
        <v>1.5765046296296293E-3</v>
      </c>
      <c r="AB69" s="135">
        <v>1.6030092592592595E-3</v>
      </c>
      <c r="AC69" s="135">
        <v>1.6223379629629628E-3</v>
      </c>
      <c r="AD69" s="135">
        <v>1.5401620370370372E-3</v>
      </c>
      <c r="AE69" s="135">
        <v>1.5678240740740741E-3</v>
      </c>
      <c r="AF69" s="135">
        <v>1.604976851851852E-3</v>
      </c>
      <c r="AG69" s="135">
        <v>1.5728009259259261E-3</v>
      </c>
      <c r="AH69" s="135">
        <v>1.5282407407407408E-3</v>
      </c>
      <c r="AI69" s="135">
        <v>1.5381944444444445E-3</v>
      </c>
      <c r="AJ69" s="135">
        <v>1.5523148148148147E-3</v>
      </c>
      <c r="AK69" s="135">
        <v>1.5751157407407406E-3</v>
      </c>
      <c r="AL69" s="135">
        <v>1.6216435185185186E-3</v>
      </c>
      <c r="AM69" s="135">
        <v>1.6359953703703703E-3</v>
      </c>
      <c r="AN69" s="135">
        <v>1.5653935185185183E-3</v>
      </c>
      <c r="AO69" s="135">
        <v>1.5714120370370372E-3</v>
      </c>
      <c r="AP69" s="135">
        <v>1.6344907407407408E-3</v>
      </c>
      <c r="AQ69" s="135">
        <v>1.6334490740740743E-3</v>
      </c>
      <c r="AR69" s="135">
        <v>1.6271990740740743E-3</v>
      </c>
      <c r="AS69" s="135">
        <v>1.6377314814814815E-3</v>
      </c>
      <c r="AT69" s="135">
        <v>1.6648148148148145E-3</v>
      </c>
      <c r="AU69" s="135">
        <v>1.6577546296296295E-3</v>
      </c>
      <c r="AV69" s="135">
        <v>1.6531250000000001E-3</v>
      </c>
      <c r="AW69" s="135">
        <v>1.6232638888888887E-3</v>
      </c>
      <c r="AX69" s="135">
        <v>1.5697916666666666E-3</v>
      </c>
      <c r="AY69" s="135">
        <v>1.5850694444444443E-3</v>
      </c>
      <c r="AZ69" s="135">
        <v>1.5908564814814815E-3</v>
      </c>
      <c r="BA69" s="135">
        <v>1.6184027777777776E-3</v>
      </c>
      <c r="BB69" s="135">
        <v>1.6893518518518518E-3</v>
      </c>
      <c r="BC69" s="135">
        <v>1.7275462962962963E-3</v>
      </c>
      <c r="BD69" s="135">
        <v>1.5849537037037037E-3</v>
      </c>
      <c r="BE69" s="135">
        <v>1.6630787037037039E-3</v>
      </c>
      <c r="BF69" s="135">
        <v>1.7149305555555555E-3</v>
      </c>
      <c r="BG69" s="135">
        <v>1.7412037037037038E-3</v>
      </c>
      <c r="BH69" s="135">
        <v>1.7589120370370371E-3</v>
      </c>
      <c r="BI69" s="135">
        <v>1.7671296296296296E-3</v>
      </c>
      <c r="BJ69" s="135">
        <v>2.7783564814814819E-3</v>
      </c>
      <c r="BK69" s="135">
        <v>1.6027777777777776E-3</v>
      </c>
      <c r="BL69" s="135">
        <v>1.7164351851851852E-3</v>
      </c>
      <c r="BM69" s="135">
        <v>1.6936342592592591E-3</v>
      </c>
      <c r="BN69" s="135">
        <v>1.7128472222222222E-3</v>
      </c>
      <c r="BO69" s="135">
        <v>1.7591435185185186E-3</v>
      </c>
      <c r="BP69" s="135">
        <v>1.636111111111111E-3</v>
      </c>
      <c r="BQ69" s="135">
        <v>1.8214120370370372E-3</v>
      </c>
      <c r="BR69" s="135">
        <v>1.7505787037037038E-3</v>
      </c>
      <c r="BS69" s="135">
        <v>1.7956018518518518E-3</v>
      </c>
      <c r="BT69" s="135">
        <v>1.7939814814814815E-3</v>
      </c>
      <c r="BU69" s="135">
        <v>1.8284722222222224E-3</v>
      </c>
      <c r="BV69" s="135">
        <v>1.8311342592592596E-3</v>
      </c>
      <c r="BW69" s="135">
        <v>1.8876157407407409E-3</v>
      </c>
      <c r="BX69" s="135">
        <v>1.8253472222222221E-3</v>
      </c>
      <c r="BY69" s="135">
        <v>1.8447916666666665E-3</v>
      </c>
      <c r="BZ69" s="135">
        <v>1.8444444444444446E-3</v>
      </c>
      <c r="CA69" s="135">
        <v>1.8452546296296298E-3</v>
      </c>
      <c r="CB69" s="135">
        <v>1.8164351851851855E-3</v>
      </c>
      <c r="CC69" s="135">
        <v>1.812152777777778E-3</v>
      </c>
      <c r="CD69" s="135">
        <v>1.8170138888888891E-3</v>
      </c>
      <c r="CE69" s="135">
        <v>1.8465277777777777E-3</v>
      </c>
      <c r="CF69" s="135">
        <v>1.8943287037037036E-3</v>
      </c>
      <c r="CG69" s="135">
        <v>1.8123842592592592E-3</v>
      </c>
      <c r="CH69" s="135">
        <v>1.8119212962962965E-3</v>
      </c>
      <c r="CI69" s="135">
        <v>1.8523148148148151E-3</v>
      </c>
      <c r="CJ69" s="135">
        <v>1.8731481481481481E-3</v>
      </c>
      <c r="CK69" s="135">
        <v>1.8645833333333333E-3</v>
      </c>
      <c r="CL69" s="135">
        <v>1.7810185185185186E-3</v>
      </c>
      <c r="CM69" s="135">
        <v>1.8468749999999998E-3</v>
      </c>
      <c r="CN69" s="135">
        <v>1.8928240740740739E-3</v>
      </c>
      <c r="CO69" s="135">
        <v>1.932291666666667E-3</v>
      </c>
      <c r="CP69" s="135">
        <v>1.9028935185185184E-3</v>
      </c>
      <c r="CQ69" s="135">
        <v>1.965277777777778E-3</v>
      </c>
      <c r="CR69" s="135">
        <v>1.9122685185185187E-3</v>
      </c>
      <c r="CS69" s="135">
        <v>1.972222222222222E-3</v>
      </c>
      <c r="CT69" s="135">
        <v>1.90625E-3</v>
      </c>
      <c r="CU69" s="135">
        <v>1.9501157407407408E-3</v>
      </c>
      <c r="CV69" s="135">
        <v>1.8909722222222221E-3</v>
      </c>
      <c r="CW69" s="135">
        <v>1.8671296296296298E-3</v>
      </c>
      <c r="CX69" s="135">
        <v>1.9045138888888887E-3</v>
      </c>
      <c r="CY69" s="135">
        <v>1.9105324074074074E-3</v>
      </c>
      <c r="CZ69" s="135">
        <v>1.9408564814814811E-3</v>
      </c>
      <c r="DA69" s="135">
        <v>1.8983796296296299E-3</v>
      </c>
      <c r="DB69" s="135">
        <v>1.8774305555555556E-3</v>
      </c>
      <c r="DC69" s="135">
        <v>1.8461805555555556E-3</v>
      </c>
      <c r="DD69" s="135">
        <v>1.9172453703703704E-3</v>
      </c>
      <c r="DE69" s="135">
        <v>1.9333333333333331E-3</v>
      </c>
      <c r="DF69" s="135">
        <v>1.9557870370370367E-3</v>
      </c>
      <c r="DG69" s="135">
        <v>1.883101851851852E-3</v>
      </c>
      <c r="DH69" s="135">
        <v>1.8725694444444443E-3</v>
      </c>
      <c r="DI69" s="136">
        <v>1.9381944444444444E-3</v>
      </c>
      <c r="DJ69" s="136">
        <v>1.6248842592592593E-3</v>
      </c>
    </row>
    <row r="70" spans="2:114">
      <c r="B70" s="123">
        <v>67</v>
      </c>
      <c r="C70" s="124">
        <v>161</v>
      </c>
      <c r="D70" s="124" t="s">
        <v>289</v>
      </c>
      <c r="E70" s="125">
        <v>1960</v>
      </c>
      <c r="F70" s="125" t="s">
        <v>160</v>
      </c>
      <c r="G70" s="125">
        <v>11</v>
      </c>
      <c r="H70" s="124" t="s">
        <v>303</v>
      </c>
      <c r="I70" s="132">
        <v>0.18481018518518519</v>
      </c>
      <c r="J70" s="134">
        <v>2.5506944444444444E-3</v>
      </c>
      <c r="K70" s="135">
        <v>1.5752314814814815E-3</v>
      </c>
      <c r="L70" s="135">
        <v>1.5684027777777779E-3</v>
      </c>
      <c r="M70" s="135">
        <v>1.565162037037037E-3</v>
      </c>
      <c r="N70" s="135">
        <v>1.6480324074074073E-3</v>
      </c>
      <c r="O70" s="135">
        <v>1.5825231481481482E-3</v>
      </c>
      <c r="P70" s="135">
        <v>1.6606481481481481E-3</v>
      </c>
      <c r="Q70" s="135">
        <v>1.60625E-3</v>
      </c>
      <c r="R70" s="135">
        <v>1.6104166666666665E-3</v>
      </c>
      <c r="S70" s="135">
        <v>1.6452546296296295E-3</v>
      </c>
      <c r="T70" s="135">
        <v>1.6274305555555556E-3</v>
      </c>
      <c r="U70" s="135">
        <v>1.6650462962962964E-3</v>
      </c>
      <c r="V70" s="135">
        <v>1.6106481481481482E-3</v>
      </c>
      <c r="W70" s="135">
        <v>1.6104166666666665E-3</v>
      </c>
      <c r="X70" s="135">
        <v>1.6684027777777775E-3</v>
      </c>
      <c r="Y70" s="135">
        <v>1.592824074074074E-3</v>
      </c>
      <c r="Z70" s="135">
        <v>1.6056712962962962E-3</v>
      </c>
      <c r="AA70" s="135">
        <v>1.6606481481481481E-3</v>
      </c>
      <c r="AB70" s="135">
        <v>1.6011574074074073E-3</v>
      </c>
      <c r="AC70" s="135">
        <v>1.5945601851851852E-3</v>
      </c>
      <c r="AD70" s="135">
        <v>1.6700231481481481E-3</v>
      </c>
      <c r="AE70" s="135">
        <v>1.607175925925926E-3</v>
      </c>
      <c r="AF70" s="135">
        <v>1.6043981481481482E-3</v>
      </c>
      <c r="AG70" s="135">
        <v>1.5839120370370371E-3</v>
      </c>
      <c r="AH70" s="135">
        <v>1.6466435185185184E-3</v>
      </c>
      <c r="AI70" s="135">
        <v>1.7083333333333334E-3</v>
      </c>
      <c r="AJ70" s="135">
        <v>1.6001157407407407E-3</v>
      </c>
      <c r="AK70" s="135">
        <v>1.5817129629629629E-3</v>
      </c>
      <c r="AL70" s="135">
        <v>1.6488425925925926E-3</v>
      </c>
      <c r="AM70" s="135">
        <v>1.6128472222222221E-3</v>
      </c>
      <c r="AN70" s="135">
        <v>1.6021990740740742E-3</v>
      </c>
      <c r="AO70" s="135">
        <v>1.6690972222222222E-3</v>
      </c>
      <c r="AP70" s="135">
        <v>1.5990740740740739E-3</v>
      </c>
      <c r="AQ70" s="135">
        <v>1.5906249999999998E-3</v>
      </c>
      <c r="AR70" s="135">
        <v>1.5978009259259259E-3</v>
      </c>
      <c r="AS70" s="135">
        <v>1.6851851851851852E-3</v>
      </c>
      <c r="AT70" s="135">
        <v>1.6093749999999999E-3</v>
      </c>
      <c r="AU70" s="135">
        <v>1.7723379629629628E-3</v>
      </c>
      <c r="AV70" s="135">
        <v>1.6259259259259258E-3</v>
      </c>
      <c r="AW70" s="135">
        <v>1.6342592592592596E-3</v>
      </c>
      <c r="AX70" s="135">
        <v>1.6103009259259256E-3</v>
      </c>
      <c r="AY70" s="135">
        <v>1.7078703703703702E-3</v>
      </c>
      <c r="AZ70" s="135">
        <v>1.6333333333333332E-3</v>
      </c>
      <c r="BA70" s="135">
        <v>1.6388888888888887E-3</v>
      </c>
      <c r="BB70" s="135">
        <v>1.8042824074074074E-3</v>
      </c>
      <c r="BC70" s="135">
        <v>1.6631944444444446E-3</v>
      </c>
      <c r="BD70" s="135">
        <v>1.6341435185185185E-3</v>
      </c>
      <c r="BE70" s="135">
        <v>1.632175925925926E-3</v>
      </c>
      <c r="BF70" s="135">
        <v>1.6363425925925927E-3</v>
      </c>
      <c r="BG70" s="135">
        <v>1.7567129629629627E-3</v>
      </c>
      <c r="BH70" s="135">
        <v>1.651273148148148E-3</v>
      </c>
      <c r="BI70" s="135">
        <v>1.6591435185185183E-3</v>
      </c>
      <c r="BJ70" s="135">
        <v>1.6622685185185187E-3</v>
      </c>
      <c r="BK70" s="135">
        <v>1.8686342592592593E-3</v>
      </c>
      <c r="BL70" s="135">
        <v>1.6917824074074075E-3</v>
      </c>
      <c r="BM70" s="135">
        <v>1.6768518518518519E-3</v>
      </c>
      <c r="BN70" s="135">
        <v>1.6846064814814814E-3</v>
      </c>
      <c r="BO70" s="135">
        <v>1.8351851851851854E-3</v>
      </c>
      <c r="BP70" s="135">
        <v>1.812152777777778E-3</v>
      </c>
      <c r="BQ70" s="135">
        <v>1.7156249999999999E-3</v>
      </c>
      <c r="BR70" s="135">
        <v>1.8349537037037034E-3</v>
      </c>
      <c r="BS70" s="135">
        <v>1.7098379629629631E-3</v>
      </c>
      <c r="BT70" s="135">
        <v>1.7238425925925928E-3</v>
      </c>
      <c r="BU70" s="135">
        <v>1.8218749999999999E-3</v>
      </c>
      <c r="BV70" s="135">
        <v>1.8871527777777775E-3</v>
      </c>
      <c r="BW70" s="135">
        <v>1.7509259259259257E-3</v>
      </c>
      <c r="BX70" s="135">
        <v>1.7932870370370368E-3</v>
      </c>
      <c r="BY70" s="135">
        <v>1.9868055555555555E-3</v>
      </c>
      <c r="BZ70" s="135">
        <v>1.7603009259259258E-3</v>
      </c>
      <c r="CA70" s="135">
        <v>1.830787037037037E-3</v>
      </c>
      <c r="CB70" s="135">
        <v>1.7372685185185188E-3</v>
      </c>
      <c r="CC70" s="135">
        <v>2.1644675925925924E-3</v>
      </c>
      <c r="CD70" s="135">
        <v>1.742361111111111E-3</v>
      </c>
      <c r="CE70" s="135">
        <v>1.8708333333333335E-3</v>
      </c>
      <c r="CF70" s="135">
        <v>3.6405092592592596E-3</v>
      </c>
      <c r="CG70" s="135">
        <v>2.161111111111111E-3</v>
      </c>
      <c r="CH70" s="135">
        <v>1.9798611111111111E-3</v>
      </c>
      <c r="CI70" s="135">
        <v>1.797800925925926E-3</v>
      </c>
      <c r="CJ70" s="135">
        <v>1.9516203703703703E-3</v>
      </c>
      <c r="CK70" s="135">
        <v>1.7447916666666668E-3</v>
      </c>
      <c r="CL70" s="135">
        <v>1.8686342592592593E-3</v>
      </c>
      <c r="CM70" s="135">
        <v>1.8452546296296298E-3</v>
      </c>
      <c r="CN70" s="135">
        <v>1.8362268518518519E-3</v>
      </c>
      <c r="CO70" s="135">
        <v>1.7563657407407408E-3</v>
      </c>
      <c r="CP70" s="135">
        <v>2.0083333333333333E-3</v>
      </c>
      <c r="CQ70" s="135">
        <v>1.7603009259259258E-3</v>
      </c>
      <c r="CR70" s="135">
        <v>1.7859953703703703E-3</v>
      </c>
      <c r="CS70" s="135">
        <v>1.7869212962962962E-3</v>
      </c>
      <c r="CT70" s="135">
        <v>1.8781249999999998E-3</v>
      </c>
      <c r="CU70" s="135">
        <v>1.9121527777777776E-3</v>
      </c>
      <c r="CV70" s="135">
        <v>1.8560185185185188E-3</v>
      </c>
      <c r="CW70" s="135">
        <v>1.8631944444444442E-3</v>
      </c>
      <c r="CX70" s="135">
        <v>1.9250000000000003E-3</v>
      </c>
      <c r="CY70" s="135">
        <v>1.7768518518518522E-3</v>
      </c>
      <c r="CZ70" s="135">
        <v>1.8799768518518521E-3</v>
      </c>
      <c r="DA70" s="135">
        <v>1.8673611111111111E-3</v>
      </c>
      <c r="DB70" s="135">
        <v>1.8017361111111109E-3</v>
      </c>
      <c r="DC70" s="135">
        <v>1.8027777777777779E-3</v>
      </c>
      <c r="DD70" s="135">
        <v>2.0578703703703705E-3</v>
      </c>
      <c r="DE70" s="135">
        <v>1.8070601851851852E-3</v>
      </c>
      <c r="DF70" s="135">
        <v>1.7848379629629629E-3</v>
      </c>
      <c r="DG70" s="135">
        <v>1.8596064814814814E-3</v>
      </c>
      <c r="DH70" s="135">
        <v>1.7484953703703705E-3</v>
      </c>
      <c r="DI70" s="136">
        <v>1.8523148148148151E-3</v>
      </c>
      <c r="DJ70" s="136">
        <v>1.7238425925925928E-3</v>
      </c>
    </row>
    <row r="71" spans="2:114">
      <c r="B71" s="123">
        <v>68</v>
      </c>
      <c r="C71" s="124">
        <v>70</v>
      </c>
      <c r="D71" s="124" t="s">
        <v>10</v>
      </c>
      <c r="E71" s="125">
        <v>1970</v>
      </c>
      <c r="F71" s="125" t="s">
        <v>156</v>
      </c>
      <c r="G71" s="125">
        <v>25</v>
      </c>
      <c r="H71" s="124" t="s">
        <v>165</v>
      </c>
      <c r="I71" s="132">
        <v>0.18617708333333335</v>
      </c>
      <c r="J71" s="134">
        <v>2.2315972222222221E-3</v>
      </c>
      <c r="K71" s="135">
        <v>1.4120370370370369E-3</v>
      </c>
      <c r="L71" s="135">
        <v>1.4217592592592595E-3</v>
      </c>
      <c r="M71" s="135">
        <v>1.4461805555555556E-3</v>
      </c>
      <c r="N71" s="135">
        <v>1.458912037037037E-3</v>
      </c>
      <c r="O71" s="135">
        <v>1.458449074074074E-3</v>
      </c>
      <c r="P71" s="135">
        <v>1.4782407407407409E-3</v>
      </c>
      <c r="Q71" s="135">
        <v>1.4628472222222222E-3</v>
      </c>
      <c r="R71" s="135">
        <v>1.479050925925926E-3</v>
      </c>
      <c r="S71" s="135">
        <v>1.5152777777777777E-3</v>
      </c>
      <c r="T71" s="135">
        <v>1.5251157407407407E-3</v>
      </c>
      <c r="U71" s="135">
        <v>1.5427083333333332E-3</v>
      </c>
      <c r="V71" s="135">
        <v>1.542476851851852E-3</v>
      </c>
      <c r="W71" s="135">
        <v>1.5300925925925924E-3</v>
      </c>
      <c r="X71" s="135">
        <v>1.5464120370370371E-3</v>
      </c>
      <c r="Y71" s="135">
        <v>1.5711805555555557E-3</v>
      </c>
      <c r="Z71" s="135">
        <v>1.5690972222222224E-3</v>
      </c>
      <c r="AA71" s="135">
        <v>1.5765046296296293E-3</v>
      </c>
      <c r="AB71" s="135">
        <v>1.5663194444444446E-3</v>
      </c>
      <c r="AC71" s="135">
        <v>1.5539351851851851E-3</v>
      </c>
      <c r="AD71" s="135">
        <v>1.5761574074074074E-3</v>
      </c>
      <c r="AE71" s="135">
        <v>1.5519675925925926E-3</v>
      </c>
      <c r="AF71" s="135">
        <v>1.559375E-3</v>
      </c>
      <c r="AG71" s="135">
        <v>1.545486111111111E-3</v>
      </c>
      <c r="AH71" s="135">
        <v>1.5637731481481481E-3</v>
      </c>
      <c r="AI71" s="135">
        <v>1.600462962962963E-3</v>
      </c>
      <c r="AJ71" s="135">
        <v>1.5946759259259258E-3</v>
      </c>
      <c r="AK71" s="135">
        <v>1.5864583333333332E-3</v>
      </c>
      <c r="AL71" s="135">
        <v>1.5972222222222221E-3</v>
      </c>
      <c r="AM71" s="135">
        <v>1.5834490740740741E-3</v>
      </c>
      <c r="AN71" s="135">
        <v>1.5942129629629629E-3</v>
      </c>
      <c r="AO71" s="135">
        <v>1.6019675925925925E-3</v>
      </c>
      <c r="AP71" s="135">
        <v>1.6373842592592592E-3</v>
      </c>
      <c r="AQ71" s="135">
        <v>1.6475694444444446E-3</v>
      </c>
      <c r="AR71" s="135">
        <v>1.6289351851851853E-3</v>
      </c>
      <c r="AS71" s="135">
        <v>1.6290509259259259E-3</v>
      </c>
      <c r="AT71" s="135">
        <v>1.6343749999999998E-3</v>
      </c>
      <c r="AU71" s="135">
        <v>1.6208333333333335E-3</v>
      </c>
      <c r="AV71" s="135">
        <v>1.6002314814814813E-3</v>
      </c>
      <c r="AW71" s="135">
        <v>1.6400462962962963E-3</v>
      </c>
      <c r="AX71" s="135">
        <v>1.6648148148148145E-3</v>
      </c>
      <c r="AY71" s="135">
        <v>1.6677083333333333E-3</v>
      </c>
      <c r="AZ71" s="135">
        <v>1.768287037037037E-3</v>
      </c>
      <c r="BA71" s="135">
        <v>1.6501157407407408E-3</v>
      </c>
      <c r="BB71" s="135">
        <v>1.6965277777777777E-3</v>
      </c>
      <c r="BC71" s="135">
        <v>1.7171296296296294E-3</v>
      </c>
      <c r="BD71" s="135">
        <v>1.7099537037037038E-3</v>
      </c>
      <c r="BE71" s="135">
        <v>1.6942129629629631E-3</v>
      </c>
      <c r="BF71" s="135">
        <v>1.71875E-3</v>
      </c>
      <c r="BG71" s="135">
        <v>1.7289351851851849E-3</v>
      </c>
      <c r="BH71" s="135">
        <v>1.7826388888888889E-3</v>
      </c>
      <c r="BI71" s="135">
        <v>1.7374999999999997E-3</v>
      </c>
      <c r="BJ71" s="135">
        <v>1.7311342592592593E-3</v>
      </c>
      <c r="BK71" s="135">
        <v>1.7434027777777777E-3</v>
      </c>
      <c r="BL71" s="135">
        <v>1.883101851851852E-3</v>
      </c>
      <c r="BM71" s="135">
        <v>1.8505787037037035E-3</v>
      </c>
      <c r="BN71" s="135">
        <v>1.827777777777778E-3</v>
      </c>
      <c r="BO71" s="135">
        <v>1.8336805555555554E-3</v>
      </c>
      <c r="BP71" s="135">
        <v>1.8681712962962959E-3</v>
      </c>
      <c r="BQ71" s="135">
        <v>1.8600694444444446E-3</v>
      </c>
      <c r="BR71" s="135">
        <v>1.879861111111111E-3</v>
      </c>
      <c r="BS71" s="135">
        <v>1.8373842592592593E-3</v>
      </c>
      <c r="BT71" s="135">
        <v>2.0193287037037037E-3</v>
      </c>
      <c r="BU71" s="135">
        <v>1.9012731481481482E-3</v>
      </c>
      <c r="BV71" s="135">
        <v>1.9092592592592592E-3</v>
      </c>
      <c r="BW71" s="135">
        <v>1.9238425925925924E-3</v>
      </c>
      <c r="BX71" s="135">
        <v>1.8856481481481484E-3</v>
      </c>
      <c r="BY71" s="135">
        <v>2.0562499999999999E-3</v>
      </c>
      <c r="BZ71" s="135">
        <v>1.9184027777777778E-3</v>
      </c>
      <c r="CA71" s="135">
        <v>4.0968749999999998E-3</v>
      </c>
      <c r="CB71" s="135">
        <v>1.9555555555555554E-3</v>
      </c>
      <c r="CC71" s="135">
        <v>1.9028935185185184E-3</v>
      </c>
      <c r="CD71" s="135">
        <v>1.9025462962962963E-3</v>
      </c>
      <c r="CE71" s="135">
        <v>1.891435185185185E-3</v>
      </c>
      <c r="CF71" s="135">
        <v>1.9444444444444442E-3</v>
      </c>
      <c r="CG71" s="135">
        <v>1.9645833333333334E-3</v>
      </c>
      <c r="CH71" s="135">
        <v>1.9431712962962964E-3</v>
      </c>
      <c r="CI71" s="135">
        <v>1.8212962962962963E-3</v>
      </c>
      <c r="CJ71" s="135">
        <v>1.8972222222222222E-3</v>
      </c>
      <c r="CK71" s="135">
        <v>1.8886574074074075E-3</v>
      </c>
      <c r="CL71" s="135">
        <v>1.8724537037037036E-3</v>
      </c>
      <c r="CM71" s="135">
        <v>1.8579861111111113E-3</v>
      </c>
      <c r="CN71" s="135">
        <v>1.8346064814814815E-3</v>
      </c>
      <c r="CO71" s="135">
        <v>1.9341435185185184E-3</v>
      </c>
      <c r="CP71" s="135">
        <v>1.8524305555555557E-3</v>
      </c>
      <c r="CQ71" s="135">
        <v>1.8605324074074073E-3</v>
      </c>
      <c r="CR71" s="135">
        <v>1.8576388888888887E-3</v>
      </c>
      <c r="CS71" s="135">
        <v>2.0020833333333336E-3</v>
      </c>
      <c r="CT71" s="135">
        <v>1.808912037037037E-3</v>
      </c>
      <c r="CU71" s="135">
        <v>1.875810185185185E-3</v>
      </c>
      <c r="CV71" s="135">
        <v>1.7957175925925927E-3</v>
      </c>
      <c r="CW71" s="135">
        <v>1.9282407407407408E-3</v>
      </c>
      <c r="CX71" s="135">
        <v>2.0322916666666666E-3</v>
      </c>
      <c r="CY71" s="135">
        <v>2.0195601851851854E-3</v>
      </c>
      <c r="CZ71" s="135">
        <v>1.9089120370370371E-3</v>
      </c>
      <c r="DA71" s="135">
        <v>1.9740740740740738E-3</v>
      </c>
      <c r="DB71" s="135">
        <v>1.9417824074074075E-3</v>
      </c>
      <c r="DC71" s="135">
        <v>2.151041666666667E-3</v>
      </c>
      <c r="DD71" s="135">
        <v>2.0628472222222224E-3</v>
      </c>
      <c r="DE71" s="135">
        <v>2.0424768518518517E-3</v>
      </c>
      <c r="DF71" s="135">
        <v>2.0100694444444441E-3</v>
      </c>
      <c r="DG71" s="135">
        <v>1.9193287037037037E-3</v>
      </c>
      <c r="DH71" s="135">
        <v>1.9125000000000001E-3</v>
      </c>
      <c r="DI71" s="136">
        <v>1.6857638888888892E-3</v>
      </c>
      <c r="DJ71" s="136">
        <v>1.4791666666666666E-3</v>
      </c>
    </row>
    <row r="72" spans="2:114">
      <c r="B72" s="123">
        <v>69</v>
      </c>
      <c r="C72" s="124">
        <v>35</v>
      </c>
      <c r="D72" s="124" t="s">
        <v>381</v>
      </c>
      <c r="E72" s="125">
        <v>1958</v>
      </c>
      <c r="F72" s="125" t="s">
        <v>164</v>
      </c>
      <c r="G72" s="125">
        <v>4</v>
      </c>
      <c r="H72" s="124" t="s">
        <v>382</v>
      </c>
      <c r="I72" s="132">
        <v>0.18744675925925924</v>
      </c>
      <c r="J72" s="134">
        <v>2.6876157407407404E-3</v>
      </c>
      <c r="K72" s="135">
        <v>1.5675925925925926E-3</v>
      </c>
      <c r="L72" s="135">
        <v>1.6113425925925924E-3</v>
      </c>
      <c r="M72" s="135">
        <v>1.6011574074074073E-3</v>
      </c>
      <c r="N72" s="135">
        <v>1.6118055555555556E-3</v>
      </c>
      <c r="O72" s="135">
        <v>1.6098379629629629E-3</v>
      </c>
      <c r="P72" s="135">
        <v>1.5835648148148146E-3</v>
      </c>
      <c r="Q72" s="135">
        <v>1.631597222222222E-3</v>
      </c>
      <c r="R72" s="135">
        <v>1.5958333333333334E-3</v>
      </c>
      <c r="S72" s="135">
        <v>1.5812500000000002E-3</v>
      </c>
      <c r="T72" s="135">
        <v>1.6214120370370369E-3</v>
      </c>
      <c r="U72" s="135">
        <v>1.6015046296296298E-3</v>
      </c>
      <c r="V72" s="135">
        <v>1.5611111111111112E-3</v>
      </c>
      <c r="W72" s="135">
        <v>1.5781249999999999E-3</v>
      </c>
      <c r="X72" s="135">
        <v>1.5887731481481482E-3</v>
      </c>
      <c r="Y72" s="135">
        <v>1.6028935185185185E-3</v>
      </c>
      <c r="Z72" s="135">
        <v>1.6144675925925927E-3</v>
      </c>
      <c r="AA72" s="135">
        <v>1.612037037037037E-3</v>
      </c>
      <c r="AB72" s="135">
        <v>1.6451388888888887E-3</v>
      </c>
      <c r="AC72" s="135">
        <v>1.6399305555555557E-3</v>
      </c>
      <c r="AD72" s="135">
        <v>1.6390046296296298E-3</v>
      </c>
      <c r="AE72" s="135">
        <v>1.6645833333333337E-3</v>
      </c>
      <c r="AF72" s="135">
        <v>1.6793981481481484E-3</v>
      </c>
      <c r="AG72" s="135">
        <v>1.6090277777777778E-3</v>
      </c>
      <c r="AH72" s="135">
        <v>1.6017361111111111E-3</v>
      </c>
      <c r="AI72" s="135">
        <v>1.64375E-3</v>
      </c>
      <c r="AJ72" s="135">
        <v>1.6548611111111111E-3</v>
      </c>
      <c r="AK72" s="135">
        <v>1.6355324074074074E-3</v>
      </c>
      <c r="AL72" s="135">
        <v>1.6732638888888888E-3</v>
      </c>
      <c r="AM72" s="135">
        <v>1.6694444444444445E-3</v>
      </c>
      <c r="AN72" s="135">
        <v>1.6953703703703705E-3</v>
      </c>
      <c r="AO72" s="135">
        <v>1.6964120370370371E-3</v>
      </c>
      <c r="AP72" s="135">
        <v>1.6608796296296296E-3</v>
      </c>
      <c r="AQ72" s="135">
        <v>1.6532407407407407E-3</v>
      </c>
      <c r="AR72" s="135">
        <v>1.681712962962963E-3</v>
      </c>
      <c r="AS72" s="135">
        <v>1.6778935185185187E-3</v>
      </c>
      <c r="AT72" s="135">
        <v>1.678703703703704E-3</v>
      </c>
      <c r="AU72" s="135">
        <v>1.7072916666666666E-3</v>
      </c>
      <c r="AV72" s="135">
        <v>1.6994212962962961E-3</v>
      </c>
      <c r="AW72" s="135">
        <v>1.75625E-3</v>
      </c>
      <c r="AX72" s="135">
        <v>1.7636574074074074E-3</v>
      </c>
      <c r="AY72" s="135">
        <v>1.8160879629629629E-3</v>
      </c>
      <c r="AZ72" s="135">
        <v>1.8633101851851851E-3</v>
      </c>
      <c r="BA72" s="135">
        <v>1.7356481481481483E-3</v>
      </c>
      <c r="BB72" s="135">
        <v>1.7168981481481482E-3</v>
      </c>
      <c r="BC72" s="135">
        <v>1.7178240740740739E-3</v>
      </c>
      <c r="BD72" s="135">
        <v>1.732523148148148E-3</v>
      </c>
      <c r="BE72" s="135">
        <v>1.757986111111111E-3</v>
      </c>
      <c r="BF72" s="135">
        <v>1.7239583333333334E-3</v>
      </c>
      <c r="BG72" s="135">
        <v>1.7424768518518518E-3</v>
      </c>
      <c r="BH72" s="135">
        <v>1.7734953703703704E-3</v>
      </c>
      <c r="BI72" s="135">
        <v>1.883912037037037E-3</v>
      </c>
      <c r="BJ72" s="135">
        <v>1.7969907407407407E-3</v>
      </c>
      <c r="BK72" s="135">
        <v>1.7707175925925926E-3</v>
      </c>
      <c r="BL72" s="135">
        <v>1.7659722222222224E-3</v>
      </c>
      <c r="BM72" s="135">
        <v>1.7858796296296297E-3</v>
      </c>
      <c r="BN72" s="135">
        <v>1.7945601851851853E-3</v>
      </c>
      <c r="BO72" s="135">
        <v>1.8065972222222225E-3</v>
      </c>
      <c r="BP72" s="135">
        <v>1.7746527777777778E-3</v>
      </c>
      <c r="BQ72" s="135">
        <v>1.8003472222222221E-3</v>
      </c>
      <c r="BR72" s="135">
        <v>1.853125E-3</v>
      </c>
      <c r="BS72" s="135">
        <v>1.8333333333333335E-3</v>
      </c>
      <c r="BT72" s="135">
        <v>1.8799768518518521E-3</v>
      </c>
      <c r="BU72" s="135">
        <v>2.0001157407407407E-3</v>
      </c>
      <c r="BV72" s="135">
        <v>1.8461805555555556E-3</v>
      </c>
      <c r="BW72" s="135">
        <v>1.8447916666666665E-3</v>
      </c>
      <c r="BX72" s="135">
        <v>1.8628472222222223E-3</v>
      </c>
      <c r="BY72" s="135">
        <v>1.8402777777777777E-3</v>
      </c>
      <c r="BZ72" s="135">
        <v>1.8790509259259262E-3</v>
      </c>
      <c r="CA72" s="135">
        <v>1.8311342592592596E-3</v>
      </c>
      <c r="CB72" s="135">
        <v>1.9004629629629632E-3</v>
      </c>
      <c r="CC72" s="135">
        <v>1.9736111111111113E-3</v>
      </c>
      <c r="CD72" s="135">
        <v>1.8600694444444446E-3</v>
      </c>
      <c r="CE72" s="135">
        <v>1.8767361111111111E-3</v>
      </c>
      <c r="CF72" s="135">
        <v>1.8540509259259257E-3</v>
      </c>
      <c r="CG72" s="135">
        <v>1.8454861111111111E-3</v>
      </c>
      <c r="CH72" s="135">
        <v>1.8569444444444443E-3</v>
      </c>
      <c r="CI72" s="135">
        <v>1.8865740740740742E-3</v>
      </c>
      <c r="CJ72" s="135">
        <v>1.883912037037037E-3</v>
      </c>
      <c r="CK72" s="135">
        <v>1.8651620370370369E-3</v>
      </c>
      <c r="CL72" s="135">
        <v>1.9488425925925925E-3</v>
      </c>
      <c r="CM72" s="135">
        <v>1.8719907407407409E-3</v>
      </c>
      <c r="CN72" s="135">
        <v>1.8804398148148148E-3</v>
      </c>
      <c r="CO72" s="135">
        <v>1.8637731481481483E-3</v>
      </c>
      <c r="CP72" s="135">
        <v>1.9063657407407406E-3</v>
      </c>
      <c r="CQ72" s="135">
        <v>1.8879629629629628E-3</v>
      </c>
      <c r="CR72" s="135">
        <v>1.9187500000000001E-3</v>
      </c>
      <c r="CS72" s="135">
        <v>1.9052083333333334E-3</v>
      </c>
      <c r="CT72" s="135">
        <v>1.9487268518518517E-3</v>
      </c>
      <c r="CU72" s="135">
        <v>2.0468749999999996E-3</v>
      </c>
      <c r="CV72" s="135">
        <v>1.9074074074074074E-3</v>
      </c>
      <c r="CW72" s="135">
        <v>1.9763888888888891E-3</v>
      </c>
      <c r="CX72" s="135">
        <v>1.914351851851852E-3</v>
      </c>
      <c r="CY72" s="135">
        <v>1.9223379629629631E-3</v>
      </c>
      <c r="CZ72" s="135">
        <v>1.9427083333333334E-3</v>
      </c>
      <c r="DA72" s="135">
        <v>2.0822916666666668E-3</v>
      </c>
      <c r="DB72" s="135">
        <v>1.8956018518518517E-3</v>
      </c>
      <c r="DC72" s="135">
        <v>1.9266203703703704E-3</v>
      </c>
      <c r="DD72" s="135">
        <v>1.9800925925925928E-3</v>
      </c>
      <c r="DE72" s="135">
        <v>1.8631944444444442E-3</v>
      </c>
      <c r="DF72" s="135">
        <v>1.869560185185185E-3</v>
      </c>
      <c r="DG72" s="135">
        <v>1.9587962962962966E-3</v>
      </c>
      <c r="DH72" s="135">
        <v>1.8533564814814817E-3</v>
      </c>
      <c r="DI72" s="136">
        <v>1.9445601851851852E-3</v>
      </c>
      <c r="DJ72" s="136">
        <v>1.7089120370370372E-3</v>
      </c>
    </row>
    <row r="73" spans="2:114">
      <c r="B73" s="123">
        <v>70</v>
      </c>
      <c r="C73" s="124">
        <v>105</v>
      </c>
      <c r="D73" s="124" t="s">
        <v>383</v>
      </c>
      <c r="E73" s="125">
        <v>1977</v>
      </c>
      <c r="F73" s="125" t="s">
        <v>156</v>
      </c>
      <c r="G73" s="125">
        <v>26</v>
      </c>
      <c r="H73" s="124" t="s">
        <v>144</v>
      </c>
      <c r="I73" s="132">
        <v>0.18982060185185187</v>
      </c>
      <c r="J73" s="134">
        <v>2.2938657407407408E-3</v>
      </c>
      <c r="K73" s="135">
        <v>1.4304398148148147E-3</v>
      </c>
      <c r="L73" s="135">
        <v>1.4340277777777778E-3</v>
      </c>
      <c r="M73" s="135">
        <v>1.4479166666666666E-3</v>
      </c>
      <c r="N73" s="135">
        <v>1.4925925925925925E-3</v>
      </c>
      <c r="O73" s="135">
        <v>1.4678240740740739E-3</v>
      </c>
      <c r="P73" s="135">
        <v>1.5057870370370373E-3</v>
      </c>
      <c r="Q73" s="135">
        <v>1.5516203703703705E-3</v>
      </c>
      <c r="R73" s="135">
        <v>1.5188657407407408E-3</v>
      </c>
      <c r="S73" s="135">
        <v>1.5266203703703702E-3</v>
      </c>
      <c r="T73" s="135">
        <v>1.4953703703703702E-3</v>
      </c>
      <c r="U73" s="135">
        <v>1.4636574074074074E-3</v>
      </c>
      <c r="V73" s="135">
        <v>1.6487268518518517E-3</v>
      </c>
      <c r="W73" s="135">
        <v>1.5168981481481483E-3</v>
      </c>
      <c r="X73" s="135">
        <v>1.5332175925925927E-3</v>
      </c>
      <c r="Y73" s="135">
        <v>1.5688657407407407E-3</v>
      </c>
      <c r="Z73" s="135">
        <v>1.5256944444444443E-3</v>
      </c>
      <c r="AA73" s="135">
        <v>1.541435185185185E-3</v>
      </c>
      <c r="AB73" s="135">
        <v>1.5694444444444443E-3</v>
      </c>
      <c r="AC73" s="135">
        <v>1.837037037037037E-3</v>
      </c>
      <c r="AD73" s="135">
        <v>1.5511574074074073E-3</v>
      </c>
      <c r="AE73" s="135">
        <v>1.6214120370370369E-3</v>
      </c>
      <c r="AF73" s="135">
        <v>1.6187500000000002E-3</v>
      </c>
      <c r="AG73" s="135">
        <v>1.6003472222222224E-3</v>
      </c>
      <c r="AH73" s="135">
        <v>1.6549768518518519E-3</v>
      </c>
      <c r="AI73" s="135">
        <v>1.6643518518518518E-3</v>
      </c>
      <c r="AJ73" s="135">
        <v>1.6255787037037037E-3</v>
      </c>
      <c r="AK73" s="135">
        <v>1.7068287037037037E-3</v>
      </c>
      <c r="AL73" s="135">
        <v>1.5952546296296296E-3</v>
      </c>
      <c r="AM73" s="135">
        <v>1.6038194444444444E-3</v>
      </c>
      <c r="AN73" s="135">
        <v>1.6115740740740743E-3</v>
      </c>
      <c r="AO73" s="135">
        <v>1.6537037037037035E-3</v>
      </c>
      <c r="AP73" s="135">
        <v>1.6415509259259259E-3</v>
      </c>
      <c r="AQ73" s="135">
        <v>1.67037037037037E-3</v>
      </c>
      <c r="AR73" s="135">
        <v>1.6289351851851853E-3</v>
      </c>
      <c r="AS73" s="135">
        <v>1.6309027777777778E-3</v>
      </c>
      <c r="AT73" s="135">
        <v>1.6650462962962964E-3</v>
      </c>
      <c r="AU73" s="135">
        <v>1.7236111111111113E-3</v>
      </c>
      <c r="AV73" s="135">
        <v>1.6718749999999998E-3</v>
      </c>
      <c r="AW73" s="135">
        <v>1.6276620370370371E-3</v>
      </c>
      <c r="AX73" s="135">
        <v>1.6828703703703704E-3</v>
      </c>
      <c r="AY73" s="135">
        <v>1.7280092592592592E-3</v>
      </c>
      <c r="AZ73" s="135">
        <v>1.7104166666666667E-3</v>
      </c>
      <c r="BA73" s="135">
        <v>1.6858796296296294E-3</v>
      </c>
      <c r="BB73" s="135">
        <v>1.6687500000000001E-3</v>
      </c>
      <c r="BC73" s="135">
        <v>1.8512731481481481E-3</v>
      </c>
      <c r="BD73" s="135">
        <v>1.6724537037037036E-3</v>
      </c>
      <c r="BE73" s="135">
        <v>1.7019675925925926E-3</v>
      </c>
      <c r="BF73" s="135">
        <v>1.6839120370370369E-3</v>
      </c>
      <c r="BG73" s="135">
        <v>1.7381944444444443E-3</v>
      </c>
      <c r="BH73" s="135">
        <v>1.6969907407407409E-3</v>
      </c>
      <c r="BI73" s="135">
        <v>1.6863425925925926E-3</v>
      </c>
      <c r="BJ73" s="135">
        <v>1.7678240740740738E-3</v>
      </c>
      <c r="BK73" s="135">
        <v>1.8185185185185186E-3</v>
      </c>
      <c r="BL73" s="135">
        <v>1.9783564814814815E-3</v>
      </c>
      <c r="BM73" s="135">
        <v>1.8450231481481479E-3</v>
      </c>
      <c r="BN73" s="135">
        <v>1.842824074074074E-3</v>
      </c>
      <c r="BO73" s="135">
        <v>2.1064814814814813E-3</v>
      </c>
      <c r="BP73" s="135">
        <v>1.9407407407407409E-3</v>
      </c>
      <c r="BQ73" s="135">
        <v>1.9011574074074076E-3</v>
      </c>
      <c r="BR73" s="135">
        <v>1.9141203703703705E-3</v>
      </c>
      <c r="BS73" s="135">
        <v>1.8785879629629632E-3</v>
      </c>
      <c r="BT73" s="135">
        <v>1.8879629629629628E-3</v>
      </c>
      <c r="BU73" s="135">
        <v>2.0162037037037036E-3</v>
      </c>
      <c r="BV73" s="135">
        <v>1.9447916666666667E-3</v>
      </c>
      <c r="BW73" s="135">
        <v>1.9105324074074074E-3</v>
      </c>
      <c r="BX73" s="135">
        <v>2.0109953703703705E-3</v>
      </c>
      <c r="BY73" s="135">
        <v>1.9105324074074074E-3</v>
      </c>
      <c r="BZ73" s="135">
        <v>1.8725694444444443E-3</v>
      </c>
      <c r="CA73" s="135">
        <v>1.9306712962962964E-3</v>
      </c>
      <c r="CB73" s="135">
        <v>1.9262731481481481E-3</v>
      </c>
      <c r="CC73" s="135">
        <v>1.8932870370370371E-3</v>
      </c>
      <c r="CD73" s="135">
        <v>1.924189814814815E-3</v>
      </c>
      <c r="CE73" s="135">
        <v>1.9092592592592592E-3</v>
      </c>
      <c r="CF73" s="135">
        <v>1.8846064814814817E-3</v>
      </c>
      <c r="CG73" s="135">
        <v>2.1780092592592593E-3</v>
      </c>
      <c r="CH73" s="135">
        <v>2.0681712962962963E-3</v>
      </c>
      <c r="CI73" s="135">
        <v>2.2493055555555556E-3</v>
      </c>
      <c r="CJ73" s="135">
        <v>2.1275462962962962E-3</v>
      </c>
      <c r="CK73" s="135">
        <v>2.0913194444444443E-3</v>
      </c>
      <c r="CL73" s="135">
        <v>2.063888888888889E-3</v>
      </c>
      <c r="CM73" s="135">
        <v>2.3077546296296297E-3</v>
      </c>
      <c r="CN73" s="135">
        <v>2.0788194444444443E-3</v>
      </c>
      <c r="CO73" s="135">
        <v>2.0850694444444445E-3</v>
      </c>
      <c r="CP73" s="135">
        <v>1.9791666666666668E-3</v>
      </c>
      <c r="CQ73" s="135">
        <v>2.0072916666666663E-3</v>
      </c>
      <c r="CR73" s="135">
        <v>2.0209490740740739E-3</v>
      </c>
      <c r="CS73" s="135">
        <v>2.0594907407407406E-3</v>
      </c>
      <c r="CT73" s="135">
        <v>1.9942129629629628E-3</v>
      </c>
      <c r="CU73" s="135">
        <v>1.9282407407407408E-3</v>
      </c>
      <c r="CV73" s="135">
        <v>1.9630787037037034E-3</v>
      </c>
      <c r="CW73" s="135">
        <v>1.9679398148148147E-3</v>
      </c>
      <c r="CX73" s="135">
        <v>2.0174768518518519E-3</v>
      </c>
      <c r="CY73" s="135">
        <v>1.9822916666666665E-3</v>
      </c>
      <c r="CZ73" s="135">
        <v>2.0136574074074071E-3</v>
      </c>
      <c r="DA73" s="135">
        <v>2.0027777777777778E-3</v>
      </c>
      <c r="DB73" s="135">
        <v>2.007523148148148E-3</v>
      </c>
      <c r="DC73" s="135">
        <v>2.0733796296296299E-3</v>
      </c>
      <c r="DD73" s="135">
        <v>2.0650462962962962E-3</v>
      </c>
      <c r="DE73" s="135">
        <v>2.1168981481481481E-3</v>
      </c>
      <c r="DF73" s="135">
        <v>2.0273148148148147E-3</v>
      </c>
      <c r="DG73" s="135">
        <v>1.9604166666666667E-3</v>
      </c>
      <c r="DH73" s="135">
        <v>1.9534722222222223E-3</v>
      </c>
      <c r="DI73" s="136">
        <v>1.9876157407407407E-3</v>
      </c>
      <c r="DJ73" s="136">
        <v>1.7824074074074072E-3</v>
      </c>
    </row>
    <row r="74" spans="2:114">
      <c r="B74" s="123">
        <v>71</v>
      </c>
      <c r="C74" s="124">
        <v>39</v>
      </c>
      <c r="D74" s="124" t="s">
        <v>11</v>
      </c>
      <c r="E74" s="125">
        <v>1949</v>
      </c>
      <c r="F74" s="125" t="s">
        <v>170</v>
      </c>
      <c r="G74" s="125">
        <v>2</v>
      </c>
      <c r="H74" s="124" t="s">
        <v>384</v>
      </c>
      <c r="I74" s="132">
        <v>0.19019328703703706</v>
      </c>
      <c r="J74" s="134">
        <v>2.4604166666666667E-3</v>
      </c>
      <c r="K74" s="135">
        <v>1.539236111111111E-3</v>
      </c>
      <c r="L74" s="135">
        <v>1.5581018518518515E-3</v>
      </c>
      <c r="M74" s="135">
        <v>1.5751157407407406E-3</v>
      </c>
      <c r="N74" s="135">
        <v>1.5849537037037037E-3</v>
      </c>
      <c r="O74" s="135">
        <v>1.5793981481481481E-3</v>
      </c>
      <c r="P74" s="135">
        <v>1.5900462962962962E-3</v>
      </c>
      <c r="Q74" s="135">
        <v>1.6092592592592593E-3</v>
      </c>
      <c r="R74" s="135">
        <v>1.6003472222222224E-3</v>
      </c>
      <c r="S74" s="135">
        <v>1.6216435185185186E-3</v>
      </c>
      <c r="T74" s="135">
        <v>1.6324074074074073E-3</v>
      </c>
      <c r="U74" s="135">
        <v>1.6466435185185184E-3</v>
      </c>
      <c r="V74" s="135">
        <v>1.6549768518518519E-3</v>
      </c>
      <c r="W74" s="135">
        <v>1.6679398148148148E-3</v>
      </c>
      <c r="X74" s="135">
        <v>1.6907407407407409E-3</v>
      </c>
      <c r="Y74" s="135">
        <v>1.7233796296296294E-3</v>
      </c>
      <c r="Z74" s="135">
        <v>1.6037037037037038E-3</v>
      </c>
      <c r="AA74" s="135">
        <v>1.6467592592592593E-3</v>
      </c>
      <c r="AB74" s="135">
        <v>1.6358796296296295E-3</v>
      </c>
      <c r="AC74" s="135">
        <v>1.6422453703703703E-3</v>
      </c>
      <c r="AD74" s="135">
        <v>1.6378472222222226E-3</v>
      </c>
      <c r="AE74" s="135">
        <v>1.6533564814814816E-3</v>
      </c>
      <c r="AF74" s="135">
        <v>1.6635416666666667E-3</v>
      </c>
      <c r="AG74" s="135">
        <v>1.6604166666666668E-3</v>
      </c>
      <c r="AH74" s="135">
        <v>1.6803240740740739E-3</v>
      </c>
      <c r="AI74" s="135">
        <v>1.6903935185185184E-3</v>
      </c>
      <c r="AJ74" s="135">
        <v>1.6868055555555553E-3</v>
      </c>
      <c r="AK74" s="135">
        <v>1.7304398148148146E-3</v>
      </c>
      <c r="AL74" s="135">
        <v>1.7741898148148146E-3</v>
      </c>
      <c r="AM74" s="135">
        <v>1.7259259259259259E-3</v>
      </c>
      <c r="AN74" s="135">
        <v>1.7078703703703702E-3</v>
      </c>
      <c r="AO74" s="135">
        <v>1.6987268518518517E-3</v>
      </c>
      <c r="AP74" s="135">
        <v>1.7293981481481483E-3</v>
      </c>
      <c r="AQ74" s="135">
        <v>1.7916666666666669E-3</v>
      </c>
      <c r="AR74" s="135">
        <v>1.705439814814815E-3</v>
      </c>
      <c r="AS74" s="135">
        <v>1.6979166666666664E-3</v>
      </c>
      <c r="AT74" s="135">
        <v>1.7089120370370372E-3</v>
      </c>
      <c r="AU74" s="135">
        <v>1.7128472222222222E-3</v>
      </c>
      <c r="AV74" s="135">
        <v>1.7181712962962964E-3</v>
      </c>
      <c r="AW74" s="135">
        <v>1.7487268518518518E-3</v>
      </c>
      <c r="AX74" s="135">
        <v>1.7570601851851853E-3</v>
      </c>
      <c r="AY74" s="135">
        <v>1.7359953703703702E-3</v>
      </c>
      <c r="AZ74" s="135">
        <v>1.722800925925926E-3</v>
      </c>
      <c r="BA74" s="135">
        <v>1.7387731481481484E-3</v>
      </c>
      <c r="BB74" s="135">
        <v>1.8414351851851853E-3</v>
      </c>
      <c r="BC74" s="135">
        <v>1.7569444444444447E-3</v>
      </c>
      <c r="BD74" s="135">
        <v>1.7998842592592591E-3</v>
      </c>
      <c r="BE74" s="135">
        <v>1.7521990740740742E-3</v>
      </c>
      <c r="BF74" s="135">
        <v>1.8043981481481481E-3</v>
      </c>
      <c r="BG74" s="135">
        <v>1.8506944444444445E-3</v>
      </c>
      <c r="BH74" s="135">
        <v>1.7594907407407409E-3</v>
      </c>
      <c r="BI74" s="135">
        <v>1.7784722222222221E-3</v>
      </c>
      <c r="BJ74" s="135">
        <v>1.7508101851851853E-3</v>
      </c>
      <c r="BK74" s="135">
        <v>1.7938657407407408E-3</v>
      </c>
      <c r="BL74" s="135">
        <v>1.8304398148148149E-3</v>
      </c>
      <c r="BM74" s="135">
        <v>1.7635416666666665E-3</v>
      </c>
      <c r="BN74" s="135">
        <v>1.8273148148148148E-3</v>
      </c>
      <c r="BO74" s="135">
        <v>1.7788194444444446E-3</v>
      </c>
      <c r="BP74" s="135">
        <v>1.7567129629629627E-3</v>
      </c>
      <c r="BQ74" s="135">
        <v>1.771875E-3</v>
      </c>
      <c r="BR74" s="135">
        <v>1.805902777777778E-3</v>
      </c>
      <c r="BS74" s="135">
        <v>1.7589120370370371E-3</v>
      </c>
      <c r="BT74" s="135">
        <v>1.7741898148148146E-3</v>
      </c>
      <c r="BU74" s="135">
        <v>1.8123842592592592E-3</v>
      </c>
      <c r="BV74" s="135">
        <v>1.906828703703704E-3</v>
      </c>
      <c r="BW74" s="135">
        <v>1.8234953703703705E-3</v>
      </c>
      <c r="BX74" s="135">
        <v>1.8216435185185184E-3</v>
      </c>
      <c r="BY74" s="135">
        <v>1.8284722222222224E-3</v>
      </c>
      <c r="BZ74" s="135">
        <v>1.8390046296296297E-3</v>
      </c>
      <c r="CA74" s="135">
        <v>1.8880787037037037E-3</v>
      </c>
      <c r="CB74" s="135">
        <v>1.7487268518518518E-3</v>
      </c>
      <c r="CC74" s="135">
        <v>1.7791666666666665E-3</v>
      </c>
      <c r="CD74" s="135">
        <v>1.8359953703703704E-3</v>
      </c>
      <c r="CE74" s="135">
        <v>1.8660879629629628E-3</v>
      </c>
      <c r="CF74" s="135">
        <v>1.9101851851851851E-3</v>
      </c>
      <c r="CG74" s="135">
        <v>1.8452546296296298E-3</v>
      </c>
      <c r="CH74" s="135">
        <v>1.8956018518518517E-3</v>
      </c>
      <c r="CI74" s="135">
        <v>1.9452546296296295E-3</v>
      </c>
      <c r="CJ74" s="135">
        <v>1.8927083333333337E-3</v>
      </c>
      <c r="CK74" s="135">
        <v>1.9872685185185189E-3</v>
      </c>
      <c r="CL74" s="135">
        <v>1.8976851851851854E-3</v>
      </c>
      <c r="CM74" s="135">
        <v>1.9324074074074072E-3</v>
      </c>
      <c r="CN74" s="135">
        <v>1.9079861111111112E-3</v>
      </c>
      <c r="CO74" s="135">
        <v>1.8578703703703706E-3</v>
      </c>
      <c r="CP74" s="135">
        <v>1.8929398148148145E-3</v>
      </c>
      <c r="CQ74" s="135">
        <v>1.9212962962962962E-3</v>
      </c>
      <c r="CR74" s="135">
        <v>1.9636574074074075E-3</v>
      </c>
      <c r="CS74" s="135">
        <v>2.2964120370370373E-3</v>
      </c>
      <c r="CT74" s="135">
        <v>2.1123842592592592E-3</v>
      </c>
      <c r="CU74" s="135">
        <v>2.0763888888888889E-3</v>
      </c>
      <c r="CV74" s="135">
        <v>2.1927083333333334E-3</v>
      </c>
      <c r="CW74" s="135">
        <v>2.1112268518518515E-3</v>
      </c>
      <c r="CX74" s="135">
        <v>2.0768518518518519E-3</v>
      </c>
      <c r="CY74" s="135">
        <v>2.1241898148148149E-3</v>
      </c>
      <c r="CZ74" s="135">
        <v>2.0722222222222223E-3</v>
      </c>
      <c r="DA74" s="135">
        <v>2.0468749999999996E-3</v>
      </c>
      <c r="DB74" s="135">
        <v>1.9885416666666667E-3</v>
      </c>
      <c r="DC74" s="135">
        <v>2.0292824074074072E-3</v>
      </c>
      <c r="DD74" s="135">
        <v>2.1774305555555553E-3</v>
      </c>
      <c r="DE74" s="135">
        <v>1.9957175925925928E-3</v>
      </c>
      <c r="DF74" s="135">
        <v>1.9457175925925924E-3</v>
      </c>
      <c r="DG74" s="135">
        <v>1.9180555555555557E-3</v>
      </c>
      <c r="DH74" s="135">
        <v>2.0062500000000002E-3</v>
      </c>
      <c r="DI74" s="136">
        <v>1.8870370370370371E-3</v>
      </c>
      <c r="DJ74" s="136">
        <v>1.8395833333333335E-3</v>
      </c>
    </row>
    <row r="75" spans="2:114">
      <c r="B75" s="123">
        <v>72</v>
      </c>
      <c r="C75" s="124">
        <v>40</v>
      </c>
      <c r="D75" s="124" t="s">
        <v>171</v>
      </c>
      <c r="E75" s="125">
        <v>1966</v>
      </c>
      <c r="F75" s="125" t="s">
        <v>143</v>
      </c>
      <c r="G75" s="125">
        <v>5</v>
      </c>
      <c r="H75" s="124" t="s">
        <v>385</v>
      </c>
      <c r="I75" s="132">
        <v>0.19041898148148148</v>
      </c>
      <c r="J75" s="134">
        <v>2.9237268518518523E-3</v>
      </c>
      <c r="K75" s="135">
        <v>1.7908564814814816E-3</v>
      </c>
      <c r="L75" s="135">
        <v>1.7913194444444443E-3</v>
      </c>
      <c r="M75" s="135">
        <v>1.7722222222222221E-3</v>
      </c>
      <c r="N75" s="135">
        <v>1.7460648148148147E-3</v>
      </c>
      <c r="O75" s="135">
        <v>1.7304398148148146E-3</v>
      </c>
      <c r="P75" s="135">
        <v>1.730902777777778E-3</v>
      </c>
      <c r="Q75" s="135">
        <v>1.7126157407407409E-3</v>
      </c>
      <c r="R75" s="135">
        <v>1.7079861111111113E-3</v>
      </c>
      <c r="S75" s="135">
        <v>1.7170138888888888E-3</v>
      </c>
      <c r="T75" s="135">
        <v>1.834027777777778E-3</v>
      </c>
      <c r="U75" s="135">
        <v>1.7145833333333334E-3</v>
      </c>
      <c r="V75" s="135">
        <v>1.7141203703703702E-3</v>
      </c>
      <c r="W75" s="135">
        <v>1.6989583333333334E-3</v>
      </c>
      <c r="X75" s="135">
        <v>1.7440972222222222E-3</v>
      </c>
      <c r="Y75" s="135">
        <v>1.8048611111111112E-3</v>
      </c>
      <c r="Z75" s="135">
        <v>1.7613425925925928E-3</v>
      </c>
      <c r="AA75" s="135">
        <v>1.7474537037037035E-3</v>
      </c>
      <c r="AB75" s="135">
        <v>1.7662037037037039E-3</v>
      </c>
      <c r="AC75" s="135">
        <v>1.7979166666666666E-3</v>
      </c>
      <c r="AD75" s="135">
        <v>1.8431712962962965E-3</v>
      </c>
      <c r="AE75" s="135">
        <v>1.7388888888888888E-3</v>
      </c>
      <c r="AF75" s="135">
        <v>1.7314814814814814E-3</v>
      </c>
      <c r="AG75" s="135">
        <v>1.7218749999999997E-3</v>
      </c>
      <c r="AH75" s="135">
        <v>1.7171296296296294E-3</v>
      </c>
      <c r="AI75" s="135">
        <v>1.8001157407407408E-3</v>
      </c>
      <c r="AJ75" s="135">
        <v>1.6506944444444442E-3</v>
      </c>
      <c r="AK75" s="135">
        <v>1.6527777777777775E-3</v>
      </c>
      <c r="AL75" s="135">
        <v>1.6993055555555555E-3</v>
      </c>
      <c r="AM75" s="135">
        <v>1.6586805555555556E-3</v>
      </c>
      <c r="AN75" s="135">
        <v>1.660300925925926E-3</v>
      </c>
      <c r="AO75" s="135">
        <v>1.6635416666666667E-3</v>
      </c>
      <c r="AP75" s="135">
        <v>1.8569444444444443E-3</v>
      </c>
      <c r="AQ75" s="135">
        <v>1.6847222222222222E-3</v>
      </c>
      <c r="AR75" s="135">
        <v>1.6575231481481484E-3</v>
      </c>
      <c r="AS75" s="135">
        <v>1.645949074074074E-3</v>
      </c>
      <c r="AT75" s="135">
        <v>1.6162037037037037E-3</v>
      </c>
      <c r="AU75" s="135">
        <v>1.8204861111111113E-3</v>
      </c>
      <c r="AV75" s="135">
        <v>1.6967592592592592E-3</v>
      </c>
      <c r="AW75" s="135">
        <v>1.6618055555555555E-3</v>
      </c>
      <c r="AX75" s="135">
        <v>1.6769675925925925E-3</v>
      </c>
      <c r="AY75" s="135">
        <v>1.6685185185185186E-3</v>
      </c>
      <c r="AZ75" s="135">
        <v>1.7089120370370372E-3</v>
      </c>
      <c r="BA75" s="135">
        <v>1.6587962962962962E-3</v>
      </c>
      <c r="BB75" s="135">
        <v>1.8171296296296297E-3</v>
      </c>
      <c r="BC75" s="135">
        <v>1.6226851851851853E-3</v>
      </c>
      <c r="BD75" s="135">
        <v>1.7173611111111111E-3</v>
      </c>
      <c r="BE75" s="135">
        <v>1.6810185185185183E-3</v>
      </c>
      <c r="BF75" s="135">
        <v>1.6619212962962961E-3</v>
      </c>
      <c r="BG75" s="135">
        <v>1.710648148148148E-3</v>
      </c>
      <c r="BH75" s="135">
        <v>1.8055555555555557E-3</v>
      </c>
      <c r="BI75" s="135">
        <v>1.6692129629629628E-3</v>
      </c>
      <c r="BJ75" s="135">
        <v>1.6778935185185187E-3</v>
      </c>
      <c r="BK75" s="135">
        <v>1.6416666666666665E-3</v>
      </c>
      <c r="BL75" s="135">
        <v>1.6627314814814814E-3</v>
      </c>
      <c r="BM75" s="135">
        <v>1.6939814814814814E-3</v>
      </c>
      <c r="BN75" s="135">
        <v>1.689814814814815E-3</v>
      </c>
      <c r="BO75" s="135">
        <v>1.7312499999999999E-3</v>
      </c>
      <c r="BP75" s="135">
        <v>1.732523148148148E-3</v>
      </c>
      <c r="BQ75" s="135">
        <v>1.9193287037037037E-3</v>
      </c>
      <c r="BR75" s="135">
        <v>1.7842592592592591E-3</v>
      </c>
      <c r="BS75" s="135">
        <v>1.7225694444444448E-3</v>
      </c>
      <c r="BT75" s="135">
        <v>1.745949074074074E-3</v>
      </c>
      <c r="BU75" s="135">
        <v>1.7666666666666666E-3</v>
      </c>
      <c r="BV75" s="135">
        <v>1.8944444444444443E-3</v>
      </c>
      <c r="BW75" s="135">
        <v>1.7818287037037039E-3</v>
      </c>
      <c r="BX75" s="135">
        <v>1.797337962962963E-3</v>
      </c>
      <c r="BY75" s="135">
        <v>1.8137731481481479E-3</v>
      </c>
      <c r="BZ75" s="135">
        <v>1.7902777777777778E-3</v>
      </c>
      <c r="CA75" s="135">
        <v>1.9180555555555557E-3</v>
      </c>
      <c r="CB75" s="135">
        <v>1.8137731481481479E-3</v>
      </c>
      <c r="CC75" s="135">
        <v>1.8070601851851852E-3</v>
      </c>
      <c r="CD75" s="135">
        <v>2.3913194444444446E-3</v>
      </c>
      <c r="CE75" s="135">
        <v>1.7974537037037037E-3</v>
      </c>
      <c r="CF75" s="135">
        <v>1.8146990740740738E-3</v>
      </c>
      <c r="CG75" s="135">
        <v>1.8349537037037034E-3</v>
      </c>
      <c r="CH75" s="135">
        <v>1.8986111111111111E-3</v>
      </c>
      <c r="CI75" s="135">
        <v>1.8840277777777779E-3</v>
      </c>
      <c r="CJ75" s="135">
        <v>1.8714120370370371E-3</v>
      </c>
      <c r="CK75" s="135">
        <v>2.2614583333333332E-3</v>
      </c>
      <c r="CL75" s="135">
        <v>1.8347222222222222E-3</v>
      </c>
      <c r="CM75" s="135">
        <v>1.8525462962962964E-3</v>
      </c>
      <c r="CN75" s="135">
        <v>1.8885416666666666E-3</v>
      </c>
      <c r="CO75" s="135">
        <v>1.9945601851851852E-3</v>
      </c>
      <c r="CP75" s="135">
        <v>1.8818287037037039E-3</v>
      </c>
      <c r="CQ75" s="135">
        <v>1.9733796296296296E-3</v>
      </c>
      <c r="CR75" s="135">
        <v>1.8971064814814814E-3</v>
      </c>
      <c r="CS75" s="135">
        <v>1.9027777777777778E-3</v>
      </c>
      <c r="CT75" s="135">
        <v>1.953125E-3</v>
      </c>
      <c r="CU75" s="135">
        <v>2.4665509259259259E-3</v>
      </c>
      <c r="CV75" s="135">
        <v>1.8618055555555556E-3</v>
      </c>
      <c r="CW75" s="135">
        <v>1.8896990740740742E-3</v>
      </c>
      <c r="CX75" s="135">
        <v>1.9039351851851854E-3</v>
      </c>
      <c r="CY75" s="135">
        <v>1.9086805555555556E-3</v>
      </c>
      <c r="CZ75" s="135">
        <v>1.9091435185185184E-3</v>
      </c>
      <c r="DA75" s="135">
        <v>1.9527777777777775E-3</v>
      </c>
      <c r="DB75" s="135">
        <v>1.9902777777777779E-3</v>
      </c>
      <c r="DC75" s="135">
        <v>1.9696759259259259E-3</v>
      </c>
      <c r="DD75" s="135">
        <v>1.9429398148148147E-3</v>
      </c>
      <c r="DE75" s="135">
        <v>1.9799768518518521E-3</v>
      </c>
      <c r="DF75" s="135">
        <v>1.9309027777777777E-3</v>
      </c>
      <c r="DG75" s="135">
        <v>1.9302083333333333E-3</v>
      </c>
      <c r="DH75" s="135">
        <v>1.9008101851851851E-3</v>
      </c>
      <c r="DI75" s="136">
        <v>1.8881944444444443E-3</v>
      </c>
      <c r="DJ75" s="136">
        <v>1.892013888888889E-3</v>
      </c>
    </row>
    <row r="76" spans="2:114">
      <c r="B76" s="123">
        <v>73</v>
      </c>
      <c r="C76" s="124">
        <v>2</v>
      </c>
      <c r="D76" s="124" t="s">
        <v>290</v>
      </c>
      <c r="E76" s="125">
        <v>1960</v>
      </c>
      <c r="F76" s="125" t="s">
        <v>160</v>
      </c>
      <c r="G76" s="125">
        <v>12</v>
      </c>
      <c r="H76" s="124" t="s">
        <v>172</v>
      </c>
      <c r="I76" s="132">
        <v>0.1910914351851852</v>
      </c>
      <c r="J76" s="134">
        <v>2.6640046296296294E-3</v>
      </c>
      <c r="K76" s="135">
        <v>1.6383101851851854E-3</v>
      </c>
      <c r="L76" s="135">
        <v>1.6567129629629631E-3</v>
      </c>
      <c r="M76" s="135">
        <v>1.6506944444444442E-3</v>
      </c>
      <c r="N76" s="135">
        <v>1.6563657407407406E-3</v>
      </c>
      <c r="O76" s="135">
        <v>1.6695601851851854E-3</v>
      </c>
      <c r="P76" s="135">
        <v>1.6596064814814815E-3</v>
      </c>
      <c r="Q76" s="135">
        <v>1.6666666666666668E-3</v>
      </c>
      <c r="R76" s="135">
        <v>1.6965277777777777E-3</v>
      </c>
      <c r="S76" s="135">
        <v>1.6567129629629631E-3</v>
      </c>
      <c r="T76" s="135">
        <v>1.6353009259259261E-3</v>
      </c>
      <c r="U76" s="135">
        <v>1.694328703703704E-3</v>
      </c>
      <c r="V76" s="135">
        <v>1.6417824074074076E-3</v>
      </c>
      <c r="W76" s="135">
        <v>1.6719907407407406E-3</v>
      </c>
      <c r="X76" s="135">
        <v>1.6471064814814814E-3</v>
      </c>
      <c r="Y76" s="135">
        <v>1.6586805555555556E-3</v>
      </c>
      <c r="Z76" s="135">
        <v>1.6538194444444445E-3</v>
      </c>
      <c r="AA76" s="135">
        <v>1.6614583333333334E-3</v>
      </c>
      <c r="AB76" s="135">
        <v>1.6625000000000001E-3</v>
      </c>
      <c r="AC76" s="135">
        <v>1.6672453703703704E-3</v>
      </c>
      <c r="AD76" s="135">
        <v>1.7214120370370369E-3</v>
      </c>
      <c r="AE76" s="135">
        <v>1.6468750000000001E-3</v>
      </c>
      <c r="AF76" s="135">
        <v>1.6623842592592593E-3</v>
      </c>
      <c r="AG76" s="135">
        <v>1.6706018518518519E-3</v>
      </c>
      <c r="AH76" s="135">
        <v>1.6622685185185187E-3</v>
      </c>
      <c r="AI76" s="135">
        <v>1.6844907407407405E-3</v>
      </c>
      <c r="AJ76" s="135">
        <v>1.6520833333333333E-3</v>
      </c>
      <c r="AK76" s="135">
        <v>1.628125E-3</v>
      </c>
      <c r="AL76" s="135">
        <v>1.636111111111111E-3</v>
      </c>
      <c r="AM76" s="135">
        <v>1.6983796296296298E-3</v>
      </c>
      <c r="AN76" s="135">
        <v>1.6616898148148148E-3</v>
      </c>
      <c r="AO76" s="135">
        <v>1.6591435185185183E-3</v>
      </c>
      <c r="AP76" s="135">
        <v>1.6546296296296298E-3</v>
      </c>
      <c r="AQ76" s="135">
        <v>1.8732638888888887E-3</v>
      </c>
      <c r="AR76" s="135">
        <v>1.7038194444444444E-3</v>
      </c>
      <c r="AS76" s="135">
        <v>1.6366898148148148E-3</v>
      </c>
      <c r="AT76" s="135">
        <v>1.6276620370370371E-3</v>
      </c>
      <c r="AU76" s="135">
        <v>1.6359953703703703E-3</v>
      </c>
      <c r="AV76" s="135">
        <v>1.6670138888888889E-3</v>
      </c>
      <c r="AW76" s="135">
        <v>1.6587962962962962E-3</v>
      </c>
      <c r="AX76" s="135">
        <v>1.728587962962963E-3</v>
      </c>
      <c r="AY76" s="135">
        <v>1.6467592592592593E-3</v>
      </c>
      <c r="AZ76" s="135">
        <v>1.6575231481481484E-3</v>
      </c>
      <c r="BA76" s="135">
        <v>1.6554398148148151E-3</v>
      </c>
      <c r="BB76" s="135">
        <v>1.6480324074074073E-3</v>
      </c>
      <c r="BC76" s="135">
        <v>1.6662037037037036E-3</v>
      </c>
      <c r="BD76" s="135">
        <v>1.7403935185185185E-3</v>
      </c>
      <c r="BE76" s="135">
        <v>1.7024305555555558E-3</v>
      </c>
      <c r="BF76" s="135">
        <v>1.7144675925925927E-3</v>
      </c>
      <c r="BG76" s="135">
        <v>1.7638888888888888E-3</v>
      </c>
      <c r="BH76" s="135">
        <v>1.6953703703703705E-3</v>
      </c>
      <c r="BI76" s="135">
        <v>1.700925925925926E-3</v>
      </c>
      <c r="BJ76" s="135">
        <v>1.7408564814814815E-3</v>
      </c>
      <c r="BK76" s="135">
        <v>1.8287037037037037E-3</v>
      </c>
      <c r="BL76" s="135">
        <v>1.8104166666666668E-3</v>
      </c>
      <c r="BM76" s="135">
        <v>1.7224537037037037E-3</v>
      </c>
      <c r="BN76" s="135">
        <v>1.7662037037037039E-3</v>
      </c>
      <c r="BO76" s="135">
        <v>1.8460648148148149E-3</v>
      </c>
      <c r="BP76" s="135">
        <v>1.7547453703703703E-3</v>
      </c>
      <c r="BQ76" s="135">
        <v>1.7241898148148147E-3</v>
      </c>
      <c r="BR76" s="135">
        <v>1.7541666666666667E-3</v>
      </c>
      <c r="BS76" s="135">
        <v>1.734375E-3</v>
      </c>
      <c r="BT76" s="135">
        <v>1.9038194444444447E-3</v>
      </c>
      <c r="BU76" s="135">
        <v>1.976736111111111E-3</v>
      </c>
      <c r="BV76" s="135">
        <v>1.7916666666666669E-3</v>
      </c>
      <c r="BW76" s="135">
        <v>1.8130787037037037E-3</v>
      </c>
      <c r="BX76" s="135">
        <v>2.0012731481481483E-3</v>
      </c>
      <c r="BY76" s="135">
        <v>1.8158564814814814E-3</v>
      </c>
      <c r="BZ76" s="135">
        <v>2.0798611111111113E-3</v>
      </c>
      <c r="CA76" s="135">
        <v>1.8898148148148149E-3</v>
      </c>
      <c r="CB76" s="135">
        <v>1.9634259259259258E-3</v>
      </c>
      <c r="CC76" s="135">
        <v>1.8822916666666667E-3</v>
      </c>
      <c r="CD76" s="135">
        <v>1.883912037037037E-3</v>
      </c>
      <c r="CE76" s="135">
        <v>2.1153935185185186E-3</v>
      </c>
      <c r="CF76" s="135">
        <v>1.8887731481481481E-3</v>
      </c>
      <c r="CG76" s="135">
        <v>2.153472222222222E-3</v>
      </c>
      <c r="CH76" s="135">
        <v>1.9782407407407405E-3</v>
      </c>
      <c r="CI76" s="135">
        <v>2.8472222222222219E-3</v>
      </c>
      <c r="CJ76" s="135">
        <v>2.1824074074074072E-3</v>
      </c>
      <c r="CK76" s="135">
        <v>1.9662037037037035E-3</v>
      </c>
      <c r="CL76" s="135">
        <v>2.1834490740740742E-3</v>
      </c>
      <c r="CM76" s="135">
        <v>1.8876157407407409E-3</v>
      </c>
      <c r="CN76" s="135">
        <v>1.853125E-3</v>
      </c>
      <c r="CO76" s="135">
        <v>1.9146990740740739E-3</v>
      </c>
      <c r="CP76" s="135">
        <v>1.9214120370370372E-3</v>
      </c>
      <c r="CQ76" s="135">
        <v>2.5776620370370372E-3</v>
      </c>
      <c r="CR76" s="135">
        <v>2.0457175925925925E-3</v>
      </c>
      <c r="CS76" s="135">
        <v>1.8952546296296295E-3</v>
      </c>
      <c r="CT76" s="135">
        <v>1.9023148148148148E-3</v>
      </c>
      <c r="CU76" s="135">
        <v>1.9015046296296295E-3</v>
      </c>
      <c r="CV76" s="135">
        <v>2.0671296296296297E-3</v>
      </c>
      <c r="CW76" s="135">
        <v>1.848611111111111E-3</v>
      </c>
      <c r="CX76" s="135">
        <v>1.8170138888888891E-3</v>
      </c>
      <c r="CY76" s="135">
        <v>1.8207175925925927E-3</v>
      </c>
      <c r="CZ76" s="135">
        <v>2.1894675925925922E-3</v>
      </c>
      <c r="DA76" s="135">
        <v>1.9074074074074074E-3</v>
      </c>
      <c r="DB76" s="135">
        <v>1.9494212962962963E-3</v>
      </c>
      <c r="DC76" s="135">
        <v>2.2403935185185187E-3</v>
      </c>
      <c r="DD76" s="135">
        <v>1.9623842592592592E-3</v>
      </c>
      <c r="DE76" s="135">
        <v>2.2500000000000003E-3</v>
      </c>
      <c r="DF76" s="135">
        <v>1.9898148148148149E-3</v>
      </c>
      <c r="DG76" s="135">
        <v>1.9383101851851853E-3</v>
      </c>
      <c r="DH76" s="135">
        <v>1.8832175925925926E-3</v>
      </c>
      <c r="DI76" s="136">
        <v>1.8260416666666668E-3</v>
      </c>
      <c r="DJ76" s="136">
        <v>1.5319444444444443E-3</v>
      </c>
    </row>
    <row r="77" spans="2:114">
      <c r="B77" s="123">
        <v>74</v>
      </c>
      <c r="C77" s="124">
        <v>5</v>
      </c>
      <c r="D77" s="124" t="s">
        <v>386</v>
      </c>
      <c r="E77" s="125">
        <v>1964</v>
      </c>
      <c r="F77" s="125" t="s">
        <v>160</v>
      </c>
      <c r="G77" s="125">
        <v>13</v>
      </c>
      <c r="H77" s="124" t="s">
        <v>387</v>
      </c>
      <c r="I77" s="132">
        <v>0.19149768518518517</v>
      </c>
      <c r="J77" s="134">
        <v>2.4039351851851856E-3</v>
      </c>
      <c r="K77" s="135">
        <v>1.5152777777777777E-3</v>
      </c>
      <c r="L77" s="135">
        <v>1.4879629629629629E-3</v>
      </c>
      <c r="M77" s="135">
        <v>1.5366898148148147E-3</v>
      </c>
      <c r="N77" s="135">
        <v>1.5327546296296296E-3</v>
      </c>
      <c r="O77" s="135">
        <v>1.5190972222222222E-3</v>
      </c>
      <c r="P77" s="135">
        <v>1.5353009259259261E-3</v>
      </c>
      <c r="Q77" s="135">
        <v>1.5056712962962964E-3</v>
      </c>
      <c r="R77" s="135">
        <v>1.5188657407407408E-3</v>
      </c>
      <c r="S77" s="135">
        <v>1.5729166666666667E-3</v>
      </c>
      <c r="T77" s="135">
        <v>1.498263888888889E-3</v>
      </c>
      <c r="U77" s="135">
        <v>1.5093750000000001E-3</v>
      </c>
      <c r="V77" s="135">
        <v>1.545023148148148E-3</v>
      </c>
      <c r="W77" s="135">
        <v>1.6083333333333331E-3</v>
      </c>
      <c r="X77" s="135">
        <v>1.5342592592592593E-3</v>
      </c>
      <c r="Y77" s="135">
        <v>1.5666666666666667E-3</v>
      </c>
      <c r="Z77" s="135">
        <v>1.6273148148148147E-3</v>
      </c>
      <c r="AA77" s="135">
        <v>1.5358796296296294E-3</v>
      </c>
      <c r="AB77" s="135">
        <v>1.5806712962962962E-3</v>
      </c>
      <c r="AC77" s="135">
        <v>1.6099537037037037E-3</v>
      </c>
      <c r="AD77" s="135">
        <v>1.5747685185185185E-3</v>
      </c>
      <c r="AE77" s="135">
        <v>1.678703703703704E-3</v>
      </c>
      <c r="AF77" s="135">
        <v>1.5910879629629632E-3</v>
      </c>
      <c r="AG77" s="135">
        <v>1.732523148148148E-3</v>
      </c>
      <c r="AH77" s="135">
        <v>1.5604166666666665E-3</v>
      </c>
      <c r="AI77" s="135">
        <v>1.5896990740740741E-3</v>
      </c>
      <c r="AJ77" s="135">
        <v>1.7193287037037036E-3</v>
      </c>
      <c r="AK77" s="135">
        <v>1.7067129629629628E-3</v>
      </c>
      <c r="AL77" s="135">
        <v>1.5710648148148148E-3</v>
      </c>
      <c r="AM77" s="135">
        <v>1.6363425925925927E-3</v>
      </c>
      <c r="AN77" s="135">
        <v>1.6116898148148149E-3</v>
      </c>
      <c r="AO77" s="135">
        <v>1.6543981481481481E-3</v>
      </c>
      <c r="AP77" s="135">
        <v>1.6769675925925925E-3</v>
      </c>
      <c r="AQ77" s="135">
        <v>1.6241898148148151E-3</v>
      </c>
      <c r="AR77" s="135">
        <v>1.7431712962962963E-3</v>
      </c>
      <c r="AS77" s="135">
        <v>1.632638888888889E-3</v>
      </c>
      <c r="AT77" s="135">
        <v>1.7912037037037037E-3</v>
      </c>
      <c r="AU77" s="135">
        <v>1.6712962962962964E-3</v>
      </c>
      <c r="AV77" s="135">
        <v>1.883912037037037E-3</v>
      </c>
      <c r="AW77" s="135">
        <v>1.6663194444444442E-3</v>
      </c>
      <c r="AX77" s="135">
        <v>1.7775462962962964E-3</v>
      </c>
      <c r="AY77" s="135">
        <v>1.7265046296296297E-3</v>
      </c>
      <c r="AZ77" s="135">
        <v>1.8518518518518517E-3</v>
      </c>
      <c r="BA77" s="135">
        <v>1.6795138888888886E-3</v>
      </c>
      <c r="BB77" s="135">
        <v>1.8862268518518518E-3</v>
      </c>
      <c r="BC77" s="135">
        <v>1.7829861111111111E-3</v>
      </c>
      <c r="BD77" s="135">
        <v>1.852199074074074E-3</v>
      </c>
      <c r="BE77" s="135">
        <v>1.8631944444444442E-3</v>
      </c>
      <c r="BF77" s="135">
        <v>1.6850694444444445E-3</v>
      </c>
      <c r="BG77" s="135">
        <v>1.8917824074074073E-3</v>
      </c>
      <c r="BH77" s="135">
        <v>1.805902777777778E-3</v>
      </c>
      <c r="BI77" s="135">
        <v>1.8153935185185185E-3</v>
      </c>
      <c r="BJ77" s="135">
        <v>1.8113425925925927E-3</v>
      </c>
      <c r="BK77" s="135">
        <v>2.0628472222222224E-3</v>
      </c>
      <c r="BL77" s="135">
        <v>1.862037037037037E-3</v>
      </c>
      <c r="BM77" s="135">
        <v>1.8931712962962964E-3</v>
      </c>
      <c r="BN77" s="135">
        <v>1.9101851851851851E-3</v>
      </c>
      <c r="BO77" s="135">
        <v>1.9943287037037039E-3</v>
      </c>
      <c r="BP77" s="135">
        <v>1.9278935185185187E-3</v>
      </c>
      <c r="BQ77" s="135">
        <v>1.9328703703703704E-3</v>
      </c>
      <c r="BR77" s="135">
        <v>1.9760416666666667E-3</v>
      </c>
      <c r="BS77" s="135">
        <v>1.8896990740740742E-3</v>
      </c>
      <c r="BT77" s="135">
        <v>1.9214120370370372E-3</v>
      </c>
      <c r="BU77" s="135">
        <v>2.1356481481481482E-3</v>
      </c>
      <c r="BV77" s="135">
        <v>1.943287037037037E-3</v>
      </c>
      <c r="BW77" s="135">
        <v>1.8876157407407409E-3</v>
      </c>
      <c r="BX77" s="135">
        <v>1.9730324074074073E-3</v>
      </c>
      <c r="BY77" s="135">
        <v>1.9162037037037036E-3</v>
      </c>
      <c r="BZ77" s="135">
        <v>1.9510416666666667E-3</v>
      </c>
      <c r="CA77" s="135">
        <v>2.0247685185185186E-3</v>
      </c>
      <c r="CB77" s="135">
        <v>1.9870370370370372E-3</v>
      </c>
      <c r="CC77" s="135">
        <v>1.9837962962962964E-3</v>
      </c>
      <c r="CD77" s="135">
        <v>2.2939814814814815E-3</v>
      </c>
      <c r="CE77" s="135">
        <v>1.9777777777777775E-3</v>
      </c>
      <c r="CF77" s="135">
        <v>1.9063657407407406E-3</v>
      </c>
      <c r="CG77" s="135">
        <v>2.039699074074074E-3</v>
      </c>
      <c r="CH77" s="135">
        <v>1.9965277777777781E-3</v>
      </c>
      <c r="CI77" s="135">
        <v>1.9943287037037039E-3</v>
      </c>
      <c r="CJ77" s="135">
        <v>2.1841435185185189E-3</v>
      </c>
      <c r="CK77" s="135">
        <v>2.0072916666666663E-3</v>
      </c>
      <c r="CL77" s="135">
        <v>2.0055555555555556E-3</v>
      </c>
      <c r="CM77" s="135">
        <v>2.0413194444444441E-3</v>
      </c>
      <c r="CN77" s="135">
        <v>2.0008101851851849E-3</v>
      </c>
      <c r="CO77" s="135">
        <v>2.0107638888888888E-3</v>
      </c>
      <c r="CP77" s="135">
        <v>1.9859953703703702E-3</v>
      </c>
      <c r="CQ77" s="135">
        <v>1.9770833333333333E-3</v>
      </c>
      <c r="CR77" s="135">
        <v>1.9745370370370372E-3</v>
      </c>
      <c r="CS77" s="135">
        <v>1.950925925925926E-3</v>
      </c>
      <c r="CT77" s="135">
        <v>1.8991898148148147E-3</v>
      </c>
      <c r="CU77" s="135">
        <v>2.0943287037037037E-3</v>
      </c>
      <c r="CV77" s="135">
        <v>1.9469907407407407E-3</v>
      </c>
      <c r="CW77" s="135">
        <v>2.0570601851851852E-3</v>
      </c>
      <c r="CX77" s="135">
        <v>1.965162037037037E-3</v>
      </c>
      <c r="CY77" s="135">
        <v>1.9603009259259261E-3</v>
      </c>
      <c r="CZ77" s="135">
        <v>1.9828703703703705E-3</v>
      </c>
      <c r="DA77" s="135">
        <v>1.9292824074074073E-3</v>
      </c>
      <c r="DB77" s="135">
        <v>1.9282407407407408E-3</v>
      </c>
      <c r="DC77" s="135">
        <v>1.965277777777778E-3</v>
      </c>
      <c r="DD77" s="135">
        <v>1.9696759259259259E-3</v>
      </c>
      <c r="DE77" s="135">
        <v>2.0096064814814816E-3</v>
      </c>
      <c r="DF77" s="135">
        <v>1.964699074074074E-3</v>
      </c>
      <c r="DG77" s="135">
        <v>1.9488425925925925E-3</v>
      </c>
      <c r="DH77" s="135">
        <v>1.9839120370370371E-3</v>
      </c>
      <c r="DI77" s="136">
        <v>1.9598379629629627E-3</v>
      </c>
      <c r="DJ77" s="136">
        <v>1.922685185185185E-3</v>
      </c>
    </row>
    <row r="78" spans="2:114">
      <c r="B78" s="123">
        <v>75</v>
      </c>
      <c r="C78" s="124">
        <v>42</v>
      </c>
      <c r="D78" s="124" t="s">
        <v>388</v>
      </c>
      <c r="E78" s="125">
        <v>1973</v>
      </c>
      <c r="F78" s="125" t="s">
        <v>143</v>
      </c>
      <c r="G78" s="125">
        <v>6</v>
      </c>
      <c r="H78" s="124" t="s">
        <v>389</v>
      </c>
      <c r="I78" s="132">
        <v>0.19167592592592594</v>
      </c>
      <c r="J78" s="134">
        <v>2.2803240740740739E-3</v>
      </c>
      <c r="K78" s="135">
        <v>1.4726851851851852E-3</v>
      </c>
      <c r="L78" s="135">
        <v>1.5028935185185186E-3</v>
      </c>
      <c r="M78" s="135">
        <v>1.5243055555555554E-3</v>
      </c>
      <c r="N78" s="135">
        <v>1.5357638888888888E-3</v>
      </c>
      <c r="O78" s="135">
        <v>1.5417824074074075E-3</v>
      </c>
      <c r="P78" s="135">
        <v>1.5270833333333332E-3</v>
      </c>
      <c r="Q78" s="135">
        <v>1.5530092592592594E-3</v>
      </c>
      <c r="R78" s="135">
        <v>1.5677083333333333E-3</v>
      </c>
      <c r="S78" s="135">
        <v>1.5851851851851851E-3</v>
      </c>
      <c r="T78" s="135">
        <v>1.5358796296296294E-3</v>
      </c>
      <c r="U78" s="135">
        <v>1.5222222222222223E-3</v>
      </c>
      <c r="V78" s="135">
        <v>1.5586805555555556E-3</v>
      </c>
      <c r="W78" s="135">
        <v>1.5425925925925926E-3</v>
      </c>
      <c r="X78" s="135">
        <v>1.5413194444444443E-3</v>
      </c>
      <c r="Y78" s="135">
        <v>1.5582175925925926E-3</v>
      </c>
      <c r="Z78" s="135">
        <v>1.5753472222222221E-3</v>
      </c>
      <c r="AA78" s="135">
        <v>1.5384259259259257E-3</v>
      </c>
      <c r="AB78" s="135">
        <v>1.6576388888888888E-3</v>
      </c>
      <c r="AC78" s="135">
        <v>1.5362268518518518E-3</v>
      </c>
      <c r="AD78" s="135">
        <v>1.499189814814815E-3</v>
      </c>
      <c r="AE78" s="135">
        <v>1.521875E-3</v>
      </c>
      <c r="AF78" s="135">
        <v>1.5255787037037035E-3</v>
      </c>
      <c r="AG78" s="135">
        <v>1.5730324074074073E-3</v>
      </c>
      <c r="AH78" s="135">
        <v>1.5834490740740741E-3</v>
      </c>
      <c r="AI78" s="135">
        <v>1.6192129629629629E-3</v>
      </c>
      <c r="AJ78" s="135">
        <v>1.609490740740741E-3</v>
      </c>
      <c r="AK78" s="135">
        <v>1.618287037037037E-3</v>
      </c>
      <c r="AL78" s="135">
        <v>1.6208333333333335E-3</v>
      </c>
      <c r="AM78" s="135">
        <v>1.6530092592592592E-3</v>
      </c>
      <c r="AN78" s="135">
        <v>1.6253472222222223E-3</v>
      </c>
      <c r="AO78" s="135">
        <v>1.6421296296296295E-3</v>
      </c>
      <c r="AP78" s="135">
        <v>1.6309027777777778E-3</v>
      </c>
      <c r="AQ78" s="135">
        <v>1.678935185185185E-3</v>
      </c>
      <c r="AR78" s="135">
        <v>1.6292824074074074E-3</v>
      </c>
      <c r="AS78" s="135">
        <v>1.6386574074074073E-3</v>
      </c>
      <c r="AT78" s="135">
        <v>1.6562499999999997E-3</v>
      </c>
      <c r="AU78" s="135">
        <v>1.6690972222222222E-3</v>
      </c>
      <c r="AV78" s="135">
        <v>1.7083333333333334E-3</v>
      </c>
      <c r="AW78" s="135">
        <v>1.7094907407407408E-3</v>
      </c>
      <c r="AX78" s="135">
        <v>1.7060185185185184E-3</v>
      </c>
      <c r="AY78" s="135">
        <v>1.7332175925925926E-3</v>
      </c>
      <c r="AZ78" s="135">
        <v>1.8387731481481482E-3</v>
      </c>
      <c r="BA78" s="135">
        <v>1.7394675925925928E-3</v>
      </c>
      <c r="BB78" s="135">
        <v>1.734375E-3</v>
      </c>
      <c r="BC78" s="135">
        <v>1.7509259259259257E-3</v>
      </c>
      <c r="BD78" s="135">
        <v>1.7969907407407407E-3</v>
      </c>
      <c r="BE78" s="135">
        <v>1.8590277777777778E-3</v>
      </c>
      <c r="BF78" s="135">
        <v>1.8689814814814812E-3</v>
      </c>
      <c r="BG78" s="135">
        <v>1.8170138888888891E-3</v>
      </c>
      <c r="BH78" s="135">
        <v>1.8152777777777776E-3</v>
      </c>
      <c r="BI78" s="135">
        <v>1.7333333333333333E-3</v>
      </c>
      <c r="BJ78" s="135">
        <v>1.7491898148148147E-3</v>
      </c>
      <c r="BK78" s="135">
        <v>1.8004629629629629E-3</v>
      </c>
      <c r="BL78" s="135">
        <v>1.8269675925925927E-3</v>
      </c>
      <c r="BM78" s="135">
        <v>1.8481481481481482E-3</v>
      </c>
      <c r="BN78" s="135">
        <v>1.8891203703703706E-3</v>
      </c>
      <c r="BO78" s="135">
        <v>1.8805555555555557E-3</v>
      </c>
      <c r="BP78" s="135">
        <v>1.9667824074074075E-3</v>
      </c>
      <c r="BQ78" s="135">
        <v>1.9524305555555556E-3</v>
      </c>
      <c r="BR78" s="135">
        <v>1.9716435185185188E-3</v>
      </c>
      <c r="BS78" s="135">
        <v>1.9184027777777778E-3</v>
      </c>
      <c r="BT78" s="135">
        <v>1.8771990740740743E-3</v>
      </c>
      <c r="BU78" s="135">
        <v>1.8971064814814814E-3</v>
      </c>
      <c r="BV78" s="135">
        <v>1.9125000000000001E-3</v>
      </c>
      <c r="BW78" s="135">
        <v>1.9089120370370371E-3</v>
      </c>
      <c r="BX78" s="135">
        <v>1.9278935185185187E-3</v>
      </c>
      <c r="BY78" s="135">
        <v>1.9413194444444445E-3</v>
      </c>
      <c r="BZ78" s="135">
        <v>1.9196759259259256E-3</v>
      </c>
      <c r="CA78" s="135">
        <v>1.9417824074074075E-3</v>
      </c>
      <c r="CB78" s="135">
        <v>2.0299768518518518E-3</v>
      </c>
      <c r="CC78" s="135">
        <v>1.8842592592592594E-3</v>
      </c>
      <c r="CD78" s="135">
        <v>1.9031250000000001E-3</v>
      </c>
      <c r="CE78" s="135">
        <v>1.957638888888889E-3</v>
      </c>
      <c r="CF78" s="135">
        <v>2.1111111111111109E-3</v>
      </c>
      <c r="CG78" s="135">
        <v>1.9133101851851852E-3</v>
      </c>
      <c r="CH78" s="135">
        <v>1.891435185185185E-3</v>
      </c>
      <c r="CI78" s="135">
        <v>1.9245370370370369E-3</v>
      </c>
      <c r="CJ78" s="135">
        <v>1.9371527777777779E-3</v>
      </c>
      <c r="CK78" s="135">
        <v>1.8876157407407409E-3</v>
      </c>
      <c r="CL78" s="135">
        <v>1.8864583333333331E-3</v>
      </c>
      <c r="CM78" s="135">
        <v>1.8957175925925927E-3</v>
      </c>
      <c r="CN78" s="135">
        <v>2.0238425925925927E-3</v>
      </c>
      <c r="CO78" s="135">
        <v>1.8437499999999999E-3</v>
      </c>
      <c r="CP78" s="135">
        <v>1.8289351851851852E-3</v>
      </c>
      <c r="CQ78" s="135">
        <v>1.8385416666666665E-3</v>
      </c>
      <c r="CR78" s="135">
        <v>1.8668981481481481E-3</v>
      </c>
      <c r="CS78" s="135">
        <v>1.8465277777777777E-3</v>
      </c>
      <c r="CT78" s="135">
        <v>1.8615740740740743E-3</v>
      </c>
      <c r="CU78" s="135">
        <v>1.951851851851852E-3</v>
      </c>
      <c r="CV78" s="135">
        <v>1.7491898148148147E-3</v>
      </c>
      <c r="CW78" s="135">
        <v>2.1322916666666664E-3</v>
      </c>
      <c r="CX78" s="135">
        <v>2.8256944444444445E-3</v>
      </c>
      <c r="CY78" s="135">
        <v>2.6368055555555554E-3</v>
      </c>
      <c r="CZ78" s="135">
        <v>2.492824074074074E-3</v>
      </c>
      <c r="DA78" s="135">
        <v>2.6003472222222222E-3</v>
      </c>
      <c r="DB78" s="135">
        <v>2.3223379629629631E-3</v>
      </c>
      <c r="DC78" s="135">
        <v>2.4635416666666664E-3</v>
      </c>
      <c r="DD78" s="135">
        <v>2.701388888888889E-3</v>
      </c>
      <c r="DE78" s="135">
        <v>2.3041666666666666E-3</v>
      </c>
      <c r="DF78" s="135">
        <v>2.1126157407407409E-3</v>
      </c>
      <c r="DG78" s="135">
        <v>2.0136574074074071E-3</v>
      </c>
      <c r="DH78" s="135">
        <v>1.9555555555555554E-3</v>
      </c>
      <c r="DI78" s="136">
        <v>1.8614583333333332E-3</v>
      </c>
      <c r="DJ78" s="136">
        <v>1.6267361111111111E-3</v>
      </c>
    </row>
    <row r="79" spans="2:114">
      <c r="B79" s="123">
        <v>76</v>
      </c>
      <c r="C79" s="124">
        <v>57</v>
      </c>
      <c r="D79" s="124" t="s">
        <v>390</v>
      </c>
      <c r="E79" s="125">
        <v>1974</v>
      </c>
      <c r="F79" s="125" t="s">
        <v>156</v>
      </c>
      <c r="G79" s="125">
        <v>27</v>
      </c>
      <c r="H79" s="124" t="s">
        <v>391</v>
      </c>
      <c r="I79" s="132">
        <v>0.19515277777777776</v>
      </c>
      <c r="J79" s="134">
        <v>2.2031249999999998E-3</v>
      </c>
      <c r="K79" s="135">
        <v>1.3401620370370371E-3</v>
      </c>
      <c r="L79" s="135">
        <v>1.3734953703703704E-3</v>
      </c>
      <c r="M79" s="135">
        <v>1.3918981481481482E-3</v>
      </c>
      <c r="N79" s="135">
        <v>1.399537037037037E-3</v>
      </c>
      <c r="O79" s="135">
        <v>1.4143518518518518E-3</v>
      </c>
      <c r="P79" s="135">
        <v>1.4336805555555554E-3</v>
      </c>
      <c r="Q79" s="135">
        <v>1.4101851851851853E-3</v>
      </c>
      <c r="R79" s="135">
        <v>1.4215277777777779E-3</v>
      </c>
      <c r="S79" s="135">
        <v>1.3993055555555555E-3</v>
      </c>
      <c r="T79" s="135">
        <v>1.421412037037037E-3</v>
      </c>
      <c r="U79" s="135">
        <v>1.4290509259259258E-3</v>
      </c>
      <c r="V79" s="135">
        <v>1.4377314814814815E-3</v>
      </c>
      <c r="W79" s="135">
        <v>1.4187500000000001E-3</v>
      </c>
      <c r="X79" s="135">
        <v>1.4284722222222223E-3</v>
      </c>
      <c r="Y79" s="135">
        <v>1.4181712962962965E-3</v>
      </c>
      <c r="Z79" s="135">
        <v>1.4633101851851853E-3</v>
      </c>
      <c r="AA79" s="135">
        <v>1.4512731481481484E-3</v>
      </c>
      <c r="AB79" s="135">
        <v>1.4297453703703703E-3</v>
      </c>
      <c r="AC79" s="135">
        <v>1.4396990740740741E-3</v>
      </c>
      <c r="AD79" s="135">
        <v>1.4461805555555556E-3</v>
      </c>
      <c r="AE79" s="135">
        <v>1.4434027777777778E-3</v>
      </c>
      <c r="AF79" s="135">
        <v>1.4483796296296295E-3</v>
      </c>
      <c r="AG79" s="135">
        <v>1.4567129629629628E-3</v>
      </c>
      <c r="AH79" s="135">
        <v>1.4475694444444443E-3</v>
      </c>
      <c r="AI79" s="135">
        <v>1.4373842592592591E-3</v>
      </c>
      <c r="AJ79" s="135">
        <v>1.4725694444444445E-3</v>
      </c>
      <c r="AK79" s="135">
        <v>1.4842592592592592E-3</v>
      </c>
      <c r="AL79" s="135">
        <v>1.4975694444444444E-3</v>
      </c>
      <c r="AM79" s="135">
        <v>1.529861111111111E-3</v>
      </c>
      <c r="AN79" s="135">
        <v>1.5229166666666666E-3</v>
      </c>
      <c r="AO79" s="135">
        <v>1.5776620370370371E-3</v>
      </c>
      <c r="AP79" s="135">
        <v>1.5350694444444446E-3</v>
      </c>
      <c r="AQ79" s="135">
        <v>1.534027777777778E-3</v>
      </c>
      <c r="AR79" s="135">
        <v>1.5376157407407407E-3</v>
      </c>
      <c r="AS79" s="135">
        <v>1.5407407407407407E-3</v>
      </c>
      <c r="AT79" s="135">
        <v>1.5299768518518518E-3</v>
      </c>
      <c r="AU79" s="135">
        <v>1.541435185185185E-3</v>
      </c>
      <c r="AV79" s="135">
        <v>1.5586805555555556E-3</v>
      </c>
      <c r="AW79" s="135">
        <v>1.5785879629629628E-3</v>
      </c>
      <c r="AX79" s="135">
        <v>1.5584490740740741E-3</v>
      </c>
      <c r="AY79" s="135">
        <v>1.5524305555555554E-3</v>
      </c>
      <c r="AZ79" s="135">
        <v>1.554861111111111E-3</v>
      </c>
      <c r="BA79" s="135">
        <v>1.5679398148148145E-3</v>
      </c>
      <c r="BB79" s="135">
        <v>1.6200231481481482E-3</v>
      </c>
      <c r="BC79" s="135">
        <v>1.601388888888889E-3</v>
      </c>
      <c r="BD79" s="135">
        <v>1.6368055555555556E-3</v>
      </c>
      <c r="BE79" s="135">
        <v>1.6099537037037037E-3</v>
      </c>
      <c r="BF79" s="135">
        <v>1.6386574074074073E-3</v>
      </c>
      <c r="BG79" s="135">
        <v>1.6724537037037036E-3</v>
      </c>
      <c r="BH79" s="135">
        <v>1.6340277777777776E-3</v>
      </c>
      <c r="BI79" s="135">
        <v>1.6858796296296294E-3</v>
      </c>
      <c r="BJ79" s="135">
        <v>1.7001157407407408E-3</v>
      </c>
      <c r="BK79" s="135">
        <v>1.7377314814814816E-3</v>
      </c>
      <c r="BL79" s="135">
        <v>1.7269675925925924E-3</v>
      </c>
      <c r="BM79" s="135">
        <v>1.7038194444444444E-3</v>
      </c>
      <c r="BN79" s="135">
        <v>1.7392361111111113E-3</v>
      </c>
      <c r="BO79" s="135">
        <v>1.7599537037037039E-3</v>
      </c>
      <c r="BP79" s="135">
        <v>1.7668981481481483E-3</v>
      </c>
      <c r="BQ79" s="135">
        <v>1.7804398148148148E-3</v>
      </c>
      <c r="BR79" s="135">
        <v>1.8133101851851852E-3</v>
      </c>
      <c r="BS79" s="135">
        <v>1.8745370370370372E-3</v>
      </c>
      <c r="BT79" s="135">
        <v>1.8881944444444443E-3</v>
      </c>
      <c r="BU79" s="135">
        <v>1.9560185185185184E-3</v>
      </c>
      <c r="BV79" s="135">
        <v>1.9331018518518519E-3</v>
      </c>
      <c r="BW79" s="135">
        <v>1.9230324074074074E-3</v>
      </c>
      <c r="BX79" s="135">
        <v>1.9391203703703706E-3</v>
      </c>
      <c r="BY79" s="135">
        <v>1.9244212962962965E-3</v>
      </c>
      <c r="BZ79" s="135">
        <v>1.9745370370370372E-3</v>
      </c>
      <c r="CA79" s="135">
        <v>1.9663194444444446E-3</v>
      </c>
      <c r="CB79" s="135">
        <v>2.0618055555555554E-3</v>
      </c>
      <c r="CC79" s="135">
        <v>2.0326388888888889E-3</v>
      </c>
      <c r="CD79" s="135">
        <v>2.1018518518518517E-3</v>
      </c>
      <c r="CE79" s="135">
        <v>2.149537037037037E-3</v>
      </c>
      <c r="CF79" s="135">
        <v>2.1729166666666667E-3</v>
      </c>
      <c r="CG79" s="135">
        <v>2.1986111111111108E-3</v>
      </c>
      <c r="CH79" s="135">
        <v>2.1903935185185186E-3</v>
      </c>
      <c r="CI79" s="135">
        <v>2.1800925925925928E-3</v>
      </c>
      <c r="CJ79" s="135">
        <v>2.1101851851851854E-3</v>
      </c>
      <c r="CK79" s="135">
        <v>2.0813657407407408E-3</v>
      </c>
      <c r="CL79" s="135">
        <v>2.0873842592592593E-3</v>
      </c>
      <c r="CM79" s="135">
        <v>2.0373842592592592E-3</v>
      </c>
      <c r="CN79" s="135">
        <v>2.1627314814814812E-3</v>
      </c>
      <c r="CO79" s="135">
        <v>2.2344907407407409E-3</v>
      </c>
      <c r="CP79" s="135">
        <v>2.1935185185185187E-3</v>
      </c>
      <c r="CQ79" s="135">
        <v>2.174189814814815E-3</v>
      </c>
      <c r="CR79" s="135">
        <v>2.0732638888888888E-3</v>
      </c>
      <c r="CS79" s="135">
        <v>2.0581018518518518E-3</v>
      </c>
      <c r="CT79" s="135">
        <v>2.0027777777777778E-3</v>
      </c>
      <c r="CU79" s="135">
        <v>2.0334490740740742E-3</v>
      </c>
      <c r="CV79" s="135">
        <v>2.000462962962963E-3</v>
      </c>
      <c r="CW79" s="135">
        <v>2.0939814814814818E-3</v>
      </c>
      <c r="CX79" s="135">
        <v>2.1284722222222221E-3</v>
      </c>
      <c r="CY79" s="135">
        <v>2.2270833333333331E-3</v>
      </c>
      <c r="CZ79" s="135">
        <v>2.4187500000000003E-3</v>
      </c>
      <c r="DA79" s="135">
        <v>2.8648148148148148E-3</v>
      </c>
      <c r="DB79" s="135">
        <v>2.7635416666666663E-3</v>
      </c>
      <c r="DC79" s="135">
        <v>3.3556712962962963E-3</v>
      </c>
      <c r="DD79" s="135">
        <v>3.500347222222222E-3</v>
      </c>
      <c r="DE79" s="135">
        <v>3.5118055555555558E-3</v>
      </c>
      <c r="DF79" s="135">
        <v>3.2175925925925926E-3</v>
      </c>
      <c r="DG79" s="135">
        <v>3.1100694444444448E-3</v>
      </c>
      <c r="DH79" s="135">
        <v>2.8194444444444443E-3</v>
      </c>
      <c r="DI79" s="136">
        <v>2.5576388888888888E-3</v>
      </c>
      <c r="DJ79" s="136">
        <v>2.5606481481481483E-3</v>
      </c>
    </row>
    <row r="80" spans="2:114">
      <c r="B80" s="123">
        <v>77</v>
      </c>
      <c r="C80" s="124">
        <v>45</v>
      </c>
      <c r="D80" s="124" t="s">
        <v>392</v>
      </c>
      <c r="E80" s="125">
        <v>1965</v>
      </c>
      <c r="F80" s="125" t="s">
        <v>160</v>
      </c>
      <c r="G80" s="125">
        <v>14</v>
      </c>
      <c r="H80" s="124" t="s">
        <v>393</v>
      </c>
      <c r="I80" s="132">
        <v>0.19811342592592593</v>
      </c>
      <c r="J80" s="134">
        <v>2.4914351851851855E-3</v>
      </c>
      <c r="K80" s="135">
        <v>1.5418981481481481E-3</v>
      </c>
      <c r="L80" s="135">
        <v>1.6135416666666668E-3</v>
      </c>
      <c r="M80" s="135">
        <v>1.6035879629629629E-3</v>
      </c>
      <c r="N80" s="135">
        <v>1.5921296296296293E-3</v>
      </c>
      <c r="O80" s="135">
        <v>1.6017361111111111E-3</v>
      </c>
      <c r="P80" s="135">
        <v>1.6363425925925927E-3</v>
      </c>
      <c r="Q80" s="135">
        <v>1.628587962962963E-3</v>
      </c>
      <c r="R80" s="135">
        <v>1.6309027777777778E-3</v>
      </c>
      <c r="S80" s="135">
        <v>1.6211805555555556E-3</v>
      </c>
      <c r="T80" s="135">
        <v>1.6030092592592595E-3</v>
      </c>
      <c r="U80" s="135">
        <v>1.5741898148148149E-3</v>
      </c>
      <c r="V80" s="135">
        <v>1.6575231481481484E-3</v>
      </c>
      <c r="W80" s="135">
        <v>1.6413194444444446E-3</v>
      </c>
      <c r="X80" s="135">
        <v>1.6585648148148148E-3</v>
      </c>
      <c r="Y80" s="135">
        <v>1.5982638888888889E-3</v>
      </c>
      <c r="Z80" s="135">
        <v>1.6246527777777778E-3</v>
      </c>
      <c r="AA80" s="135">
        <v>1.6244212962962966E-3</v>
      </c>
      <c r="AB80" s="135">
        <v>1.607175925925926E-3</v>
      </c>
      <c r="AC80" s="135">
        <v>1.6306712962962965E-3</v>
      </c>
      <c r="AD80" s="135">
        <v>1.6537037037037035E-3</v>
      </c>
      <c r="AE80" s="135">
        <v>1.6643518518518518E-3</v>
      </c>
      <c r="AF80" s="135">
        <v>1.6927083333333334E-3</v>
      </c>
      <c r="AG80" s="135">
        <v>1.7165509259259261E-3</v>
      </c>
      <c r="AH80" s="135">
        <v>1.7287037037037037E-3</v>
      </c>
      <c r="AI80" s="135">
        <v>1.6701388888888892E-3</v>
      </c>
      <c r="AJ80" s="135">
        <v>1.678703703703704E-3</v>
      </c>
      <c r="AK80" s="135">
        <v>1.6837962962962961E-3</v>
      </c>
      <c r="AL80" s="135">
        <v>1.7243055555555555E-3</v>
      </c>
      <c r="AM80" s="135">
        <v>1.6788194444444444E-3</v>
      </c>
      <c r="AN80" s="135">
        <v>1.7028935185185185E-3</v>
      </c>
      <c r="AO80" s="135">
        <v>1.6956018518518518E-3</v>
      </c>
      <c r="AP80" s="135">
        <v>1.725E-3</v>
      </c>
      <c r="AQ80" s="135">
        <v>1.7140046296296298E-3</v>
      </c>
      <c r="AR80" s="135">
        <v>1.7960648148148146E-3</v>
      </c>
      <c r="AS80" s="135">
        <v>1.7950231481481482E-3</v>
      </c>
      <c r="AT80" s="135">
        <v>1.7564814814814813E-3</v>
      </c>
      <c r="AU80" s="135">
        <v>1.7251157407407408E-3</v>
      </c>
      <c r="AV80" s="135">
        <v>1.733101851851852E-3</v>
      </c>
      <c r="AW80" s="135">
        <v>1.7408564814814815E-3</v>
      </c>
      <c r="AX80" s="135">
        <v>1.7787037037037036E-3</v>
      </c>
      <c r="AY80" s="135">
        <v>1.7872685185185185E-3</v>
      </c>
      <c r="AZ80" s="135">
        <v>1.7681712962962963E-3</v>
      </c>
      <c r="BA80" s="135">
        <v>1.7813657407407405E-3</v>
      </c>
      <c r="BB80" s="135">
        <v>1.8123842592592592E-3</v>
      </c>
      <c r="BC80" s="135">
        <v>1.7979166666666666E-3</v>
      </c>
      <c r="BD80" s="135">
        <v>1.8165509259259257E-3</v>
      </c>
      <c r="BE80" s="135">
        <v>1.7908564814814816E-3</v>
      </c>
      <c r="BF80" s="135">
        <v>1.947800925925926E-3</v>
      </c>
      <c r="BG80" s="135">
        <v>1.8857638888888889E-3</v>
      </c>
      <c r="BH80" s="135">
        <v>1.7986111111111111E-3</v>
      </c>
      <c r="BI80" s="135">
        <v>1.789699074074074E-3</v>
      </c>
      <c r="BJ80" s="135">
        <v>1.7707175925925926E-3</v>
      </c>
      <c r="BK80" s="135">
        <v>1.9033564814814813E-3</v>
      </c>
      <c r="BL80" s="135">
        <v>1.8969907407407405E-3</v>
      </c>
      <c r="BM80" s="135">
        <v>1.8986111111111111E-3</v>
      </c>
      <c r="BN80" s="135">
        <v>1.9460648148148147E-3</v>
      </c>
      <c r="BO80" s="135">
        <v>1.9059027777777778E-3</v>
      </c>
      <c r="BP80" s="135">
        <v>1.9105324074074074E-3</v>
      </c>
      <c r="BQ80" s="135">
        <v>1.9239583333333333E-3</v>
      </c>
      <c r="BR80" s="135">
        <v>1.90625E-3</v>
      </c>
      <c r="BS80" s="135">
        <v>1.9186342592592595E-3</v>
      </c>
      <c r="BT80" s="135">
        <v>1.9645833333333334E-3</v>
      </c>
      <c r="BU80" s="135">
        <v>1.9901620370370372E-3</v>
      </c>
      <c r="BV80" s="135">
        <v>2.0174768518518519E-3</v>
      </c>
      <c r="BW80" s="135">
        <v>1.9856481481481483E-3</v>
      </c>
      <c r="BX80" s="135">
        <v>1.9329861111111112E-3</v>
      </c>
      <c r="BY80" s="135">
        <v>1.9885416666666667E-3</v>
      </c>
      <c r="BZ80" s="135">
        <v>2.0450231481481482E-3</v>
      </c>
      <c r="CA80" s="135">
        <v>2.1031250000000004E-3</v>
      </c>
      <c r="CB80" s="135">
        <v>2.0313657407407407E-3</v>
      </c>
      <c r="CC80" s="135">
        <v>2E-3</v>
      </c>
      <c r="CD80" s="135">
        <v>2.0760416666666666E-3</v>
      </c>
      <c r="CE80" s="135">
        <v>2.0939814814814818E-3</v>
      </c>
      <c r="CF80" s="135">
        <v>2.1782407407407406E-3</v>
      </c>
      <c r="CG80" s="135">
        <v>2.0599537037037036E-3</v>
      </c>
      <c r="CH80" s="135">
        <v>2.0916666666666666E-3</v>
      </c>
      <c r="CI80" s="135">
        <v>2.0731481481481482E-3</v>
      </c>
      <c r="CJ80" s="135">
        <v>2.0590277777777777E-3</v>
      </c>
      <c r="CK80" s="135">
        <v>2.056365740740741E-3</v>
      </c>
      <c r="CL80" s="135">
        <v>2.1556712962962962E-3</v>
      </c>
      <c r="CM80" s="135">
        <v>2.0952546296296296E-3</v>
      </c>
      <c r="CN80" s="135">
        <v>2.133912037037037E-3</v>
      </c>
      <c r="CO80" s="135">
        <v>2.1055555555555554E-3</v>
      </c>
      <c r="CP80" s="135">
        <v>2.0232638888888891E-3</v>
      </c>
      <c r="CQ80" s="135">
        <v>2.0562499999999999E-3</v>
      </c>
      <c r="CR80" s="135">
        <v>2.0664351851851855E-3</v>
      </c>
      <c r="CS80" s="135">
        <v>2.0446759259259259E-3</v>
      </c>
      <c r="CT80" s="135">
        <v>2.0835648148148146E-3</v>
      </c>
      <c r="CU80" s="135">
        <v>2.2260416666666665E-3</v>
      </c>
      <c r="CV80" s="135">
        <v>2.1395833333333332E-3</v>
      </c>
      <c r="CW80" s="135">
        <v>2.1370370370370371E-3</v>
      </c>
      <c r="CX80" s="135">
        <v>2.1269675925925926E-3</v>
      </c>
      <c r="CY80" s="135">
        <v>2.1471064814814812E-3</v>
      </c>
      <c r="CZ80" s="135">
        <v>2.1118055555555556E-3</v>
      </c>
      <c r="DA80" s="135">
        <v>2.2346064814814815E-3</v>
      </c>
      <c r="DB80" s="135">
        <v>2.1527777777777778E-3</v>
      </c>
      <c r="DC80" s="135">
        <v>2.1315972222222222E-3</v>
      </c>
      <c r="DD80" s="135">
        <v>2.1616898148148146E-3</v>
      </c>
      <c r="DE80" s="135">
        <v>2.1778935185185187E-3</v>
      </c>
      <c r="DF80" s="135">
        <v>2.1789351851851852E-3</v>
      </c>
      <c r="DG80" s="135">
        <v>2.2261574074074072E-3</v>
      </c>
      <c r="DH80" s="135">
        <v>2.1237268518518519E-3</v>
      </c>
      <c r="DI80" s="136">
        <v>2.0893518518518518E-3</v>
      </c>
      <c r="DJ80" s="136">
        <v>2.0435185185185187E-3</v>
      </c>
    </row>
    <row r="81" spans="2:114">
      <c r="B81" s="123">
        <v>78</v>
      </c>
      <c r="C81" s="124">
        <v>74</v>
      </c>
      <c r="D81" s="124" t="s">
        <v>394</v>
      </c>
      <c r="E81" s="125">
        <v>1989</v>
      </c>
      <c r="F81" s="125" t="s">
        <v>145</v>
      </c>
      <c r="G81" s="125">
        <v>6</v>
      </c>
      <c r="H81" s="124" t="s">
        <v>395</v>
      </c>
      <c r="I81" s="132">
        <v>0.19834375000000001</v>
      </c>
      <c r="J81" s="134">
        <v>2.4833333333333335E-3</v>
      </c>
      <c r="K81" s="135">
        <v>1.5435185185185185E-3</v>
      </c>
      <c r="L81" s="135">
        <v>1.632175925925926E-3</v>
      </c>
      <c r="M81" s="135">
        <v>1.6584490740740741E-3</v>
      </c>
      <c r="N81" s="135">
        <v>1.6815972222222223E-3</v>
      </c>
      <c r="O81" s="135">
        <v>1.6800925925925926E-3</v>
      </c>
      <c r="P81" s="135">
        <v>1.6878472222222223E-3</v>
      </c>
      <c r="Q81" s="135">
        <v>1.7162037037037039E-3</v>
      </c>
      <c r="R81" s="135">
        <v>1.6995370370370369E-3</v>
      </c>
      <c r="S81" s="135">
        <v>1.7085648148148147E-3</v>
      </c>
      <c r="T81" s="135">
        <v>1.6738425925925929E-3</v>
      </c>
      <c r="U81" s="135">
        <v>1.6849537037037039E-3</v>
      </c>
      <c r="V81" s="135">
        <v>1.703125E-3</v>
      </c>
      <c r="W81" s="135">
        <v>1.7184027777777777E-3</v>
      </c>
      <c r="X81" s="135">
        <v>2.1818287037037036E-3</v>
      </c>
      <c r="Y81" s="135">
        <v>1.6157407407407407E-3</v>
      </c>
      <c r="Z81" s="135">
        <v>1.6671296296296295E-3</v>
      </c>
      <c r="AA81" s="135">
        <v>1.6959490740740739E-3</v>
      </c>
      <c r="AB81" s="135">
        <v>1.7244212962962962E-3</v>
      </c>
      <c r="AC81" s="135">
        <v>1.7098379629629631E-3</v>
      </c>
      <c r="AD81" s="135">
        <v>1.7064814814814816E-3</v>
      </c>
      <c r="AE81" s="135">
        <v>1.7335648148148147E-3</v>
      </c>
      <c r="AF81" s="135">
        <v>1.7248842592592591E-3</v>
      </c>
      <c r="AG81" s="135">
        <v>1.7283564814814815E-3</v>
      </c>
      <c r="AH81" s="135">
        <v>1.7252314814814815E-3</v>
      </c>
      <c r="AI81" s="135">
        <v>1.7447916666666668E-3</v>
      </c>
      <c r="AJ81" s="135">
        <v>1.9057870370370372E-3</v>
      </c>
      <c r="AK81" s="135">
        <v>1.6702546296296298E-3</v>
      </c>
      <c r="AL81" s="135">
        <v>1.7111111111111112E-3</v>
      </c>
      <c r="AM81" s="135">
        <v>1.7458333333333336E-3</v>
      </c>
      <c r="AN81" s="135">
        <v>1.7453703703703702E-3</v>
      </c>
      <c r="AO81" s="135">
        <v>1.9229166666666667E-3</v>
      </c>
      <c r="AP81" s="135">
        <v>1.7968749999999999E-3</v>
      </c>
      <c r="AQ81" s="135">
        <v>1.7662037037037039E-3</v>
      </c>
      <c r="AR81" s="135">
        <v>1.7861111111111114E-3</v>
      </c>
      <c r="AS81" s="135">
        <v>1.7564814814814813E-3</v>
      </c>
      <c r="AT81" s="135">
        <v>3.2894675925925925E-3</v>
      </c>
      <c r="AU81" s="135">
        <v>1.7041666666666665E-3</v>
      </c>
      <c r="AV81" s="135">
        <v>1.6530092592592592E-3</v>
      </c>
      <c r="AW81" s="135">
        <v>1.7084490740740743E-3</v>
      </c>
      <c r="AX81" s="135">
        <v>1.7612268518518517E-3</v>
      </c>
      <c r="AY81" s="135">
        <v>1.7696759259259261E-3</v>
      </c>
      <c r="AZ81" s="135">
        <v>1.9614583333333333E-3</v>
      </c>
      <c r="BA81" s="135">
        <v>1.8057870370370372E-3</v>
      </c>
      <c r="BB81" s="135">
        <v>2.9981481481481478E-3</v>
      </c>
      <c r="BC81" s="135">
        <v>1.8725694444444443E-3</v>
      </c>
      <c r="BD81" s="135">
        <v>1.7831018518518519E-3</v>
      </c>
      <c r="BE81" s="135">
        <v>1.7605324074074075E-3</v>
      </c>
      <c r="BF81" s="135">
        <v>2.0729166666666665E-3</v>
      </c>
      <c r="BG81" s="135">
        <v>1.7577546296296297E-3</v>
      </c>
      <c r="BH81" s="135">
        <v>1.7634259259259261E-3</v>
      </c>
      <c r="BI81" s="135">
        <v>4.6679398148148149E-3</v>
      </c>
      <c r="BJ81" s="135">
        <v>1.7662037037037039E-3</v>
      </c>
      <c r="BK81" s="135">
        <v>1.7143518518518517E-3</v>
      </c>
      <c r="BL81" s="135">
        <v>1.7465277777777781E-3</v>
      </c>
      <c r="BM81" s="135">
        <v>1.7635416666666665E-3</v>
      </c>
      <c r="BN81" s="135">
        <v>1.7516203703703702E-3</v>
      </c>
      <c r="BO81" s="135">
        <v>1.773148148148148E-3</v>
      </c>
      <c r="BP81" s="135">
        <v>2.2041666666666663E-3</v>
      </c>
      <c r="BQ81" s="135">
        <v>1.7708333333333332E-3</v>
      </c>
      <c r="BR81" s="135">
        <v>1.8019675925925926E-3</v>
      </c>
      <c r="BS81" s="135">
        <v>1.8015046296296297E-3</v>
      </c>
      <c r="BT81" s="135">
        <v>1.8156250000000002E-3</v>
      </c>
      <c r="BU81" s="135">
        <v>1.8144675925925926E-3</v>
      </c>
      <c r="BV81" s="135">
        <v>1.849652777777778E-3</v>
      </c>
      <c r="BW81" s="135">
        <v>2.3162037037037036E-3</v>
      </c>
      <c r="BX81" s="135">
        <v>1.9730324074074073E-3</v>
      </c>
      <c r="BY81" s="135">
        <v>1.8570601851851853E-3</v>
      </c>
      <c r="BZ81" s="135">
        <v>1.8380787037037037E-3</v>
      </c>
      <c r="CA81" s="135">
        <v>1.833101851851852E-3</v>
      </c>
      <c r="CB81" s="135">
        <v>1.8136574074074077E-3</v>
      </c>
      <c r="CC81" s="135">
        <v>2.0322916666666666E-3</v>
      </c>
      <c r="CD81" s="135">
        <v>1.7722222222222221E-3</v>
      </c>
      <c r="CE81" s="135">
        <v>2.4966435185185183E-3</v>
      </c>
      <c r="CF81" s="135">
        <v>2.1015046296296298E-3</v>
      </c>
      <c r="CG81" s="135">
        <v>1.7857638888888888E-3</v>
      </c>
      <c r="CH81" s="135">
        <v>1.8239583333333335E-3</v>
      </c>
      <c r="CI81" s="135">
        <v>1.8565972222222222E-3</v>
      </c>
      <c r="CJ81" s="135">
        <v>1.8637731481481483E-3</v>
      </c>
      <c r="CK81" s="135">
        <v>1.8626157407407409E-3</v>
      </c>
      <c r="CL81" s="135">
        <v>2.1662037037037036E-3</v>
      </c>
      <c r="CM81" s="135">
        <v>1.8374999999999999E-3</v>
      </c>
      <c r="CN81" s="135">
        <v>1.875810185185185E-3</v>
      </c>
      <c r="CO81" s="135">
        <v>1.842824074074074E-3</v>
      </c>
      <c r="CP81" s="135">
        <v>1.8594907407407408E-3</v>
      </c>
      <c r="CQ81" s="135">
        <v>1.8303240740740743E-3</v>
      </c>
      <c r="CR81" s="135">
        <v>1.8200231481481485E-3</v>
      </c>
      <c r="CS81" s="135">
        <v>2.0055555555555556E-3</v>
      </c>
      <c r="CT81" s="135">
        <v>1.9538194444444442E-3</v>
      </c>
      <c r="CU81" s="135">
        <v>1.9325231481481483E-3</v>
      </c>
      <c r="CV81" s="135">
        <v>1.9035879629629628E-3</v>
      </c>
      <c r="CW81" s="135">
        <v>2.3921296296296295E-3</v>
      </c>
      <c r="CX81" s="135">
        <v>1.928703703703704E-3</v>
      </c>
      <c r="CY81" s="135">
        <v>1.909837962962963E-3</v>
      </c>
      <c r="CZ81" s="135">
        <v>1.8924768518518518E-3</v>
      </c>
      <c r="DA81" s="135">
        <v>1.8936342592592592E-3</v>
      </c>
      <c r="DB81" s="135">
        <v>1.90625E-3</v>
      </c>
      <c r="DC81" s="135">
        <v>1.8790509259259262E-3</v>
      </c>
      <c r="DD81" s="135">
        <v>1.8962962962962961E-3</v>
      </c>
      <c r="DE81" s="135">
        <v>1.8722222222222222E-3</v>
      </c>
      <c r="DF81" s="135">
        <v>2.1878472222222225E-3</v>
      </c>
      <c r="DG81" s="135">
        <v>2.0526620370370373E-3</v>
      </c>
      <c r="DH81" s="135">
        <v>1.8755787037037037E-3</v>
      </c>
      <c r="DI81" s="136">
        <v>1.8312500000000002E-3</v>
      </c>
      <c r="DJ81" s="136">
        <v>1.6319444444444445E-3</v>
      </c>
    </row>
    <row r="82" spans="2:114">
      <c r="B82" s="123">
        <v>79</v>
      </c>
      <c r="C82" s="124">
        <v>7</v>
      </c>
      <c r="D82" s="124" t="s">
        <v>396</v>
      </c>
      <c r="E82" s="125">
        <v>1965</v>
      </c>
      <c r="F82" s="125" t="s">
        <v>143</v>
      </c>
      <c r="G82" s="125">
        <v>7</v>
      </c>
      <c r="H82" s="124" t="s">
        <v>397</v>
      </c>
      <c r="I82" s="132">
        <v>0.20147222222222219</v>
      </c>
      <c r="J82" s="134">
        <v>2.5792824074074073E-3</v>
      </c>
      <c r="K82" s="135">
        <v>1.6254629629629629E-3</v>
      </c>
      <c r="L82" s="135">
        <v>1.6820601851851851E-3</v>
      </c>
      <c r="M82" s="135">
        <v>1.7479166666666667E-3</v>
      </c>
      <c r="N82" s="135">
        <v>1.7216435185185184E-3</v>
      </c>
      <c r="O82" s="135">
        <v>1.6934027777777778E-3</v>
      </c>
      <c r="P82" s="135">
        <v>1.6609953703703706E-3</v>
      </c>
      <c r="Q82" s="135">
        <v>1.7222222222222222E-3</v>
      </c>
      <c r="R82" s="135">
        <v>1.6737268518518518E-3</v>
      </c>
      <c r="S82" s="135">
        <v>1.6934027777777778E-3</v>
      </c>
      <c r="T82" s="135">
        <v>1.7513888888888891E-3</v>
      </c>
      <c r="U82" s="135">
        <v>1.7247685185185185E-3</v>
      </c>
      <c r="V82" s="135">
        <v>1.7305555555555555E-3</v>
      </c>
      <c r="W82" s="135">
        <v>1.7010416666666667E-3</v>
      </c>
      <c r="X82" s="135">
        <v>1.7737268518518519E-3</v>
      </c>
      <c r="Y82" s="135">
        <v>1.6997685185185186E-3</v>
      </c>
      <c r="Z82" s="135">
        <v>1.6954861111111112E-3</v>
      </c>
      <c r="AA82" s="135">
        <v>1.744212962962963E-3</v>
      </c>
      <c r="AB82" s="135">
        <v>1.7912037037037037E-3</v>
      </c>
      <c r="AC82" s="135">
        <v>1.846412037037037E-3</v>
      </c>
      <c r="AD82" s="135">
        <v>1.7267361111111112E-3</v>
      </c>
      <c r="AE82" s="135">
        <v>1.7267361111111112E-3</v>
      </c>
      <c r="AF82" s="135">
        <v>1.7706018518518515E-3</v>
      </c>
      <c r="AG82" s="135">
        <v>1.8524305555555557E-3</v>
      </c>
      <c r="AH82" s="135">
        <v>1.898726851851852E-3</v>
      </c>
      <c r="AI82" s="135">
        <v>1.844097222222222E-3</v>
      </c>
      <c r="AJ82" s="135">
        <v>1.7791666666666665E-3</v>
      </c>
      <c r="AK82" s="135">
        <v>1.8043981481481481E-3</v>
      </c>
      <c r="AL82" s="135">
        <v>1.8266203703703702E-3</v>
      </c>
      <c r="AM82" s="135">
        <v>1.8640046296296295E-3</v>
      </c>
      <c r="AN82" s="135">
        <v>1.849652777777778E-3</v>
      </c>
      <c r="AO82" s="135">
        <v>1.8373842592592593E-3</v>
      </c>
      <c r="AP82" s="135">
        <v>1.8439814814814814E-3</v>
      </c>
      <c r="AQ82" s="135">
        <v>1.9196759259259256E-3</v>
      </c>
      <c r="AR82" s="135">
        <v>1.8847222222222223E-3</v>
      </c>
      <c r="AS82" s="135">
        <v>1.7224537037037037E-3</v>
      </c>
      <c r="AT82" s="135">
        <v>1.6398148148148151E-3</v>
      </c>
      <c r="AU82" s="135">
        <v>1.8071759259259258E-3</v>
      </c>
      <c r="AV82" s="135">
        <v>1.7697916666666667E-3</v>
      </c>
      <c r="AW82" s="135">
        <v>1.8321759259259257E-3</v>
      </c>
      <c r="AX82" s="135">
        <v>1.8761574074074073E-3</v>
      </c>
      <c r="AY82" s="135">
        <v>1.862962962962963E-3</v>
      </c>
      <c r="AZ82" s="135">
        <v>1.9084490740740739E-3</v>
      </c>
      <c r="BA82" s="135">
        <v>1.866550925925926E-3</v>
      </c>
      <c r="BB82" s="135">
        <v>1.9156249999999998E-3</v>
      </c>
      <c r="BC82" s="135">
        <v>1.8217592592592591E-3</v>
      </c>
      <c r="BD82" s="135">
        <v>1.7995370370370368E-3</v>
      </c>
      <c r="BE82" s="135">
        <v>1.8372685185185185E-3</v>
      </c>
      <c r="BF82" s="135">
        <v>1.8030092592592594E-3</v>
      </c>
      <c r="BG82" s="135">
        <v>1.9789351851851851E-3</v>
      </c>
      <c r="BH82" s="135">
        <v>1.8946759259259262E-3</v>
      </c>
      <c r="BI82" s="135">
        <v>1.8001157407407408E-3</v>
      </c>
      <c r="BJ82" s="135">
        <v>1.8931712962962964E-3</v>
      </c>
      <c r="BK82" s="135">
        <v>2.1461805555555557E-3</v>
      </c>
      <c r="BL82" s="135">
        <v>1.8511574074074073E-3</v>
      </c>
      <c r="BM82" s="135">
        <v>1.8752314814814814E-3</v>
      </c>
      <c r="BN82" s="135">
        <v>1.8781249999999998E-3</v>
      </c>
      <c r="BO82" s="135">
        <v>1.96875E-3</v>
      </c>
      <c r="BP82" s="135">
        <v>1.9916666666666663E-3</v>
      </c>
      <c r="BQ82" s="135">
        <v>1.9910879629629632E-3</v>
      </c>
      <c r="BR82" s="135">
        <v>2.1091435185185184E-3</v>
      </c>
      <c r="BS82" s="135">
        <v>2.0458333333333331E-3</v>
      </c>
      <c r="BT82" s="135">
        <v>2.1487268518518518E-3</v>
      </c>
      <c r="BU82" s="135">
        <v>2.0060185185185185E-3</v>
      </c>
      <c r="BV82" s="135">
        <v>1.9865740740740742E-3</v>
      </c>
      <c r="BW82" s="135">
        <v>2.1181712962962964E-3</v>
      </c>
      <c r="BX82" s="135">
        <v>1.9978009259259259E-3</v>
      </c>
      <c r="BY82" s="135">
        <v>2.1428240740740739E-3</v>
      </c>
      <c r="BZ82" s="135">
        <v>2.2107638888888888E-3</v>
      </c>
      <c r="CA82" s="135">
        <v>1.961226851851852E-3</v>
      </c>
      <c r="CB82" s="135">
        <v>1.8932870370370371E-3</v>
      </c>
      <c r="CC82" s="135">
        <v>1.9332175925925925E-3</v>
      </c>
      <c r="CD82" s="135">
        <v>1.950925925925926E-3</v>
      </c>
      <c r="CE82" s="135">
        <v>1.9873842592592591E-3</v>
      </c>
      <c r="CF82" s="135">
        <v>1.9934027777777775E-3</v>
      </c>
      <c r="CG82" s="135">
        <v>1.9885416666666667E-3</v>
      </c>
      <c r="CH82" s="135">
        <v>2.0907407407407407E-3</v>
      </c>
      <c r="CI82" s="135">
        <v>1.9112268518518517E-3</v>
      </c>
      <c r="CJ82" s="135">
        <v>1.9472222222222224E-3</v>
      </c>
      <c r="CK82" s="135">
        <v>1.8936342592592592E-3</v>
      </c>
      <c r="CL82" s="135">
        <v>2.0189814814814814E-3</v>
      </c>
      <c r="CM82" s="135">
        <v>1.9556712962962961E-3</v>
      </c>
      <c r="CN82" s="135">
        <v>2.0363425925925926E-3</v>
      </c>
      <c r="CO82" s="135">
        <v>2.1209490740740741E-3</v>
      </c>
      <c r="CP82" s="135">
        <v>2.1748842592592592E-3</v>
      </c>
      <c r="CQ82" s="135">
        <v>2.0503472222222221E-3</v>
      </c>
      <c r="CR82" s="135">
        <v>2.063425925925926E-3</v>
      </c>
      <c r="CS82" s="135">
        <v>1.9658564814814816E-3</v>
      </c>
      <c r="CT82" s="135">
        <v>2.1008101851851852E-3</v>
      </c>
      <c r="CU82" s="135">
        <v>1.953125E-3</v>
      </c>
      <c r="CV82" s="135">
        <v>1.9262731481481481E-3</v>
      </c>
      <c r="CW82" s="135">
        <v>2.0113425925925928E-3</v>
      </c>
      <c r="CX82" s="135">
        <v>2.1497685185185187E-3</v>
      </c>
      <c r="CY82" s="135">
        <v>2.1877314814814815E-3</v>
      </c>
      <c r="CZ82" s="135">
        <v>2.039699074074074E-3</v>
      </c>
      <c r="DA82" s="135">
        <v>2.0991898148148146E-3</v>
      </c>
      <c r="DB82" s="135">
        <v>2.1547453703703702E-3</v>
      </c>
      <c r="DC82" s="135">
        <v>2.1548611111111113E-3</v>
      </c>
      <c r="DD82" s="135">
        <v>2.1715277777777779E-3</v>
      </c>
      <c r="DE82" s="135">
        <v>2.1035879629629629E-3</v>
      </c>
      <c r="DF82" s="135">
        <v>2.0726851851851852E-3</v>
      </c>
      <c r="DG82" s="135">
        <v>1.9625000000000003E-3</v>
      </c>
      <c r="DH82" s="135">
        <v>2.1101851851851854E-3</v>
      </c>
      <c r="DI82" s="136">
        <v>2.1377314814814813E-3</v>
      </c>
      <c r="DJ82" s="136">
        <v>2.0134259259259259E-3</v>
      </c>
    </row>
    <row r="83" spans="2:114">
      <c r="B83" s="123">
        <v>80</v>
      </c>
      <c r="C83" s="124">
        <v>95</v>
      </c>
      <c r="D83" s="124" t="s">
        <v>153</v>
      </c>
      <c r="E83" s="125">
        <v>1964</v>
      </c>
      <c r="F83" s="125" t="s">
        <v>160</v>
      </c>
      <c r="G83" s="125">
        <v>15</v>
      </c>
      <c r="H83" s="124" t="s">
        <v>398</v>
      </c>
      <c r="I83" s="132">
        <v>0.20168287037037036</v>
      </c>
      <c r="J83" s="134">
        <v>2.6422453703703708E-3</v>
      </c>
      <c r="K83" s="135">
        <v>1.6342592592592596E-3</v>
      </c>
      <c r="L83" s="135">
        <v>1.7107638888888886E-3</v>
      </c>
      <c r="M83" s="135">
        <v>1.7013888888888892E-3</v>
      </c>
      <c r="N83" s="135">
        <v>1.7201388888888889E-3</v>
      </c>
      <c r="O83" s="135">
        <v>1.6994212962962961E-3</v>
      </c>
      <c r="P83" s="135">
        <v>1.7172453703703705E-3</v>
      </c>
      <c r="Q83" s="135">
        <v>1.7260416666666667E-3</v>
      </c>
      <c r="R83" s="135">
        <v>1.7196759259259259E-3</v>
      </c>
      <c r="S83" s="135">
        <v>1.7202546296296297E-3</v>
      </c>
      <c r="T83" s="135">
        <v>1.7299768518518517E-3</v>
      </c>
      <c r="U83" s="135">
        <v>1.7559027777777779E-3</v>
      </c>
      <c r="V83" s="135">
        <v>1.7306712962962963E-3</v>
      </c>
      <c r="W83" s="135">
        <v>1.7254629629629627E-3</v>
      </c>
      <c r="X83" s="135">
        <v>1.7392361111111113E-3</v>
      </c>
      <c r="Y83" s="135">
        <v>1.7502314814814813E-3</v>
      </c>
      <c r="Z83" s="135">
        <v>1.7502314814814813E-3</v>
      </c>
      <c r="AA83" s="135">
        <v>1.7136574074074074E-3</v>
      </c>
      <c r="AB83" s="135">
        <v>1.7476851851851852E-3</v>
      </c>
      <c r="AC83" s="135">
        <v>1.7290509259259258E-3</v>
      </c>
      <c r="AD83" s="135">
        <v>1.7349537037037036E-3</v>
      </c>
      <c r="AE83" s="135">
        <v>1.7512731481481483E-3</v>
      </c>
      <c r="AF83" s="135">
        <v>1.840625E-3</v>
      </c>
      <c r="AG83" s="135">
        <v>1.7633101851851852E-3</v>
      </c>
      <c r="AH83" s="135">
        <v>1.7532407407407408E-3</v>
      </c>
      <c r="AI83" s="135">
        <v>1.7913194444444443E-3</v>
      </c>
      <c r="AJ83" s="135">
        <v>1.7879629629629628E-3</v>
      </c>
      <c r="AK83" s="135">
        <v>1.7976851851851851E-3</v>
      </c>
      <c r="AL83" s="135">
        <v>1.8114583333333333E-3</v>
      </c>
      <c r="AM83" s="135">
        <v>1.7848379629629629E-3</v>
      </c>
      <c r="AN83" s="135">
        <v>1.8865740740740742E-3</v>
      </c>
      <c r="AO83" s="135">
        <v>1.8287037037037037E-3</v>
      </c>
      <c r="AP83" s="135">
        <v>1.8512731481481481E-3</v>
      </c>
      <c r="AQ83" s="135">
        <v>1.852199074074074E-3</v>
      </c>
      <c r="AR83" s="135">
        <v>1.8637731481481483E-3</v>
      </c>
      <c r="AS83" s="135">
        <v>1.8693287037037038E-3</v>
      </c>
      <c r="AT83" s="135">
        <v>1.9405092592592592E-3</v>
      </c>
      <c r="AU83" s="135">
        <v>1.8835648148148151E-3</v>
      </c>
      <c r="AV83" s="135">
        <v>1.8474537037037038E-3</v>
      </c>
      <c r="AW83" s="135">
        <v>1.8797453703703704E-3</v>
      </c>
      <c r="AX83" s="135">
        <v>1.9459490740740739E-3</v>
      </c>
      <c r="AY83" s="135">
        <v>1.8508101851851852E-3</v>
      </c>
      <c r="AZ83" s="135">
        <v>1.8517361111111113E-3</v>
      </c>
      <c r="BA83" s="135">
        <v>1.8880787037037037E-3</v>
      </c>
      <c r="BB83" s="135">
        <v>1.8918981481481484E-3</v>
      </c>
      <c r="BC83" s="135">
        <v>1.8733796296296296E-3</v>
      </c>
      <c r="BD83" s="135">
        <v>1.8917824074074073E-3</v>
      </c>
      <c r="BE83" s="135">
        <v>1.9188657407407409E-3</v>
      </c>
      <c r="BF83" s="135">
        <v>2.0133101851851853E-3</v>
      </c>
      <c r="BG83" s="135">
        <v>1.9111111111111108E-3</v>
      </c>
      <c r="BH83" s="135">
        <v>1.9125000000000001E-3</v>
      </c>
      <c r="BI83" s="135">
        <v>1.9738425925925926E-3</v>
      </c>
      <c r="BJ83" s="135">
        <v>1.883912037037037E-3</v>
      </c>
      <c r="BK83" s="135">
        <v>1.9376157407407406E-3</v>
      </c>
      <c r="BL83" s="135">
        <v>2.0400462962962963E-3</v>
      </c>
      <c r="BM83" s="135">
        <v>2.0453703703703701E-3</v>
      </c>
      <c r="BN83" s="135">
        <v>1.9059027777777778E-3</v>
      </c>
      <c r="BO83" s="135">
        <v>1.9472222222222224E-3</v>
      </c>
      <c r="BP83" s="135">
        <v>2.0207175925925926E-3</v>
      </c>
      <c r="BQ83" s="135">
        <v>1.8991898148148147E-3</v>
      </c>
      <c r="BR83" s="135">
        <v>1.9960648148148147E-3</v>
      </c>
      <c r="BS83" s="135">
        <v>1.9164351851851851E-3</v>
      </c>
      <c r="BT83" s="135">
        <v>1.9222222222222221E-3</v>
      </c>
      <c r="BU83" s="135">
        <v>1.9629629629629628E-3</v>
      </c>
      <c r="BV83" s="135">
        <v>2.0594907407407406E-3</v>
      </c>
      <c r="BW83" s="135">
        <v>1.9554398148148148E-3</v>
      </c>
      <c r="BX83" s="135">
        <v>1.9861111111111108E-3</v>
      </c>
      <c r="BY83" s="135">
        <v>1.9768518518518516E-3</v>
      </c>
      <c r="BZ83" s="135">
        <v>2.0849537037037039E-3</v>
      </c>
      <c r="CA83" s="135">
        <v>1.9781250000000003E-3</v>
      </c>
      <c r="CB83" s="135">
        <v>2.0734953703703705E-3</v>
      </c>
      <c r="CC83" s="135">
        <v>2.0337962962962961E-3</v>
      </c>
      <c r="CD83" s="135">
        <v>2.0141203703703705E-3</v>
      </c>
      <c r="CE83" s="135">
        <v>2.0324074074074077E-3</v>
      </c>
      <c r="CF83" s="135">
        <v>2.1392361111111109E-3</v>
      </c>
      <c r="CG83" s="135">
        <v>2.0196759259259261E-3</v>
      </c>
      <c r="CH83" s="135">
        <v>2.0592592592592594E-3</v>
      </c>
      <c r="CI83" s="135">
        <v>2.0333333333333332E-3</v>
      </c>
      <c r="CJ83" s="135">
        <v>2.1185185185185187E-3</v>
      </c>
      <c r="CK83" s="135">
        <v>2.1200231481481482E-3</v>
      </c>
      <c r="CL83" s="135">
        <v>2.0070601851851851E-3</v>
      </c>
      <c r="CM83" s="135">
        <v>2.0171296296296296E-3</v>
      </c>
      <c r="CN83" s="135">
        <v>2.0847222222222222E-3</v>
      </c>
      <c r="CO83" s="135">
        <v>2.1372685185185184E-3</v>
      </c>
      <c r="CP83" s="135">
        <v>2.0086805555555557E-3</v>
      </c>
      <c r="CQ83" s="135">
        <v>2.0445601851851853E-3</v>
      </c>
      <c r="CR83" s="135">
        <v>2.0677083333333333E-3</v>
      </c>
      <c r="CS83" s="135">
        <v>2.0586805555555558E-3</v>
      </c>
      <c r="CT83" s="135">
        <v>2.1153935185185186E-3</v>
      </c>
      <c r="CU83" s="135">
        <v>2.0525462962962962E-3</v>
      </c>
      <c r="CV83" s="135">
        <v>1.9927083333333333E-3</v>
      </c>
      <c r="CW83" s="135">
        <v>2.1024305555555557E-3</v>
      </c>
      <c r="CX83" s="135">
        <v>2.1113425925925926E-3</v>
      </c>
      <c r="CY83" s="135">
        <v>2.0055555555555556E-3</v>
      </c>
      <c r="CZ83" s="135">
        <v>2.0369212962962962E-3</v>
      </c>
      <c r="DA83" s="135">
        <v>2.0344907407407408E-3</v>
      </c>
      <c r="DB83" s="135">
        <v>2.0388888888888891E-3</v>
      </c>
      <c r="DC83" s="135">
        <v>2.0971064814814815E-3</v>
      </c>
      <c r="DD83" s="135">
        <v>2.0068287037037038E-3</v>
      </c>
      <c r="DE83" s="135">
        <v>1.9497685185185184E-3</v>
      </c>
      <c r="DF83" s="135">
        <v>1.9818287037037035E-3</v>
      </c>
      <c r="DG83" s="135">
        <v>1.9592592592592591E-3</v>
      </c>
      <c r="DH83" s="135">
        <v>2.0012731481481483E-3</v>
      </c>
      <c r="DI83" s="136">
        <v>1.9499999999999997E-3</v>
      </c>
      <c r="DJ83" s="136">
        <v>1.8520833333333332E-3</v>
      </c>
    </row>
    <row r="84" spans="2:114">
      <c r="B84" s="123">
        <v>81</v>
      </c>
      <c r="C84" s="124">
        <v>71</v>
      </c>
      <c r="D84" s="124" t="s">
        <v>130</v>
      </c>
      <c r="E84" s="125">
        <v>1947</v>
      </c>
      <c r="F84" s="125" t="s">
        <v>170</v>
      </c>
      <c r="G84" s="125">
        <v>3</v>
      </c>
      <c r="H84" s="124" t="s">
        <v>131</v>
      </c>
      <c r="I84" s="132">
        <v>0.2028912037037037</v>
      </c>
      <c r="J84" s="134">
        <v>2.4315972222222221E-3</v>
      </c>
      <c r="K84" s="135">
        <v>1.5532407407407407E-3</v>
      </c>
      <c r="L84" s="135">
        <v>1.5626157407407409E-3</v>
      </c>
      <c r="M84" s="135">
        <v>1.5719907407407408E-3</v>
      </c>
      <c r="N84" s="135">
        <v>1.5875000000000002E-3</v>
      </c>
      <c r="O84" s="135">
        <v>1.5675925925925926E-3</v>
      </c>
      <c r="P84" s="135">
        <v>1.5783564814814816E-3</v>
      </c>
      <c r="Q84" s="135">
        <v>1.5706018518518519E-3</v>
      </c>
      <c r="R84" s="135">
        <v>1.588888888888889E-3</v>
      </c>
      <c r="S84" s="135">
        <v>1.6153935185185184E-3</v>
      </c>
      <c r="T84" s="135">
        <v>1.622800925925926E-3</v>
      </c>
      <c r="U84" s="135">
        <v>1.6511574074074076E-3</v>
      </c>
      <c r="V84" s="135">
        <v>1.6511574074074076E-3</v>
      </c>
      <c r="W84" s="135">
        <v>1.6392361111111113E-3</v>
      </c>
      <c r="X84" s="135">
        <v>1.6291666666666668E-3</v>
      </c>
      <c r="Y84" s="135">
        <v>1.6378472222222226E-3</v>
      </c>
      <c r="Z84" s="135">
        <v>1.6266203703703703E-3</v>
      </c>
      <c r="AA84" s="135">
        <v>1.6184027777777776E-3</v>
      </c>
      <c r="AB84" s="135">
        <v>1.6493055555555556E-3</v>
      </c>
      <c r="AC84" s="135">
        <v>1.6474537037037037E-3</v>
      </c>
      <c r="AD84" s="135">
        <v>1.6837962962962961E-3</v>
      </c>
      <c r="AE84" s="135">
        <v>1.661574074074074E-3</v>
      </c>
      <c r="AF84" s="135">
        <v>1.6682870370370369E-3</v>
      </c>
      <c r="AG84" s="135">
        <v>1.6737268518518518E-3</v>
      </c>
      <c r="AH84" s="135">
        <v>1.6833333333333333E-3</v>
      </c>
      <c r="AI84" s="135">
        <v>1.6821759259259262E-3</v>
      </c>
      <c r="AJ84" s="135">
        <v>1.6851851851851852E-3</v>
      </c>
      <c r="AK84" s="135">
        <v>1.6936342592592591E-3</v>
      </c>
      <c r="AL84" s="135">
        <v>1.7211805555555554E-3</v>
      </c>
      <c r="AM84" s="135">
        <v>1.7293981481481483E-3</v>
      </c>
      <c r="AN84" s="135">
        <v>2.9660879629629633E-3</v>
      </c>
      <c r="AO84" s="135">
        <v>1.7377314814814816E-3</v>
      </c>
      <c r="AP84" s="135">
        <v>1.7958333333333333E-3</v>
      </c>
      <c r="AQ84" s="135">
        <v>1.7870370370370368E-3</v>
      </c>
      <c r="AR84" s="135">
        <v>1.8033564814814815E-3</v>
      </c>
      <c r="AS84" s="135">
        <v>1.8192129629629632E-3</v>
      </c>
      <c r="AT84" s="135">
        <v>1.8075231481481482E-3</v>
      </c>
      <c r="AU84" s="135">
        <v>1.8127314814814814E-3</v>
      </c>
      <c r="AV84" s="135">
        <v>1.821990740740741E-3</v>
      </c>
      <c r="AW84" s="135">
        <v>1.8313657407407404E-3</v>
      </c>
      <c r="AX84" s="135">
        <v>1.8615740740740743E-3</v>
      </c>
      <c r="AY84" s="135">
        <v>3.3402777777777784E-3</v>
      </c>
      <c r="AZ84" s="135">
        <v>1.8350694444444445E-3</v>
      </c>
      <c r="BA84" s="135">
        <v>1.8355324074074075E-3</v>
      </c>
      <c r="BB84" s="135">
        <v>1.8164351851851855E-3</v>
      </c>
      <c r="BC84" s="135">
        <v>1.7913194444444443E-3</v>
      </c>
      <c r="BD84" s="135">
        <v>1.819675925925926E-3</v>
      </c>
      <c r="BE84" s="135">
        <v>1.8302083333333332E-3</v>
      </c>
      <c r="BF84" s="135">
        <v>1.8118055555555554E-3</v>
      </c>
      <c r="BG84" s="135">
        <v>1.8083333333333335E-3</v>
      </c>
      <c r="BH84" s="135">
        <v>1.8236111111111109E-3</v>
      </c>
      <c r="BI84" s="135">
        <v>1.8179398148148148E-3</v>
      </c>
      <c r="BJ84" s="135">
        <v>1.8369212962962963E-3</v>
      </c>
      <c r="BK84" s="135">
        <v>1.8637731481481483E-3</v>
      </c>
      <c r="BL84" s="135">
        <v>1.8630787037037038E-3</v>
      </c>
      <c r="BM84" s="135">
        <v>1.9170138888888889E-3</v>
      </c>
      <c r="BN84" s="135">
        <v>1.8675925925925926E-3</v>
      </c>
      <c r="BO84" s="135">
        <v>1.8656250000000001E-3</v>
      </c>
      <c r="BP84" s="135">
        <v>1.8843749999999998E-3</v>
      </c>
      <c r="BQ84" s="135">
        <v>1.8622685185185185E-3</v>
      </c>
      <c r="BR84" s="135">
        <v>1.9027777777777778E-3</v>
      </c>
      <c r="BS84" s="135">
        <v>1.9378472222222221E-3</v>
      </c>
      <c r="BT84" s="135">
        <v>1.923148148148148E-3</v>
      </c>
      <c r="BU84" s="135">
        <v>1.9207175925925926E-3</v>
      </c>
      <c r="BV84" s="135">
        <v>1.9333333333333331E-3</v>
      </c>
      <c r="BW84" s="135">
        <v>1.960185185185185E-3</v>
      </c>
      <c r="BX84" s="135">
        <v>1.9825231481481482E-3</v>
      </c>
      <c r="BY84" s="135">
        <v>1.9822916666666665E-3</v>
      </c>
      <c r="BZ84" s="135">
        <v>2.0068287037037038E-3</v>
      </c>
      <c r="CA84" s="135">
        <v>2.0339120370370372E-3</v>
      </c>
      <c r="CB84" s="135">
        <v>2.0252314814814816E-3</v>
      </c>
      <c r="CC84" s="135">
        <v>2.0651620370370368E-3</v>
      </c>
      <c r="CD84" s="135">
        <v>2.0493055555555555E-3</v>
      </c>
      <c r="CE84" s="135">
        <v>2.7969907407407405E-3</v>
      </c>
      <c r="CF84" s="135">
        <v>2.4020833333333333E-3</v>
      </c>
      <c r="CG84" s="135">
        <v>2.0287037037037036E-3</v>
      </c>
      <c r="CH84" s="135">
        <v>2.0274305555555558E-3</v>
      </c>
      <c r="CI84" s="135">
        <v>2.0776620370370372E-3</v>
      </c>
      <c r="CJ84" s="135">
        <v>2.0954861111111109E-3</v>
      </c>
      <c r="CK84" s="135">
        <v>2.0652777777777779E-3</v>
      </c>
      <c r="CL84" s="135">
        <v>2.2729166666666666E-3</v>
      </c>
      <c r="CM84" s="135">
        <v>2.0913194444444443E-3</v>
      </c>
      <c r="CN84" s="135">
        <v>2.0909722222222224E-3</v>
      </c>
      <c r="CO84" s="135">
        <v>2.0792824074074073E-3</v>
      </c>
      <c r="CP84" s="135">
        <v>2.1199074074074076E-3</v>
      </c>
      <c r="CQ84" s="135">
        <v>2.0987268518518521E-3</v>
      </c>
      <c r="CR84" s="135">
        <v>2.0695601851851851E-3</v>
      </c>
      <c r="CS84" s="135">
        <v>2.1121527777777779E-3</v>
      </c>
      <c r="CT84" s="135">
        <v>2.1824074074074072E-3</v>
      </c>
      <c r="CU84" s="135">
        <v>2.2313657407407408E-3</v>
      </c>
      <c r="CV84" s="135">
        <v>2.1422453703703703E-3</v>
      </c>
      <c r="CW84" s="135">
        <v>2.0846064814814816E-3</v>
      </c>
      <c r="CX84" s="135">
        <v>2.1479166666666665E-3</v>
      </c>
      <c r="CY84" s="135">
        <v>2.1550925925925926E-3</v>
      </c>
      <c r="CZ84" s="135">
        <v>2.4340277777777776E-3</v>
      </c>
      <c r="DA84" s="135">
        <v>2.0905092592592594E-3</v>
      </c>
      <c r="DB84" s="135">
        <v>2.1623842592592593E-3</v>
      </c>
      <c r="DC84" s="135">
        <v>2.2438657407407407E-3</v>
      </c>
      <c r="DD84" s="135">
        <v>2.1820601851851853E-3</v>
      </c>
      <c r="DE84" s="135">
        <v>2.3276620370370374E-3</v>
      </c>
      <c r="DF84" s="135">
        <v>2.1848379629629631E-3</v>
      </c>
      <c r="DG84" s="135">
        <v>2.1877314814814815E-3</v>
      </c>
      <c r="DH84" s="135">
        <v>2.2259259259259259E-3</v>
      </c>
      <c r="DI84" s="136">
        <v>2.204398148148148E-3</v>
      </c>
      <c r="DJ84" s="136">
        <v>2.1337962962962964E-3</v>
      </c>
    </row>
    <row r="85" spans="2:114">
      <c r="B85" s="123">
        <v>82</v>
      </c>
      <c r="C85" s="124">
        <v>20</v>
      </c>
      <c r="D85" s="124" t="s">
        <v>399</v>
      </c>
      <c r="E85" s="125">
        <v>1956</v>
      </c>
      <c r="F85" s="125" t="s">
        <v>164</v>
      </c>
      <c r="G85" s="125">
        <v>5</v>
      </c>
      <c r="H85" s="124" t="s">
        <v>400</v>
      </c>
      <c r="I85" s="132">
        <v>0.2035034722222222</v>
      </c>
      <c r="J85" s="134">
        <v>2.6496527777777781E-3</v>
      </c>
      <c r="K85" s="135">
        <v>1.632638888888889E-3</v>
      </c>
      <c r="L85" s="135">
        <v>1.6093749999999999E-3</v>
      </c>
      <c r="M85" s="135">
        <v>1.6010416666666666E-3</v>
      </c>
      <c r="N85" s="135">
        <v>1.6135416666666668E-3</v>
      </c>
      <c r="O85" s="135">
        <v>1.681712962962963E-3</v>
      </c>
      <c r="P85" s="135">
        <v>1.6450231481481481E-3</v>
      </c>
      <c r="Q85" s="135">
        <v>1.6427083333333335E-3</v>
      </c>
      <c r="R85" s="135">
        <v>1.6484953703703703E-3</v>
      </c>
      <c r="S85" s="135">
        <v>1.6681712962962963E-3</v>
      </c>
      <c r="T85" s="135">
        <v>1.7053240740740742E-3</v>
      </c>
      <c r="U85" s="135">
        <v>1.6333333333333332E-3</v>
      </c>
      <c r="V85" s="135">
        <v>1.6528935185185186E-3</v>
      </c>
      <c r="W85" s="135">
        <v>1.7033564814814817E-3</v>
      </c>
      <c r="X85" s="135">
        <v>1.625115740740741E-3</v>
      </c>
      <c r="Y85" s="135">
        <v>1.6244212962962966E-3</v>
      </c>
      <c r="Z85" s="135">
        <v>1.6579861111111112E-3</v>
      </c>
      <c r="AA85" s="135">
        <v>1.6582175925925929E-3</v>
      </c>
      <c r="AB85" s="135">
        <v>1.6247685185185184E-3</v>
      </c>
      <c r="AC85" s="135">
        <v>1.6148148148148148E-3</v>
      </c>
      <c r="AD85" s="135">
        <v>1.6600694444444443E-3</v>
      </c>
      <c r="AE85" s="135">
        <v>1.7143518518518517E-3</v>
      </c>
      <c r="AF85" s="135">
        <v>1.6708333333333334E-3</v>
      </c>
      <c r="AG85" s="135">
        <v>1.6700231481481481E-3</v>
      </c>
      <c r="AH85" s="135">
        <v>1.6887731481481482E-3</v>
      </c>
      <c r="AI85" s="135">
        <v>2.2416666666666665E-3</v>
      </c>
      <c r="AJ85" s="135">
        <v>1.6953703703703705E-3</v>
      </c>
      <c r="AK85" s="135">
        <v>1.6905092592592594E-3</v>
      </c>
      <c r="AL85" s="135">
        <v>1.662847222222222E-3</v>
      </c>
      <c r="AM85" s="135">
        <v>1.8238425925925924E-3</v>
      </c>
      <c r="AN85" s="135">
        <v>1.7195601851851853E-3</v>
      </c>
      <c r="AO85" s="135">
        <v>1.700925925925926E-3</v>
      </c>
      <c r="AP85" s="135">
        <v>1.7422453703703706E-3</v>
      </c>
      <c r="AQ85" s="135">
        <v>1.7245370370370372E-3</v>
      </c>
      <c r="AR85" s="135">
        <v>1.7144675925925927E-3</v>
      </c>
      <c r="AS85" s="135">
        <v>1.8834490740740741E-3</v>
      </c>
      <c r="AT85" s="135">
        <v>1.7625000000000002E-3</v>
      </c>
      <c r="AU85" s="135">
        <v>1.7221064814814816E-3</v>
      </c>
      <c r="AV85" s="135">
        <v>1.7336805555555558E-3</v>
      </c>
      <c r="AW85" s="135">
        <v>1.7409722222222221E-3</v>
      </c>
      <c r="AX85" s="135">
        <v>1.8354166666666666E-3</v>
      </c>
      <c r="AY85" s="135">
        <v>1.7708333333333332E-3</v>
      </c>
      <c r="AZ85" s="135">
        <v>1.7692129629629629E-3</v>
      </c>
      <c r="BA85" s="135">
        <v>1.9892361111111113E-3</v>
      </c>
      <c r="BB85" s="135">
        <v>1.8216435185185184E-3</v>
      </c>
      <c r="BC85" s="135">
        <v>1.8101851851851849E-3</v>
      </c>
      <c r="BD85" s="135">
        <v>1.8401620370370371E-3</v>
      </c>
      <c r="BE85" s="135">
        <v>2.4072916666666665E-3</v>
      </c>
      <c r="BF85" s="135">
        <v>1.8119212962962965E-3</v>
      </c>
      <c r="BG85" s="135">
        <v>1.8009259259259261E-3</v>
      </c>
      <c r="BH85" s="135">
        <v>1.7756944444444443E-3</v>
      </c>
      <c r="BI85" s="135">
        <v>1.8364583333333332E-3</v>
      </c>
      <c r="BJ85" s="135">
        <v>1.858449074074074E-3</v>
      </c>
      <c r="BK85" s="135">
        <v>1.759837962962963E-3</v>
      </c>
      <c r="BL85" s="135">
        <v>1.8064814814814816E-3</v>
      </c>
      <c r="BM85" s="135">
        <v>1.8335648148148148E-3</v>
      </c>
      <c r="BN85" s="135">
        <v>2.3591435185185187E-3</v>
      </c>
      <c r="BO85" s="135">
        <v>1.8090277777777777E-3</v>
      </c>
      <c r="BP85" s="135">
        <v>1.8341435185185188E-3</v>
      </c>
      <c r="BQ85" s="135">
        <v>1.8621527777777777E-3</v>
      </c>
      <c r="BR85" s="135">
        <v>1.859722222222222E-3</v>
      </c>
      <c r="BS85" s="135">
        <v>1.980902777777778E-3</v>
      </c>
      <c r="BT85" s="135">
        <v>1.8557870370370371E-3</v>
      </c>
      <c r="BU85" s="135">
        <v>1.8663194444444445E-3</v>
      </c>
      <c r="BV85" s="135">
        <v>1.9243055555555556E-3</v>
      </c>
      <c r="BW85" s="135">
        <v>1.9270833333333334E-3</v>
      </c>
      <c r="BX85" s="135">
        <v>2.1605324074074075E-3</v>
      </c>
      <c r="BY85" s="135">
        <v>2.0031250000000001E-3</v>
      </c>
      <c r="BZ85" s="135">
        <v>1.9909722222222221E-3</v>
      </c>
      <c r="CA85" s="135">
        <v>2.2578703703703702E-3</v>
      </c>
      <c r="CB85" s="135">
        <v>1.8701388888888891E-3</v>
      </c>
      <c r="CC85" s="135">
        <v>1.906828703703704E-3</v>
      </c>
      <c r="CD85" s="135">
        <v>2.0011574074074077E-3</v>
      </c>
      <c r="CE85" s="135">
        <v>1.961226851851852E-3</v>
      </c>
      <c r="CF85" s="135">
        <v>2.3082175925925926E-3</v>
      </c>
      <c r="CG85" s="135">
        <v>2.0304398148148152E-3</v>
      </c>
      <c r="CH85" s="135">
        <v>2.0087962962962963E-3</v>
      </c>
      <c r="CI85" s="135">
        <v>2.0140046296296299E-3</v>
      </c>
      <c r="CJ85" s="135">
        <v>2.9598379629629627E-3</v>
      </c>
      <c r="CK85" s="135">
        <v>2.1063657407407407E-3</v>
      </c>
      <c r="CL85" s="135">
        <v>2.0653935185185185E-3</v>
      </c>
      <c r="CM85" s="135">
        <v>2.0699074074074075E-3</v>
      </c>
      <c r="CN85" s="135">
        <v>2.3945601851851853E-3</v>
      </c>
      <c r="CO85" s="135">
        <v>2.1956018518518518E-3</v>
      </c>
      <c r="CP85" s="135">
        <v>2.1641203703703705E-3</v>
      </c>
      <c r="CQ85" s="135">
        <v>2.1677083333333336E-3</v>
      </c>
      <c r="CR85" s="135">
        <v>2.4181712962962963E-3</v>
      </c>
      <c r="CS85" s="135">
        <v>2.2378472222222222E-3</v>
      </c>
      <c r="CT85" s="135">
        <v>2.1550925925925926E-3</v>
      </c>
      <c r="CU85" s="135">
        <v>2.4363425925925928E-3</v>
      </c>
      <c r="CV85" s="135">
        <v>2.3552083333333333E-3</v>
      </c>
      <c r="CW85" s="135">
        <v>2.1256944444444444E-3</v>
      </c>
      <c r="CX85" s="135">
        <v>2.1481481481481482E-3</v>
      </c>
      <c r="CY85" s="135">
        <v>2.1065972222222224E-3</v>
      </c>
      <c r="CZ85" s="135">
        <v>2.2956018518518521E-3</v>
      </c>
      <c r="DA85" s="135">
        <v>2.2821759259259258E-3</v>
      </c>
      <c r="DB85" s="135">
        <v>2.1082175925925925E-3</v>
      </c>
      <c r="DC85" s="135">
        <v>2.1049768518518518E-3</v>
      </c>
      <c r="DD85" s="135">
        <v>2.6248842592592591E-3</v>
      </c>
      <c r="DE85" s="135">
        <v>2.2425925925925925E-3</v>
      </c>
      <c r="DF85" s="135">
        <v>2.2731481481481483E-3</v>
      </c>
      <c r="DG85" s="135">
        <v>2.3616898148148147E-3</v>
      </c>
      <c r="DH85" s="135">
        <v>2.2383101851851852E-3</v>
      </c>
      <c r="DI85" s="136">
        <v>2.2436342592592595E-3</v>
      </c>
      <c r="DJ85" s="136">
        <v>2.2467592592592591E-3</v>
      </c>
    </row>
    <row r="86" spans="2:114">
      <c r="B86" s="123">
        <v>83</v>
      </c>
      <c r="C86" s="124">
        <v>85</v>
      </c>
      <c r="D86" s="124" t="s">
        <v>174</v>
      </c>
      <c r="E86" s="125">
        <v>1954</v>
      </c>
      <c r="F86" s="125" t="s">
        <v>164</v>
      </c>
      <c r="G86" s="125">
        <v>6</v>
      </c>
      <c r="H86" s="124" t="s">
        <v>304</v>
      </c>
      <c r="I86" s="132">
        <v>0.20464236111111112</v>
      </c>
      <c r="J86" s="134">
        <v>2.878587962962963E-3</v>
      </c>
      <c r="K86" s="135">
        <v>1.7910879629629629E-3</v>
      </c>
      <c r="L86" s="135">
        <v>1.7689814814814816E-3</v>
      </c>
      <c r="M86" s="135">
        <v>1.8034722222222222E-3</v>
      </c>
      <c r="N86" s="135">
        <v>1.8304398148148149E-3</v>
      </c>
      <c r="O86" s="135">
        <v>1.7986111111111111E-3</v>
      </c>
      <c r="P86" s="135">
        <v>1.8358796296296294E-3</v>
      </c>
      <c r="Q86" s="135">
        <v>1.805902777777778E-3</v>
      </c>
      <c r="R86" s="135">
        <v>1.8395833333333335E-3</v>
      </c>
      <c r="S86" s="135">
        <v>1.8454861111111111E-3</v>
      </c>
      <c r="T86" s="135">
        <v>1.8024305555555554E-3</v>
      </c>
      <c r="U86" s="135">
        <v>1.8251157407407406E-3</v>
      </c>
      <c r="V86" s="135">
        <v>1.8043981481481481E-3</v>
      </c>
      <c r="W86" s="135">
        <v>1.8101851851851849E-3</v>
      </c>
      <c r="X86" s="135">
        <v>1.8432870370370372E-3</v>
      </c>
      <c r="Y86" s="135">
        <v>1.8336805555555554E-3</v>
      </c>
      <c r="Z86" s="135">
        <v>1.8291666666666667E-3</v>
      </c>
      <c r="AA86" s="135">
        <v>1.837037037037037E-3</v>
      </c>
      <c r="AB86" s="135">
        <v>1.8229166666666665E-3</v>
      </c>
      <c r="AC86" s="135">
        <v>2.5490740740740738E-3</v>
      </c>
      <c r="AD86" s="135">
        <v>1.8021990740740741E-3</v>
      </c>
      <c r="AE86" s="135">
        <v>1.848611111111111E-3</v>
      </c>
      <c r="AF86" s="135">
        <v>1.8557870370370371E-3</v>
      </c>
      <c r="AG86" s="135">
        <v>1.8825231481481481E-3</v>
      </c>
      <c r="AH86" s="135">
        <v>1.8640046296296295E-3</v>
      </c>
      <c r="AI86" s="135">
        <v>1.8391203703703703E-3</v>
      </c>
      <c r="AJ86" s="135">
        <v>1.8475694444444442E-3</v>
      </c>
      <c r="AK86" s="135">
        <v>1.8653935185185186E-3</v>
      </c>
      <c r="AL86" s="135">
        <v>1.8547453703703703E-3</v>
      </c>
      <c r="AM86" s="135">
        <v>2.4045138888888888E-3</v>
      </c>
      <c r="AN86" s="135">
        <v>1.8359953703703704E-3</v>
      </c>
      <c r="AO86" s="135">
        <v>1.8668981481481481E-3</v>
      </c>
      <c r="AP86" s="135">
        <v>1.9262731481481481E-3</v>
      </c>
      <c r="AQ86" s="135">
        <v>1.837615740740741E-3</v>
      </c>
      <c r="AR86" s="135">
        <v>2.1946759259259259E-3</v>
      </c>
      <c r="AS86" s="135">
        <v>1.8996527777777779E-3</v>
      </c>
      <c r="AT86" s="135">
        <v>1.8700231481481482E-3</v>
      </c>
      <c r="AU86" s="135">
        <v>1.8707175925925929E-3</v>
      </c>
      <c r="AV86" s="135">
        <v>1.8636574074074076E-3</v>
      </c>
      <c r="AW86" s="135">
        <v>1.9032407407407409E-3</v>
      </c>
      <c r="AX86" s="135">
        <v>1.8737268518518519E-3</v>
      </c>
      <c r="AY86" s="135">
        <v>1.8341435185185188E-3</v>
      </c>
      <c r="AZ86" s="135">
        <v>1.8857638888888889E-3</v>
      </c>
      <c r="BA86" s="135">
        <v>1.8555555555555556E-3</v>
      </c>
      <c r="BB86" s="135">
        <v>1.9586805555555555E-3</v>
      </c>
      <c r="BC86" s="135">
        <v>1.8837962962962964E-3</v>
      </c>
      <c r="BD86" s="135">
        <v>1.8982638888888888E-3</v>
      </c>
      <c r="BE86" s="135">
        <v>1.8974537037037035E-3</v>
      </c>
      <c r="BF86" s="135">
        <v>1.8729166666666668E-3</v>
      </c>
      <c r="BG86" s="135">
        <v>2.0156249999999996E-3</v>
      </c>
      <c r="BH86" s="135">
        <v>1.8834490740740741E-3</v>
      </c>
      <c r="BI86" s="135">
        <v>1.8893518518518519E-3</v>
      </c>
      <c r="BJ86" s="135">
        <v>1.8939814814814815E-3</v>
      </c>
      <c r="BK86" s="135">
        <v>1.9453703703703705E-3</v>
      </c>
      <c r="BL86" s="135">
        <v>1.8348379629629632E-3</v>
      </c>
      <c r="BM86" s="135">
        <v>1.9045138888888887E-3</v>
      </c>
      <c r="BN86" s="135">
        <v>1.9785879629629628E-3</v>
      </c>
      <c r="BO86" s="135">
        <v>1.9037037037037037E-3</v>
      </c>
      <c r="BP86" s="135">
        <v>1.9099537037037036E-3</v>
      </c>
      <c r="BQ86" s="135">
        <v>2.0967592592592596E-3</v>
      </c>
      <c r="BR86" s="135">
        <v>1.9144675925925926E-3</v>
      </c>
      <c r="BS86" s="135">
        <v>1.9027777777777778E-3</v>
      </c>
      <c r="BT86" s="135">
        <v>1.9210648148148147E-3</v>
      </c>
      <c r="BU86" s="135">
        <v>1.8930555555555556E-3</v>
      </c>
      <c r="BV86" s="135">
        <v>1.9600694444444444E-3</v>
      </c>
      <c r="BW86" s="135">
        <v>1.8814814814814814E-3</v>
      </c>
      <c r="BX86" s="135">
        <v>1.8946759259259262E-3</v>
      </c>
      <c r="BY86" s="135">
        <v>1.8972222222222222E-3</v>
      </c>
      <c r="BZ86" s="135">
        <v>1.9253472222222222E-3</v>
      </c>
      <c r="CA86" s="135">
        <v>1.9684027777777777E-3</v>
      </c>
      <c r="CB86" s="135">
        <v>1.9304398148148147E-3</v>
      </c>
      <c r="CC86" s="135">
        <v>1.9271990740740742E-3</v>
      </c>
      <c r="CD86" s="135">
        <v>1.9180555555555557E-3</v>
      </c>
      <c r="CE86" s="135">
        <v>1.9224537037037038E-3</v>
      </c>
      <c r="CF86" s="135">
        <v>1.9719907407407407E-3</v>
      </c>
      <c r="CG86" s="135">
        <v>1.9282407407407408E-3</v>
      </c>
      <c r="CH86" s="135">
        <v>2.0736111111111107E-3</v>
      </c>
      <c r="CI86" s="135">
        <v>1.9782407407407405E-3</v>
      </c>
      <c r="CJ86" s="135">
        <v>1.9707175925925925E-3</v>
      </c>
      <c r="CK86" s="135">
        <v>1.9545138888888889E-3</v>
      </c>
      <c r="CL86" s="135">
        <v>1.9431712962962964E-3</v>
      </c>
      <c r="CM86" s="135">
        <v>1.9439814814814814E-3</v>
      </c>
      <c r="CN86" s="135">
        <v>1.965162037037037E-3</v>
      </c>
      <c r="CO86" s="135">
        <v>1.9594907407407408E-3</v>
      </c>
      <c r="CP86" s="135">
        <v>1.8978009259259258E-3</v>
      </c>
      <c r="CQ86" s="135">
        <v>2.0999999999999999E-3</v>
      </c>
      <c r="CR86" s="135">
        <v>1.9476851851851853E-3</v>
      </c>
      <c r="CS86" s="135">
        <v>1.9851851851851853E-3</v>
      </c>
      <c r="CT86" s="135">
        <v>1.9635416666666668E-3</v>
      </c>
      <c r="CU86" s="135">
        <v>2.2050925925925923E-3</v>
      </c>
      <c r="CV86" s="135">
        <v>1.947800925925926E-3</v>
      </c>
      <c r="CW86" s="135">
        <v>1.9572916666666666E-3</v>
      </c>
      <c r="CX86" s="135">
        <v>2.2313657407407408E-3</v>
      </c>
      <c r="CY86" s="135">
        <v>1.96875E-3</v>
      </c>
      <c r="CZ86" s="135">
        <v>1.9269675925925928E-3</v>
      </c>
      <c r="DA86" s="135">
        <v>1.9829861111111111E-3</v>
      </c>
      <c r="DB86" s="135">
        <v>2.2633101851851855E-3</v>
      </c>
      <c r="DC86" s="135">
        <v>2.0447916666666665E-3</v>
      </c>
      <c r="DD86" s="135">
        <v>2.0133101851851853E-3</v>
      </c>
      <c r="DE86" s="135">
        <v>1.9851851851851853E-3</v>
      </c>
      <c r="DF86" s="135">
        <v>2.1011574074074071E-3</v>
      </c>
      <c r="DG86" s="135">
        <v>2.0322916666666666E-3</v>
      </c>
      <c r="DH86" s="135">
        <v>2.2016203703703703E-3</v>
      </c>
      <c r="DI86" s="136">
        <v>2.4593750000000002E-3</v>
      </c>
      <c r="DJ86" s="136">
        <v>2.3758101851851852E-3</v>
      </c>
    </row>
    <row r="87" spans="2:114">
      <c r="B87" s="123">
        <v>84</v>
      </c>
      <c r="C87" s="124">
        <v>78</v>
      </c>
      <c r="D87" s="124" t="s">
        <v>401</v>
      </c>
      <c r="E87" s="125">
        <v>1966</v>
      </c>
      <c r="F87" s="125" t="s">
        <v>160</v>
      </c>
      <c r="G87" s="125">
        <v>16</v>
      </c>
      <c r="H87" s="124" t="s">
        <v>159</v>
      </c>
      <c r="I87" s="132">
        <v>0.2133298611111111</v>
      </c>
      <c r="J87" s="134">
        <v>2.9329861111111106E-3</v>
      </c>
      <c r="K87" s="135">
        <v>1.7910879629629629E-3</v>
      </c>
      <c r="L87" s="135">
        <v>1.8070601851851852E-3</v>
      </c>
      <c r="M87" s="135">
        <v>1.7642361111111107E-3</v>
      </c>
      <c r="N87" s="135">
        <v>1.7883101851851851E-3</v>
      </c>
      <c r="O87" s="135">
        <v>1.797337962962963E-3</v>
      </c>
      <c r="P87" s="135">
        <v>1.8482638888888891E-3</v>
      </c>
      <c r="Q87" s="135">
        <v>1.8067129629629629E-3</v>
      </c>
      <c r="R87" s="135">
        <v>2.279398148148148E-3</v>
      </c>
      <c r="S87" s="135">
        <v>1.8221064814814816E-3</v>
      </c>
      <c r="T87" s="135">
        <v>1.6748842592592594E-3</v>
      </c>
      <c r="U87" s="135">
        <v>1.7099537037037038E-3</v>
      </c>
      <c r="V87" s="135">
        <v>1.7216435185185184E-3</v>
      </c>
      <c r="W87" s="135">
        <v>1.8412037037037041E-3</v>
      </c>
      <c r="X87" s="135">
        <v>1.7203703703703704E-3</v>
      </c>
      <c r="Y87" s="135">
        <v>1.8188657407407407E-3</v>
      </c>
      <c r="Z87" s="135">
        <v>1.9225694444444444E-3</v>
      </c>
      <c r="AA87" s="135">
        <v>1.7533564814814816E-3</v>
      </c>
      <c r="AB87" s="135">
        <v>1.8203703703703704E-3</v>
      </c>
      <c r="AC87" s="135">
        <v>1.7850694444444444E-3</v>
      </c>
      <c r="AD87" s="135">
        <v>1.7315972222222223E-3</v>
      </c>
      <c r="AE87" s="135">
        <v>1.7557870370370368E-3</v>
      </c>
      <c r="AF87" s="135">
        <v>2.2928240740740743E-3</v>
      </c>
      <c r="AG87" s="135">
        <v>1.7450231481481483E-3</v>
      </c>
      <c r="AH87" s="135">
        <v>1.730787037037037E-3</v>
      </c>
      <c r="AI87" s="135">
        <v>1.7454861111111111E-3</v>
      </c>
      <c r="AJ87" s="135">
        <v>2.1452546296296298E-3</v>
      </c>
      <c r="AK87" s="135">
        <v>1.7234953703703702E-3</v>
      </c>
      <c r="AL87" s="135">
        <v>1.8525462962962964E-3</v>
      </c>
      <c r="AM87" s="135">
        <v>1.7004629629629629E-3</v>
      </c>
      <c r="AN87" s="135">
        <v>1.7454861111111111E-3</v>
      </c>
      <c r="AO87" s="135">
        <v>1.7268518518518518E-3</v>
      </c>
      <c r="AP87" s="135">
        <v>1.7255787037037038E-3</v>
      </c>
      <c r="AQ87" s="135">
        <v>1.7506944444444445E-3</v>
      </c>
      <c r="AR87" s="135">
        <v>1.701851851851852E-3</v>
      </c>
      <c r="AS87" s="135">
        <v>1.7583333333333333E-3</v>
      </c>
      <c r="AT87" s="135">
        <v>1.7725694444444447E-3</v>
      </c>
      <c r="AU87" s="135">
        <v>1.7523148148148148E-3</v>
      </c>
      <c r="AV87" s="135">
        <v>1.7645833333333333E-3</v>
      </c>
      <c r="AW87" s="135">
        <v>1.7980324074074077E-3</v>
      </c>
      <c r="AX87" s="135">
        <v>2.3800925925925925E-3</v>
      </c>
      <c r="AY87" s="135">
        <v>1.7314814814814814E-3</v>
      </c>
      <c r="AZ87" s="135">
        <v>1.7725694444444447E-3</v>
      </c>
      <c r="BA87" s="135">
        <v>1.7762731481481481E-3</v>
      </c>
      <c r="BB87" s="135">
        <v>1.7780092592592593E-3</v>
      </c>
      <c r="BC87" s="135">
        <v>1.766550925925926E-3</v>
      </c>
      <c r="BD87" s="135">
        <v>1.8319444444444444E-3</v>
      </c>
      <c r="BE87" s="135">
        <v>2.7868055555555558E-3</v>
      </c>
      <c r="BF87" s="135">
        <v>1.7773148148148149E-3</v>
      </c>
      <c r="BG87" s="135">
        <v>1.8038194444444445E-3</v>
      </c>
      <c r="BH87" s="135">
        <v>1.8582175925925925E-3</v>
      </c>
      <c r="BI87" s="135">
        <v>1.8790509259259262E-3</v>
      </c>
      <c r="BJ87" s="135">
        <v>1.8915509259259259E-3</v>
      </c>
      <c r="BK87" s="135">
        <v>2.8973379629629627E-3</v>
      </c>
      <c r="BL87" s="135">
        <v>1.7723379629629628E-3</v>
      </c>
      <c r="BM87" s="135">
        <v>1.7732638888888891E-3</v>
      </c>
      <c r="BN87" s="135">
        <v>1.8261574074074074E-3</v>
      </c>
      <c r="BO87" s="135">
        <v>2.1762731481481481E-3</v>
      </c>
      <c r="BP87" s="135">
        <v>1.8392361111111109E-3</v>
      </c>
      <c r="BQ87" s="135">
        <v>2.552314814814815E-3</v>
      </c>
      <c r="BR87" s="135">
        <v>1.9181712962962961E-3</v>
      </c>
      <c r="BS87" s="135">
        <v>2.4574074074074077E-3</v>
      </c>
      <c r="BT87" s="135">
        <v>2.0375000000000002E-3</v>
      </c>
      <c r="BU87" s="135">
        <v>1.9171296296296297E-3</v>
      </c>
      <c r="BV87" s="135">
        <v>2.2320601851851854E-3</v>
      </c>
      <c r="BW87" s="135">
        <v>1.8453703703703705E-3</v>
      </c>
      <c r="BX87" s="135">
        <v>2.3013888888888888E-3</v>
      </c>
      <c r="BY87" s="135">
        <v>1.950810185185185E-3</v>
      </c>
      <c r="BZ87" s="135">
        <v>1.9746527777777779E-3</v>
      </c>
      <c r="CA87" s="135">
        <v>2.0796296296296296E-3</v>
      </c>
      <c r="CB87" s="135">
        <v>2.044212962962963E-3</v>
      </c>
      <c r="CC87" s="135">
        <v>2.3510416666666666E-3</v>
      </c>
      <c r="CD87" s="135">
        <v>2.7935185185185185E-3</v>
      </c>
      <c r="CE87" s="135">
        <v>2.0783564814814818E-3</v>
      </c>
      <c r="CF87" s="135">
        <v>2.0989583333333333E-3</v>
      </c>
      <c r="CG87" s="135">
        <v>1.9940972222222222E-3</v>
      </c>
      <c r="CH87" s="135">
        <v>2.3868055555555556E-3</v>
      </c>
      <c r="CI87" s="135">
        <v>2.0711805555555557E-3</v>
      </c>
      <c r="CJ87" s="135">
        <v>2.0628472222222224E-3</v>
      </c>
      <c r="CK87" s="135">
        <v>2.484837962962963E-3</v>
      </c>
      <c r="CL87" s="135">
        <v>2.0671296296296297E-3</v>
      </c>
      <c r="CM87" s="135">
        <v>2.2810185185185186E-3</v>
      </c>
      <c r="CN87" s="135">
        <v>2.1236111111111113E-3</v>
      </c>
      <c r="CO87" s="135">
        <v>2.1365740740740742E-3</v>
      </c>
      <c r="CP87" s="135">
        <v>2.0373842592592592E-3</v>
      </c>
      <c r="CQ87" s="135">
        <v>2.3719907407407409E-3</v>
      </c>
      <c r="CR87" s="135">
        <v>2.170138888888889E-3</v>
      </c>
      <c r="CS87" s="135">
        <v>2.5541666666666668E-3</v>
      </c>
      <c r="CT87" s="135">
        <v>2.2190972222222221E-3</v>
      </c>
      <c r="CU87" s="135">
        <v>2.2614583333333332E-3</v>
      </c>
      <c r="CV87" s="135">
        <v>2.4980324074074071E-3</v>
      </c>
      <c r="CW87" s="135">
        <v>2.2143518518518519E-3</v>
      </c>
      <c r="CX87" s="135">
        <v>2.2233796296296294E-3</v>
      </c>
      <c r="CY87" s="135">
        <v>2.070949074074074E-3</v>
      </c>
      <c r="CZ87" s="135">
        <v>2.2870370370370371E-3</v>
      </c>
      <c r="DA87" s="135">
        <v>2.4261574074074077E-3</v>
      </c>
      <c r="DB87" s="135">
        <v>2.2418981481481482E-3</v>
      </c>
      <c r="DC87" s="135">
        <v>2.2480324074074074E-3</v>
      </c>
      <c r="DD87" s="135">
        <v>2.3399305555555556E-3</v>
      </c>
      <c r="DE87" s="135">
        <v>2.2870370370370371E-3</v>
      </c>
      <c r="DF87" s="135">
        <v>2.4660879629629629E-3</v>
      </c>
      <c r="DG87" s="135">
        <v>2.4186342592592593E-3</v>
      </c>
      <c r="DH87" s="135">
        <v>2.3152777777777776E-3</v>
      </c>
      <c r="DI87" s="136">
        <v>2.3063657407407408E-3</v>
      </c>
      <c r="DJ87" s="136">
        <v>2.488425925925926E-3</v>
      </c>
    </row>
    <row r="88" spans="2:114">
      <c r="B88" s="123">
        <v>85</v>
      </c>
      <c r="C88" s="124">
        <v>38</v>
      </c>
      <c r="D88" s="124" t="s">
        <v>139</v>
      </c>
      <c r="E88" s="125">
        <v>1937</v>
      </c>
      <c r="F88" s="125" t="s">
        <v>170</v>
      </c>
      <c r="G88" s="125">
        <v>4</v>
      </c>
      <c r="H88" s="124" t="s">
        <v>14</v>
      </c>
      <c r="I88" s="132">
        <v>0.23569675925925926</v>
      </c>
      <c r="J88" s="134">
        <v>2.7940972222222226E-3</v>
      </c>
      <c r="K88" s="135">
        <v>1.7563657407407408E-3</v>
      </c>
      <c r="L88" s="135">
        <v>1.7621527777777776E-3</v>
      </c>
      <c r="M88" s="135">
        <v>1.7635416666666665E-3</v>
      </c>
      <c r="N88" s="135">
        <v>1.7782407407407408E-3</v>
      </c>
      <c r="O88" s="135">
        <v>1.7803240740740741E-3</v>
      </c>
      <c r="P88" s="135">
        <v>1.7561342592592594E-3</v>
      </c>
      <c r="Q88" s="135">
        <v>1.7564814814814813E-3</v>
      </c>
      <c r="R88" s="135">
        <v>1.7613425925925928E-3</v>
      </c>
      <c r="S88" s="135">
        <v>1.7497685185185186E-3</v>
      </c>
      <c r="T88" s="135">
        <v>1.7354166666666666E-3</v>
      </c>
      <c r="U88" s="135">
        <v>1.7260416666666667E-3</v>
      </c>
      <c r="V88" s="135">
        <v>1.7675925925925925E-3</v>
      </c>
      <c r="W88" s="135">
        <v>1.7340277777777777E-3</v>
      </c>
      <c r="X88" s="135">
        <v>1.7270833333333333E-3</v>
      </c>
      <c r="Y88" s="135">
        <v>1.727314814814815E-3</v>
      </c>
      <c r="Z88" s="135">
        <v>1.7143518518518517E-3</v>
      </c>
      <c r="AA88" s="135">
        <v>1.6946759259259259E-3</v>
      </c>
      <c r="AB88" s="135">
        <v>1.6982638888888889E-3</v>
      </c>
      <c r="AC88" s="135">
        <v>1.7157407407407408E-3</v>
      </c>
      <c r="AD88" s="135">
        <v>1.7290509259259258E-3</v>
      </c>
      <c r="AE88" s="135">
        <v>1.7152777777777776E-3</v>
      </c>
      <c r="AF88" s="135">
        <v>1.8260416666666668E-3</v>
      </c>
      <c r="AG88" s="135">
        <v>1.7934027777777777E-3</v>
      </c>
      <c r="AH88" s="135">
        <v>1.8096064814814815E-3</v>
      </c>
      <c r="AI88" s="135">
        <v>1.8259259259259259E-3</v>
      </c>
      <c r="AJ88" s="135">
        <v>1.8239583333333335E-3</v>
      </c>
      <c r="AK88" s="135">
        <v>1.8171296296296297E-3</v>
      </c>
      <c r="AL88" s="135">
        <v>1.8222222222222223E-3</v>
      </c>
      <c r="AM88" s="135">
        <v>1.8247685185185183E-3</v>
      </c>
      <c r="AN88" s="135">
        <v>1.8489583333333335E-3</v>
      </c>
      <c r="AO88" s="135">
        <v>1.8100694444444447E-3</v>
      </c>
      <c r="AP88" s="135">
        <v>1.8348379629629632E-3</v>
      </c>
      <c r="AQ88" s="135">
        <v>1.8414351851851853E-3</v>
      </c>
      <c r="AR88" s="135">
        <v>1.88287037037037E-3</v>
      </c>
      <c r="AS88" s="135">
        <v>1.9240740740740739E-3</v>
      </c>
      <c r="AT88" s="135">
        <v>1.9917824074074074E-3</v>
      </c>
      <c r="AU88" s="135">
        <v>1.9238425925925924E-3</v>
      </c>
      <c r="AV88" s="135">
        <v>1.862962962962963E-3</v>
      </c>
      <c r="AW88" s="135">
        <v>1.8541666666666665E-3</v>
      </c>
      <c r="AX88" s="135">
        <v>1.8408564814814815E-3</v>
      </c>
      <c r="AY88" s="135">
        <v>1.9210648148148147E-3</v>
      </c>
      <c r="AZ88" s="135">
        <v>1.8726851851851853E-3</v>
      </c>
      <c r="BA88" s="135">
        <v>1.9087962962962965E-3</v>
      </c>
      <c r="BB88" s="135">
        <v>1.9152777777777779E-3</v>
      </c>
      <c r="BC88" s="135">
        <v>1.9880787037037041E-3</v>
      </c>
      <c r="BD88" s="135">
        <v>2.1173611111111111E-3</v>
      </c>
      <c r="BE88" s="135">
        <v>2.0827546296296293E-3</v>
      </c>
      <c r="BF88" s="135">
        <v>2.4812499999999999E-3</v>
      </c>
      <c r="BG88" s="135">
        <v>2.2511574074074074E-3</v>
      </c>
      <c r="BH88" s="135">
        <v>2.3916666666666665E-3</v>
      </c>
      <c r="BI88" s="135">
        <v>2.3015046296296299E-3</v>
      </c>
      <c r="BJ88" s="135">
        <v>2.3555555555555556E-3</v>
      </c>
      <c r="BK88" s="135">
        <v>2.3334490740740742E-3</v>
      </c>
      <c r="BL88" s="135">
        <v>2.3011574074074076E-3</v>
      </c>
      <c r="BM88" s="135">
        <v>2.5142361111111108E-3</v>
      </c>
      <c r="BN88" s="135">
        <v>2.4703703703703702E-3</v>
      </c>
      <c r="BO88" s="135">
        <v>2.4847222222222219E-3</v>
      </c>
      <c r="BP88" s="135">
        <v>2.4751157407407408E-3</v>
      </c>
      <c r="BQ88" s="135">
        <v>2.6086805555555555E-3</v>
      </c>
      <c r="BR88" s="135">
        <v>2.6289351851851851E-3</v>
      </c>
      <c r="BS88" s="135">
        <v>2.6015046296296298E-3</v>
      </c>
      <c r="BT88" s="135">
        <v>2.6108796296296297E-3</v>
      </c>
      <c r="BU88" s="135">
        <v>2.6505787037037036E-3</v>
      </c>
      <c r="BV88" s="135">
        <v>2.6524305555555554E-3</v>
      </c>
      <c r="BW88" s="135">
        <v>2.6010416666666664E-3</v>
      </c>
      <c r="BX88" s="135">
        <v>2.6159722222222222E-3</v>
      </c>
      <c r="BY88" s="135">
        <v>2.6003472222222222E-3</v>
      </c>
      <c r="BZ88" s="135">
        <v>2.5930555555555555E-3</v>
      </c>
      <c r="CA88" s="135">
        <v>2.5839120370370369E-3</v>
      </c>
      <c r="CB88" s="135">
        <v>2.602662037037037E-3</v>
      </c>
      <c r="CC88" s="135">
        <v>2.7570601851851853E-3</v>
      </c>
      <c r="CD88" s="135">
        <v>2.5934027777777778E-3</v>
      </c>
      <c r="CE88" s="135">
        <v>2.5856481481481481E-3</v>
      </c>
      <c r="CF88" s="135">
        <v>2.633333333333333E-3</v>
      </c>
      <c r="CG88" s="135">
        <v>2.5668981481481484E-3</v>
      </c>
      <c r="CH88" s="135">
        <v>2.5297453703703701E-3</v>
      </c>
      <c r="CI88" s="135">
        <v>2.6020833333333334E-3</v>
      </c>
      <c r="CJ88" s="135">
        <v>2.5968749999999998E-3</v>
      </c>
      <c r="CK88" s="135">
        <v>2.6648148148148147E-3</v>
      </c>
      <c r="CL88" s="135">
        <v>2.6401620370370368E-3</v>
      </c>
      <c r="CM88" s="135">
        <v>2.6284722222222226E-3</v>
      </c>
      <c r="CN88" s="135">
        <v>2.6476851851851852E-3</v>
      </c>
      <c r="CO88" s="135">
        <v>2.6732638888888887E-3</v>
      </c>
      <c r="CP88" s="135">
        <v>2.6706018518518515E-3</v>
      </c>
      <c r="CQ88" s="135">
        <v>2.6420138888888886E-3</v>
      </c>
      <c r="CR88" s="135">
        <v>2.6562500000000002E-3</v>
      </c>
      <c r="CS88" s="135">
        <v>2.6510416666666666E-3</v>
      </c>
      <c r="CT88" s="135">
        <v>2.6438657407407405E-3</v>
      </c>
      <c r="CU88" s="135">
        <v>2.6084490740740738E-3</v>
      </c>
      <c r="CV88" s="135">
        <v>2.6221064814814818E-3</v>
      </c>
      <c r="CW88" s="135">
        <v>2.7157407407407408E-3</v>
      </c>
      <c r="CX88" s="135">
        <v>2.6358796296296299E-3</v>
      </c>
      <c r="CY88" s="135">
        <v>2.7157407407407408E-3</v>
      </c>
      <c r="CZ88" s="135">
        <v>2.579976851851852E-3</v>
      </c>
      <c r="DA88" s="135">
        <v>2.6042824074074076E-3</v>
      </c>
      <c r="DB88" s="135">
        <v>2.9557870370370367E-3</v>
      </c>
      <c r="DC88" s="135">
        <v>2.3395833333333333E-3</v>
      </c>
      <c r="DD88" s="135">
        <v>2.5928240740740742E-3</v>
      </c>
      <c r="DE88" s="135">
        <v>1.7199074074074072E-3</v>
      </c>
      <c r="DF88" s="135">
        <v>2.6886574074074074E-3</v>
      </c>
      <c r="DG88" s="135">
        <v>3.2193287037037034E-3</v>
      </c>
      <c r="DH88" s="135">
        <v>2.8133101851851856E-3</v>
      </c>
      <c r="DI88" s="136">
        <v>2.8996527777777775E-3</v>
      </c>
      <c r="DJ88" s="136">
        <v>2.584027777777778E-3</v>
      </c>
    </row>
    <row r="89" spans="2:114">
      <c r="B89" s="148" t="s">
        <v>154</v>
      </c>
      <c r="C89" s="149">
        <v>103</v>
      </c>
      <c r="D89" s="149" t="s">
        <v>402</v>
      </c>
      <c r="E89" s="150">
        <v>1977</v>
      </c>
      <c r="F89" s="150" t="s">
        <v>156</v>
      </c>
      <c r="G89" s="150" t="s">
        <v>154</v>
      </c>
      <c r="H89" s="149" t="s">
        <v>403</v>
      </c>
      <c r="I89" s="151">
        <v>0.15120717592592592</v>
      </c>
      <c r="J89" s="152">
        <v>2.3759259259259259E-3</v>
      </c>
      <c r="K89" s="153">
        <v>1.3787037037037034E-3</v>
      </c>
      <c r="L89" s="153">
        <v>1.3708333333333333E-3</v>
      </c>
      <c r="M89" s="153">
        <v>1.3903935185185185E-3</v>
      </c>
      <c r="N89" s="153">
        <v>1.401851851851852E-3</v>
      </c>
      <c r="O89" s="153">
        <v>1.4258101851851853E-3</v>
      </c>
      <c r="P89" s="153">
        <v>1.4243055555555556E-3</v>
      </c>
      <c r="Q89" s="153">
        <v>1.4479166666666666E-3</v>
      </c>
      <c r="R89" s="153">
        <v>1.4262731481481481E-3</v>
      </c>
      <c r="S89" s="153">
        <v>1.4283564814814816E-3</v>
      </c>
      <c r="T89" s="153">
        <v>1.3909722222222223E-3</v>
      </c>
      <c r="U89" s="153">
        <v>1.4195601851851852E-3</v>
      </c>
      <c r="V89" s="153">
        <v>1.4569444444444445E-3</v>
      </c>
      <c r="W89" s="153">
        <v>1.4028935185185184E-3</v>
      </c>
      <c r="X89" s="153">
        <v>1.4174768518518521E-3</v>
      </c>
      <c r="Y89" s="153">
        <v>1.4545138888888889E-3</v>
      </c>
      <c r="Z89" s="153">
        <v>1.4469907407407409E-3</v>
      </c>
      <c r="AA89" s="153">
        <v>1.4438657407407406E-3</v>
      </c>
      <c r="AB89" s="153">
        <v>1.4446759259259259E-3</v>
      </c>
      <c r="AC89" s="153">
        <v>1.4547453703703704E-3</v>
      </c>
      <c r="AD89" s="153">
        <v>1.4597222222222223E-3</v>
      </c>
      <c r="AE89" s="153">
        <v>1.4300925925925928E-3</v>
      </c>
      <c r="AF89" s="153">
        <v>1.4670138888888886E-3</v>
      </c>
      <c r="AG89" s="153">
        <v>1.4774305555555556E-3</v>
      </c>
      <c r="AH89" s="153">
        <v>1.4605324074074076E-3</v>
      </c>
      <c r="AI89" s="153">
        <v>1.4466435185185183E-3</v>
      </c>
      <c r="AJ89" s="153">
        <v>1.4618055555555556E-3</v>
      </c>
      <c r="AK89" s="153">
        <v>1.4710648148148148E-3</v>
      </c>
      <c r="AL89" s="153">
        <v>1.4703703703703704E-3</v>
      </c>
      <c r="AM89" s="153">
        <v>1.4925925925925925E-3</v>
      </c>
      <c r="AN89" s="153">
        <v>1.4587962962962964E-3</v>
      </c>
      <c r="AO89" s="153">
        <v>1.4726851851851852E-3</v>
      </c>
      <c r="AP89" s="153">
        <v>1.4826388888888886E-3</v>
      </c>
      <c r="AQ89" s="153">
        <v>1.4900462962962964E-3</v>
      </c>
      <c r="AR89" s="153">
        <v>1.4686342592592592E-3</v>
      </c>
      <c r="AS89" s="153">
        <v>1.5083333333333335E-3</v>
      </c>
      <c r="AT89" s="153">
        <v>1.527199074074074E-3</v>
      </c>
      <c r="AU89" s="153">
        <v>1.8930555555555556E-3</v>
      </c>
      <c r="AV89" s="153">
        <v>1.4107638888888887E-3</v>
      </c>
      <c r="AW89" s="153">
        <v>1.4596064814814816E-3</v>
      </c>
      <c r="AX89" s="153">
        <v>1.5001157407407409E-3</v>
      </c>
      <c r="AY89" s="153">
        <v>1.4799768518518519E-3</v>
      </c>
      <c r="AZ89" s="153">
        <v>1.5048611111111111E-3</v>
      </c>
      <c r="BA89" s="153">
        <v>1.5377314814814813E-3</v>
      </c>
      <c r="BB89" s="153">
        <v>1.4998842592592592E-3</v>
      </c>
      <c r="BC89" s="153">
        <v>1.5152777777777777E-3</v>
      </c>
      <c r="BD89" s="153">
        <v>1.5364583333333333E-3</v>
      </c>
      <c r="BE89" s="153">
        <v>1.5759259259259259E-3</v>
      </c>
      <c r="BF89" s="153">
        <v>1.5307870370370371E-3</v>
      </c>
      <c r="BG89" s="153">
        <v>1.5175925925925927E-3</v>
      </c>
      <c r="BH89" s="153">
        <v>1.5082175925925925E-3</v>
      </c>
      <c r="BI89" s="153">
        <v>1.5054398148148147E-3</v>
      </c>
      <c r="BJ89" s="153">
        <v>1.5391203703703704E-3</v>
      </c>
      <c r="BK89" s="153">
        <v>1.5193287037037035E-3</v>
      </c>
      <c r="BL89" s="153">
        <v>1.5342592592592593E-3</v>
      </c>
      <c r="BM89" s="153">
        <v>1.5902777777777779E-3</v>
      </c>
      <c r="BN89" s="153">
        <v>1.569212962962963E-3</v>
      </c>
      <c r="BO89" s="153">
        <v>1.5819444444444446E-3</v>
      </c>
      <c r="BP89" s="153">
        <v>1.6223379629629628E-3</v>
      </c>
      <c r="BQ89" s="153">
        <v>1.5900462962962962E-3</v>
      </c>
      <c r="BR89" s="153">
        <v>1.6542824074074073E-3</v>
      </c>
      <c r="BS89" s="153">
        <v>1.5798611111111111E-3</v>
      </c>
      <c r="BT89" s="153">
        <v>1.6184027777777776E-3</v>
      </c>
      <c r="BU89" s="153">
        <v>1.5927083333333331E-3</v>
      </c>
      <c r="BV89" s="153">
        <v>1.6103009259259256E-3</v>
      </c>
      <c r="BW89" s="153">
        <v>1.7270833333333333E-3</v>
      </c>
      <c r="BX89" s="153">
        <v>1.5930555555555557E-3</v>
      </c>
      <c r="BY89" s="153">
        <v>1.5994212962962965E-3</v>
      </c>
      <c r="BZ89" s="153">
        <v>1.6377314814814815E-3</v>
      </c>
      <c r="CA89" s="153">
        <v>1.651851851851852E-3</v>
      </c>
      <c r="CB89" s="153">
        <v>1.6777777777777778E-3</v>
      </c>
      <c r="CC89" s="153">
        <v>1.6903935185185184E-3</v>
      </c>
      <c r="CD89" s="153">
        <v>1.692013888888889E-3</v>
      </c>
      <c r="CE89" s="153">
        <v>1.7942129629629629E-3</v>
      </c>
      <c r="CF89" s="153">
        <v>1.7569444444444447E-3</v>
      </c>
      <c r="CG89" s="153">
        <v>2.8129629629629629E-3</v>
      </c>
      <c r="CH89" s="153">
        <v>1.5694444444444443E-3</v>
      </c>
      <c r="CI89" s="153">
        <v>1.6802083333333337E-3</v>
      </c>
      <c r="CJ89" s="153">
        <v>1.8576388888888887E-3</v>
      </c>
      <c r="CK89" s="153">
        <v>1.8484953703703704E-3</v>
      </c>
      <c r="CL89" s="153">
        <v>1.9619212962962962E-3</v>
      </c>
      <c r="CM89" s="153">
        <v>1.9270833333333334E-3</v>
      </c>
      <c r="CN89" s="153">
        <v>1.8300925925925926E-3</v>
      </c>
      <c r="CO89" s="153">
        <v>3.3868055555555557E-3</v>
      </c>
      <c r="CP89" s="153">
        <v>1.7895833333333333E-3</v>
      </c>
      <c r="CQ89" s="153">
        <v>1.7599537037037039E-3</v>
      </c>
      <c r="CR89" s="153">
        <v>2.5876157407407406E-3</v>
      </c>
      <c r="CS89" s="153">
        <v>2.0344907407407408E-3</v>
      </c>
      <c r="CT89" s="153">
        <v>9.3145833333333327E-3</v>
      </c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4"/>
      <c r="DJ89" s="154"/>
    </row>
    <row r="90" spans="2:114">
      <c r="B90" s="141" t="s">
        <v>154</v>
      </c>
      <c r="C90" s="142">
        <v>53</v>
      </c>
      <c r="D90" s="142" t="s">
        <v>167</v>
      </c>
      <c r="E90" s="143">
        <v>1978</v>
      </c>
      <c r="F90" s="143" t="s">
        <v>156</v>
      </c>
      <c r="G90" s="143" t="s">
        <v>154</v>
      </c>
      <c r="H90" s="142" t="s">
        <v>159</v>
      </c>
      <c r="I90" s="144">
        <v>8.3106597222222231E-2</v>
      </c>
      <c r="J90" s="145">
        <v>2.3361111111111113E-3</v>
      </c>
      <c r="K90" s="146">
        <v>1.4457175925925928E-3</v>
      </c>
      <c r="L90" s="146">
        <v>1.4590277777777778E-3</v>
      </c>
      <c r="M90" s="146">
        <v>1.4186342592592592E-3</v>
      </c>
      <c r="N90" s="146">
        <v>1.4440972222222223E-3</v>
      </c>
      <c r="O90" s="146">
        <v>1.4359953703703702E-3</v>
      </c>
      <c r="P90" s="146">
        <v>1.403472222222222E-3</v>
      </c>
      <c r="Q90" s="146">
        <v>1.4481481481481481E-3</v>
      </c>
      <c r="R90" s="146">
        <v>1.4300925925925928E-3</v>
      </c>
      <c r="S90" s="146">
        <v>1.429513888888889E-3</v>
      </c>
      <c r="T90" s="146">
        <v>1.435763888888889E-3</v>
      </c>
      <c r="U90" s="146">
        <v>1.4193287037037037E-3</v>
      </c>
      <c r="V90" s="146">
        <v>1.421412037037037E-3</v>
      </c>
      <c r="W90" s="146">
        <v>1.435763888888889E-3</v>
      </c>
      <c r="X90" s="146">
        <v>1.4539351851851851E-3</v>
      </c>
      <c r="Y90" s="146">
        <v>1.4660879629629631E-3</v>
      </c>
      <c r="Z90" s="146">
        <v>1.4353009259259258E-3</v>
      </c>
      <c r="AA90" s="146">
        <v>1.4873842592592595E-3</v>
      </c>
      <c r="AB90" s="146">
        <v>1.4629629629629628E-3</v>
      </c>
      <c r="AC90" s="146">
        <v>1.4777777777777777E-3</v>
      </c>
      <c r="AD90" s="146">
        <v>1.8856481481481484E-3</v>
      </c>
      <c r="AE90" s="146">
        <v>1.5083333333333335E-3</v>
      </c>
      <c r="AF90" s="146">
        <v>1.5158564814814815E-3</v>
      </c>
      <c r="AG90" s="146">
        <v>1.4681712962962964E-3</v>
      </c>
      <c r="AH90" s="146">
        <v>1.4724537037037039E-3</v>
      </c>
      <c r="AI90" s="146">
        <v>1.8857638888888889E-3</v>
      </c>
      <c r="AJ90" s="146">
        <v>1.4769675925925924E-3</v>
      </c>
      <c r="AK90" s="146">
        <v>1.4944444444444447E-3</v>
      </c>
      <c r="AL90" s="146">
        <v>1.518402777777778E-3</v>
      </c>
      <c r="AM90" s="146">
        <v>1.4538194444444444E-3</v>
      </c>
      <c r="AN90" s="146">
        <v>1.4844907407407409E-3</v>
      </c>
      <c r="AO90" s="146">
        <v>1.4971064814814814E-3</v>
      </c>
      <c r="AP90" s="146">
        <v>1.5619212962962963E-3</v>
      </c>
      <c r="AQ90" s="146">
        <v>1.604513888888889E-3</v>
      </c>
      <c r="AR90" s="146">
        <v>1.6077546296296298E-3</v>
      </c>
      <c r="AS90" s="146">
        <v>1.5048611111111111E-3</v>
      </c>
      <c r="AT90" s="146">
        <v>1.5394675925925925E-3</v>
      </c>
      <c r="AU90" s="146">
        <v>2.0601851851851853E-3</v>
      </c>
      <c r="AV90" s="146">
        <v>1.4755787037037036E-3</v>
      </c>
      <c r="AW90" s="146">
        <v>1.4892361111111111E-3</v>
      </c>
      <c r="AX90" s="146">
        <v>1.4319444444444442E-3</v>
      </c>
      <c r="AY90" s="146">
        <v>1.4571759259259258E-3</v>
      </c>
      <c r="AZ90" s="146">
        <v>1.508564814814815E-3</v>
      </c>
      <c r="BA90" s="146">
        <v>1.5244212962962963E-3</v>
      </c>
      <c r="BB90" s="146">
        <v>1.636111111111111E-3</v>
      </c>
      <c r="BC90" s="146">
        <v>1.5666666666666667E-3</v>
      </c>
      <c r="BD90" s="146">
        <v>1.6562499999999997E-3</v>
      </c>
      <c r="BE90" s="146">
        <v>1.707175925925926E-3</v>
      </c>
      <c r="BF90" s="146">
        <v>1.4829861111111111E-3</v>
      </c>
      <c r="BG90" s="146">
        <v>1.5517361111111112E-3</v>
      </c>
      <c r="BH90" s="146">
        <v>1.5658564814814814E-3</v>
      </c>
      <c r="BI90" s="146">
        <v>1.7354166666666666E-3</v>
      </c>
      <c r="BJ90" s="146">
        <v>3.0307870370370371E-3</v>
      </c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7"/>
      <c r="DJ90" s="147"/>
    </row>
    <row r="91" spans="2:114">
      <c r="B91" s="141" t="s">
        <v>154</v>
      </c>
      <c r="C91" s="142">
        <v>52</v>
      </c>
      <c r="D91" s="142" t="s">
        <v>0</v>
      </c>
      <c r="E91" s="143">
        <v>1970</v>
      </c>
      <c r="F91" s="143" t="s">
        <v>156</v>
      </c>
      <c r="G91" s="143" t="s">
        <v>154</v>
      </c>
      <c r="H91" s="142" t="s">
        <v>292</v>
      </c>
      <c r="I91" s="144">
        <v>0.18783217592592594</v>
      </c>
      <c r="J91" s="145">
        <v>1.6695601851851854E-3</v>
      </c>
      <c r="K91" s="146">
        <v>1.0937499999999999E-3</v>
      </c>
      <c r="L91" s="146">
        <v>1.0774305555555556E-3</v>
      </c>
      <c r="M91" s="146">
        <v>1.0878472222222223E-3</v>
      </c>
      <c r="N91" s="146">
        <v>1.1032407407407408E-3</v>
      </c>
      <c r="O91" s="146">
        <v>1.0945601851851852E-3</v>
      </c>
      <c r="P91" s="146">
        <v>1.0954861111111111E-3</v>
      </c>
      <c r="Q91" s="146">
        <v>1.0922453703703704E-3</v>
      </c>
      <c r="R91" s="146">
        <v>1.0896990740740741E-3</v>
      </c>
      <c r="S91" s="146">
        <v>1.0909722222222221E-3</v>
      </c>
      <c r="T91" s="146">
        <v>1.0916666666666668E-3</v>
      </c>
      <c r="U91" s="146">
        <v>1.1063657407407409E-3</v>
      </c>
      <c r="V91" s="146">
        <v>1.0901620370370371E-3</v>
      </c>
      <c r="W91" s="146">
        <v>1.117824074074074E-3</v>
      </c>
      <c r="X91" s="146">
        <v>1.0822916666666667E-3</v>
      </c>
      <c r="Y91" s="146">
        <v>1.9054398148148149E-3</v>
      </c>
      <c r="Z91" s="146">
        <v>1.1393518518518519E-3</v>
      </c>
      <c r="AA91" s="146">
        <v>1.1315972222222224E-3</v>
      </c>
      <c r="AB91" s="146">
        <v>1.1050925925925926E-3</v>
      </c>
      <c r="AC91" s="146">
        <v>1.1255787037037037E-3</v>
      </c>
      <c r="AD91" s="146">
        <v>1.1083333333333333E-3</v>
      </c>
      <c r="AE91" s="146">
        <v>1.1157407407407407E-3</v>
      </c>
      <c r="AF91" s="146">
        <v>1.088888888888889E-3</v>
      </c>
      <c r="AG91" s="146">
        <v>1.1123842592592594E-3</v>
      </c>
      <c r="AH91" s="146">
        <v>1.9498842592592595E-3</v>
      </c>
      <c r="AI91" s="146">
        <v>1.185300925925926E-3</v>
      </c>
      <c r="AJ91" s="146">
        <v>1.2412037037037036E-3</v>
      </c>
      <c r="AK91" s="146">
        <v>1.1815972222222221E-3</v>
      </c>
      <c r="AL91" s="146">
        <v>1.1513888888888889E-3</v>
      </c>
      <c r="AM91" s="146">
        <v>1.152777777777778E-3</v>
      </c>
      <c r="AN91" s="146">
        <v>1.1201388888888888E-3</v>
      </c>
      <c r="AO91" s="146">
        <v>1.151273148148148E-3</v>
      </c>
      <c r="AP91" s="146">
        <v>1.175462962962963E-3</v>
      </c>
      <c r="AQ91" s="146">
        <v>1.1633101851851852E-3</v>
      </c>
      <c r="AR91" s="146">
        <v>1.1699074074074075E-3</v>
      </c>
      <c r="AS91" s="146">
        <v>1.2069444444444443E-3</v>
      </c>
      <c r="AT91" s="146">
        <v>0.14516793981481482</v>
      </c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7"/>
      <c r="DJ91" s="147"/>
    </row>
    <row r="92" spans="2:114">
      <c r="B92" s="141" t="s">
        <v>154</v>
      </c>
      <c r="C92" s="142">
        <v>82</v>
      </c>
      <c r="D92" s="142" t="s">
        <v>2</v>
      </c>
      <c r="E92" s="143">
        <v>1971</v>
      </c>
      <c r="F92" s="143" t="s">
        <v>156</v>
      </c>
      <c r="G92" s="143" t="s">
        <v>154</v>
      </c>
      <c r="H92" s="142" t="s">
        <v>3</v>
      </c>
      <c r="I92" s="144">
        <v>8.9295717592592597E-2</v>
      </c>
      <c r="J92" s="145">
        <v>2.7256944444444442E-3</v>
      </c>
      <c r="K92" s="146">
        <v>1.7277777777777777E-3</v>
      </c>
      <c r="L92" s="146">
        <v>1.7548611111111113E-3</v>
      </c>
      <c r="M92" s="146">
        <v>1.9538194444444442E-3</v>
      </c>
      <c r="N92" s="146">
        <v>1.8182870370370369E-3</v>
      </c>
      <c r="O92" s="146">
        <v>1.9734953703703702E-3</v>
      </c>
      <c r="P92" s="146">
        <v>2.3178240740740741E-3</v>
      </c>
      <c r="Q92" s="146">
        <v>2.0063657407407409E-3</v>
      </c>
      <c r="R92" s="146">
        <v>1.965277777777778E-3</v>
      </c>
      <c r="S92" s="146">
        <v>2.043171296296296E-3</v>
      </c>
      <c r="T92" s="146">
        <v>2.1974537037037036E-3</v>
      </c>
      <c r="U92" s="146">
        <v>2.0887731481481482E-3</v>
      </c>
      <c r="V92" s="146">
        <v>2.1935185185185187E-3</v>
      </c>
      <c r="W92" s="146">
        <v>2.2234953703703705E-3</v>
      </c>
      <c r="X92" s="146">
        <v>2.1583333333333333E-3</v>
      </c>
      <c r="Y92" s="146">
        <v>2.2275462962962965E-3</v>
      </c>
      <c r="Z92" s="146">
        <v>2.3006944444444446E-3</v>
      </c>
      <c r="AA92" s="146">
        <v>2.205439814814815E-3</v>
      </c>
      <c r="AB92" s="146">
        <v>2.1854166666666667E-3</v>
      </c>
      <c r="AC92" s="146">
        <v>2.5226851851851851E-3</v>
      </c>
      <c r="AD92" s="146">
        <v>2.1543981481481479E-3</v>
      </c>
      <c r="AE92" s="146">
        <v>2.2802083333333333E-3</v>
      </c>
      <c r="AF92" s="146">
        <v>2.4256944444444443E-3</v>
      </c>
      <c r="AG92" s="146">
        <v>2.3344907407407407E-3</v>
      </c>
      <c r="AH92" s="146">
        <v>2.4027777777777776E-3</v>
      </c>
      <c r="AI92" s="146">
        <v>2.5667824074074074E-3</v>
      </c>
      <c r="AJ92" s="146">
        <v>2.540740740740741E-3</v>
      </c>
      <c r="AK92" s="146">
        <v>2.3778935185185183E-3</v>
      </c>
      <c r="AL92" s="146">
        <v>2.6053240740740741E-3</v>
      </c>
      <c r="AM92" s="146">
        <v>2.6006944444444445E-3</v>
      </c>
      <c r="AN92" s="146">
        <v>2.5291666666666665E-3</v>
      </c>
      <c r="AO92" s="146">
        <v>2.4914351851851855E-3</v>
      </c>
      <c r="AP92" s="146">
        <v>1.7396180555555554E-2</v>
      </c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7"/>
      <c r="DJ92" s="147"/>
    </row>
    <row r="93" spans="2:114"/>
    <row r="94" spans="2:114">
      <c r="B94" s="1" t="s">
        <v>307</v>
      </c>
      <c r="C94" s="1" t="s">
        <v>307</v>
      </c>
      <c r="D94" s="1" t="s">
        <v>305</v>
      </c>
      <c r="J94" s="137">
        <v>1.5953703703703705E-3</v>
      </c>
      <c r="K94" s="137">
        <v>1.0680555555555556E-3</v>
      </c>
      <c r="L94" s="137">
        <v>1.0482638888888889E-3</v>
      </c>
      <c r="M94" s="137">
        <v>1.0508101851851852E-3</v>
      </c>
      <c r="N94" s="137">
        <v>1.0180555555555555E-3</v>
      </c>
      <c r="O94" s="137">
        <v>1.0547453703703704E-3</v>
      </c>
      <c r="P94" s="137">
        <v>1.0396990740740742E-3</v>
      </c>
      <c r="Q94" s="137">
        <v>1.0731481481481479E-3</v>
      </c>
      <c r="R94" s="137">
        <v>1.0285879629629631E-3</v>
      </c>
      <c r="S94" s="137">
        <v>1.0262731481481481E-3</v>
      </c>
      <c r="T94" s="137">
        <v>1.047337962962963E-3</v>
      </c>
      <c r="U94" s="137">
        <v>1.0541666666666666E-3</v>
      </c>
      <c r="V94" s="137">
        <v>1.0453703703703703E-3</v>
      </c>
      <c r="W94" s="137">
        <v>1.033912037037037E-3</v>
      </c>
      <c r="X94" s="137">
        <v>1.0363425925925926E-3</v>
      </c>
      <c r="Y94" s="137">
        <v>1.0430555555555555E-3</v>
      </c>
      <c r="Z94" s="137">
        <v>1.0331018518518519E-3</v>
      </c>
      <c r="AA94" s="137">
        <v>1.0343749999999999E-3</v>
      </c>
      <c r="AB94" s="137">
        <v>1.0452546296296297E-3</v>
      </c>
      <c r="AC94" s="137">
        <v>1.0349537037037037E-3</v>
      </c>
      <c r="AD94" s="137">
        <v>1.0509259259259259E-3</v>
      </c>
      <c r="AE94" s="137">
        <v>1.0548611111111112E-3</v>
      </c>
      <c r="AF94" s="137">
        <v>1.0365740740740741E-3</v>
      </c>
      <c r="AG94" s="137">
        <v>1.0545138888888889E-3</v>
      </c>
      <c r="AH94" s="137">
        <v>1.0452546296296297E-3</v>
      </c>
      <c r="AI94" s="137">
        <v>1.0307870370370369E-3</v>
      </c>
      <c r="AJ94" s="137">
        <v>1.0502314814814814E-3</v>
      </c>
      <c r="AK94" s="137">
        <v>1.037962962962963E-3</v>
      </c>
      <c r="AL94" s="137">
        <v>1.0387731481481483E-3</v>
      </c>
      <c r="AM94" s="137">
        <v>1.0396990740740742E-3</v>
      </c>
      <c r="AN94" s="137">
        <v>1.0543981481481483E-3</v>
      </c>
      <c r="AO94" s="137">
        <v>1.0401620370370371E-3</v>
      </c>
      <c r="AP94" s="137">
        <v>1.0226851851851851E-3</v>
      </c>
      <c r="AQ94" s="137">
        <v>1.0101851851851854E-3</v>
      </c>
      <c r="AR94" s="137">
        <v>1.0303240740740741E-3</v>
      </c>
      <c r="AS94" s="137">
        <v>1.0265046296296296E-3</v>
      </c>
      <c r="AT94" s="137">
        <v>1.0197916666666667E-3</v>
      </c>
      <c r="AU94" s="137">
        <v>1.0199074074074073E-3</v>
      </c>
      <c r="AV94" s="137">
        <v>1.0368055555555554E-3</v>
      </c>
      <c r="AW94" s="137">
        <v>1.0446759259259259E-3</v>
      </c>
      <c r="AX94" s="137">
        <v>1.0373842592592594E-3</v>
      </c>
      <c r="AY94" s="137">
        <v>1.0424768518518519E-3</v>
      </c>
      <c r="AZ94" s="137">
        <v>1.0370370370370371E-3</v>
      </c>
      <c r="BA94" s="137">
        <v>1.0274305555555555E-3</v>
      </c>
      <c r="BB94" s="137">
        <v>1.033449074074074E-3</v>
      </c>
      <c r="BC94" s="137">
        <v>1.0164351851851851E-3</v>
      </c>
      <c r="BD94" s="137">
        <v>1.0221064814814815E-3</v>
      </c>
      <c r="BE94" s="137">
        <v>1.057175925925926E-3</v>
      </c>
      <c r="BF94" s="137">
        <v>1.0311342592592592E-3</v>
      </c>
      <c r="BG94" s="137">
        <v>1.0523148148148147E-3</v>
      </c>
      <c r="BH94" s="137">
        <v>1.0409722222222224E-3</v>
      </c>
      <c r="BI94" s="137">
        <v>1.0387731481481483E-3</v>
      </c>
      <c r="BJ94" s="137">
        <v>1.0570601851851852E-3</v>
      </c>
      <c r="BK94" s="137">
        <v>1.0309027777777777E-3</v>
      </c>
      <c r="BL94" s="137">
        <v>1.0423611111111111E-3</v>
      </c>
      <c r="BM94" s="137">
        <v>1.0386574074074074E-3</v>
      </c>
      <c r="BN94" s="137">
        <v>1.0474537037037037E-3</v>
      </c>
      <c r="BO94" s="137">
        <v>1.0530092592592592E-3</v>
      </c>
      <c r="BP94" s="137">
        <v>1.0671296296296295E-3</v>
      </c>
      <c r="BQ94" s="137">
        <v>1.0380787037037036E-3</v>
      </c>
      <c r="BR94" s="137">
        <v>1.0357638888888888E-3</v>
      </c>
      <c r="BS94" s="137">
        <v>1.0659722222222223E-3</v>
      </c>
      <c r="BT94" s="137">
        <v>1.0451388888888889E-3</v>
      </c>
      <c r="BU94" s="137">
        <v>1.0619212962962963E-3</v>
      </c>
      <c r="BV94" s="137">
        <v>1.0599537037037038E-3</v>
      </c>
      <c r="BW94" s="137">
        <v>1.0502314814814814E-3</v>
      </c>
      <c r="BX94" s="137">
        <v>1.0612268518518518E-3</v>
      </c>
      <c r="BY94" s="137">
        <v>1.0446759259259259E-3</v>
      </c>
      <c r="BZ94" s="137">
        <v>1.0446759259259259E-3</v>
      </c>
      <c r="CA94" s="137">
        <v>1.0518518518518518E-3</v>
      </c>
      <c r="CB94" s="137">
        <v>1.0643518518518517E-3</v>
      </c>
      <c r="CC94" s="137">
        <v>1.0702546296296298E-3</v>
      </c>
      <c r="CD94" s="137">
        <v>1.073726851851852E-3</v>
      </c>
      <c r="CE94" s="137">
        <v>1.0680555555555556E-3</v>
      </c>
      <c r="CF94" s="137">
        <v>1.0673611111111112E-3</v>
      </c>
      <c r="CG94" s="137">
        <v>1.0605324074074074E-3</v>
      </c>
      <c r="CH94" s="137">
        <v>1.0740740740740741E-3</v>
      </c>
      <c r="CI94" s="137">
        <v>1.0708333333333334E-3</v>
      </c>
      <c r="CJ94" s="137">
        <v>1.0630787037037037E-3</v>
      </c>
      <c r="CK94" s="137">
        <v>1.0837962962962962E-3</v>
      </c>
      <c r="CL94" s="137">
        <v>1.073263888888889E-3</v>
      </c>
      <c r="CM94" s="137">
        <v>1.0598379629629629E-3</v>
      </c>
      <c r="CN94" s="137">
        <v>1.0590277777777777E-3</v>
      </c>
      <c r="CO94" s="137">
        <v>1.0527777777777777E-3</v>
      </c>
      <c r="CP94" s="137">
        <v>1.0708333333333334E-3</v>
      </c>
      <c r="CQ94" s="137">
        <v>1.0694444444444445E-3</v>
      </c>
      <c r="CR94" s="137">
        <v>1.073263888888889E-3</v>
      </c>
      <c r="CS94" s="137">
        <v>1.061689814814815E-3</v>
      </c>
      <c r="CT94" s="137">
        <v>1.0824074074074076E-3</v>
      </c>
      <c r="CU94" s="137">
        <v>1.0793981481481481E-3</v>
      </c>
      <c r="CV94" s="137">
        <v>1.0703703703703702E-3</v>
      </c>
      <c r="CW94" s="137">
        <v>1.065162037037037E-3</v>
      </c>
      <c r="CX94" s="137">
        <v>1.0362268518518518E-3</v>
      </c>
      <c r="CY94" s="137">
        <v>1.0840277777777777E-3</v>
      </c>
      <c r="CZ94" s="137">
        <v>1.0756944444444444E-3</v>
      </c>
      <c r="DA94" s="137">
        <v>1.0728009259259258E-3</v>
      </c>
      <c r="DB94" s="137">
        <v>1.0900462962962962E-3</v>
      </c>
      <c r="DC94" s="137">
        <v>1.0776620370370369E-3</v>
      </c>
      <c r="DD94" s="137">
        <v>1.0927083333333333E-3</v>
      </c>
      <c r="DE94" s="137">
        <v>1.0944444444444445E-3</v>
      </c>
      <c r="DF94" s="137">
        <v>1.0922453703703704E-3</v>
      </c>
      <c r="DG94" s="137">
        <v>1.0540509259259259E-3</v>
      </c>
      <c r="DH94" s="137">
        <v>1.0719907407407408E-3</v>
      </c>
      <c r="DI94" s="137">
        <v>9.7893518518518512E-4</v>
      </c>
      <c r="DJ94" s="137">
        <v>1.0092592592592592E-3</v>
      </c>
    </row>
    <row r="95" spans="2:114" hidden="1"/>
    <row r="96" spans="2:11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7"/>
  <sheetViews>
    <sheetView showGridLines="0" showRowColHeaders="0" workbookViewId="0">
      <pane xSplit="9" ySplit="3" topLeftCell="CL4" activePane="bottomRight" state="frozen"/>
      <selection activeCell="A2" sqref="A2"/>
      <selection pane="topRight" activeCell="A2" sqref="A2"/>
      <selection pane="bottomLeft" activeCell="A2" sqref="A2"/>
      <selection pane="bottomRight" activeCell="H1" sqref="H1"/>
    </sheetView>
  </sheetViews>
  <sheetFormatPr defaultColWidth="0" defaultRowHeight="11.25" zeroHeight="1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1" bestFit="1" customWidth="1"/>
    <col min="10" max="12" width="6.140625" style="1" bestFit="1" customWidth="1"/>
    <col min="13" max="53" width="6.140625" style="1" customWidth="1"/>
    <col min="54" max="112" width="6.140625" style="1" bestFit="1" customWidth="1"/>
    <col min="113" max="113" width="6.140625" style="1" customWidth="1"/>
    <col min="114" max="114" width="6.140625" style="1" bestFit="1" customWidth="1"/>
    <col min="115" max="115" width="2.7109375" style="1" customWidth="1"/>
    <col min="116" max="16384" width="5.5703125" style="1" hidden="1"/>
  </cols>
  <sheetData>
    <row r="1" spans="2:114" ht="15.75">
      <c r="B1" s="121" t="s">
        <v>87</v>
      </c>
      <c r="H1" s="12" t="s">
        <v>126</v>
      </c>
    </row>
    <row r="2" spans="2:114">
      <c r="B2" s="1" t="str">
        <f>laps_times!B2</f>
        <v>T1 MARATON České Budějovice</v>
      </c>
    </row>
    <row r="3" spans="2:114" s="7" customFormat="1">
      <c r="B3" s="9" t="s">
        <v>21</v>
      </c>
      <c r="C3" s="14" t="s">
        <v>16</v>
      </c>
      <c r="D3" s="5" t="s">
        <v>17</v>
      </c>
      <c r="E3" s="9" t="s">
        <v>85</v>
      </c>
      <c r="F3" s="9" t="s">
        <v>18</v>
      </c>
      <c r="G3" s="9" t="s">
        <v>19</v>
      </c>
      <c r="H3" s="5" t="s">
        <v>20</v>
      </c>
      <c r="I3" s="6" t="s">
        <v>91</v>
      </c>
      <c r="J3" s="8" t="s">
        <v>22</v>
      </c>
      <c r="K3" s="8" t="s">
        <v>23</v>
      </c>
      <c r="L3" s="8" t="s">
        <v>24</v>
      </c>
      <c r="M3" s="8" t="s">
        <v>25</v>
      </c>
      <c r="N3" s="8" t="s">
        <v>26</v>
      </c>
      <c r="O3" s="8" t="s">
        <v>27</v>
      </c>
      <c r="P3" s="8" t="s">
        <v>28</v>
      </c>
      <c r="Q3" s="8" t="s">
        <v>29</v>
      </c>
      <c r="R3" s="8" t="s">
        <v>30</v>
      </c>
      <c r="S3" s="8" t="s">
        <v>31</v>
      </c>
      <c r="T3" s="8" t="s">
        <v>32</v>
      </c>
      <c r="U3" s="8" t="s">
        <v>33</v>
      </c>
      <c r="V3" s="8" t="s">
        <v>34</v>
      </c>
      <c r="W3" s="8" t="s">
        <v>35</v>
      </c>
      <c r="X3" s="8" t="s">
        <v>36</v>
      </c>
      <c r="Y3" s="8" t="s">
        <v>37</v>
      </c>
      <c r="Z3" s="8" t="s">
        <v>38</v>
      </c>
      <c r="AA3" s="8" t="s">
        <v>39</v>
      </c>
      <c r="AB3" s="8" t="s">
        <v>40</v>
      </c>
      <c r="AC3" s="8" t="s">
        <v>41</v>
      </c>
      <c r="AD3" s="8" t="s">
        <v>42</v>
      </c>
      <c r="AE3" s="8" t="s">
        <v>43</v>
      </c>
      <c r="AF3" s="8" t="s">
        <v>44</v>
      </c>
      <c r="AG3" s="8" t="s">
        <v>45</v>
      </c>
      <c r="AH3" s="8" t="s">
        <v>46</v>
      </c>
      <c r="AI3" s="8" t="s">
        <v>47</v>
      </c>
      <c r="AJ3" s="8" t="s">
        <v>48</v>
      </c>
      <c r="AK3" s="8" t="s">
        <v>49</v>
      </c>
      <c r="AL3" s="8" t="s">
        <v>50</v>
      </c>
      <c r="AM3" s="8" t="s">
        <v>51</v>
      </c>
      <c r="AN3" s="8" t="s">
        <v>52</v>
      </c>
      <c r="AO3" s="8" t="s">
        <v>53</v>
      </c>
      <c r="AP3" s="8" t="s">
        <v>54</v>
      </c>
      <c r="AQ3" s="8" t="s">
        <v>55</v>
      </c>
      <c r="AR3" s="8" t="s">
        <v>56</v>
      </c>
      <c r="AS3" s="8" t="s">
        <v>57</v>
      </c>
      <c r="AT3" s="8" t="s">
        <v>58</v>
      </c>
      <c r="AU3" s="8" t="s">
        <v>59</v>
      </c>
      <c r="AV3" s="8" t="s">
        <v>60</v>
      </c>
      <c r="AW3" s="8" t="s">
        <v>61</v>
      </c>
      <c r="AX3" s="8" t="s">
        <v>62</v>
      </c>
      <c r="AY3" s="8" t="s">
        <v>63</v>
      </c>
      <c r="AZ3" s="8" t="s">
        <v>64</v>
      </c>
      <c r="BA3" s="8" t="s">
        <v>65</v>
      </c>
      <c r="BB3" s="8" t="s">
        <v>66</v>
      </c>
      <c r="BC3" s="8" t="s">
        <v>67</v>
      </c>
      <c r="BD3" s="8" t="s">
        <v>68</v>
      </c>
      <c r="BE3" s="8" t="s">
        <v>69</v>
      </c>
      <c r="BF3" s="8" t="s">
        <v>70</v>
      </c>
      <c r="BG3" s="8" t="s">
        <v>71</v>
      </c>
      <c r="BH3" s="8" t="s">
        <v>72</v>
      </c>
      <c r="BI3" s="8" t="s">
        <v>73</v>
      </c>
      <c r="BJ3" s="8" t="s">
        <v>74</v>
      </c>
      <c r="BK3" s="8" t="s">
        <v>75</v>
      </c>
      <c r="BL3" s="8" t="s">
        <v>76</v>
      </c>
      <c r="BM3" s="8" t="s">
        <v>77</v>
      </c>
      <c r="BN3" s="8" t="s">
        <v>78</v>
      </c>
      <c r="BO3" s="8" t="s">
        <v>79</v>
      </c>
      <c r="BP3" s="8" t="s">
        <v>80</v>
      </c>
      <c r="BQ3" s="8" t="s">
        <v>81</v>
      </c>
      <c r="BR3" s="8" t="s">
        <v>82</v>
      </c>
      <c r="BS3" s="8" t="s">
        <v>83</v>
      </c>
      <c r="BT3" s="8" t="s">
        <v>84</v>
      </c>
      <c r="BU3" s="8" t="s">
        <v>155</v>
      </c>
      <c r="BV3" s="8" t="s">
        <v>191</v>
      </c>
      <c r="BW3" s="8" t="s">
        <v>192</v>
      </c>
      <c r="BX3" s="8" t="s">
        <v>193</v>
      </c>
      <c r="BY3" s="8" t="s">
        <v>194</v>
      </c>
      <c r="BZ3" s="8" t="s">
        <v>195</v>
      </c>
      <c r="CA3" s="8" t="s">
        <v>196</v>
      </c>
      <c r="CB3" s="8" t="s">
        <v>197</v>
      </c>
      <c r="CC3" s="8" t="s">
        <v>198</v>
      </c>
      <c r="CD3" s="8" t="s">
        <v>199</v>
      </c>
      <c r="CE3" s="8" t="s">
        <v>200</v>
      </c>
      <c r="CF3" s="8" t="s">
        <v>201</v>
      </c>
      <c r="CG3" s="8" t="s">
        <v>202</v>
      </c>
      <c r="CH3" s="8" t="s">
        <v>203</v>
      </c>
      <c r="CI3" s="8" t="s">
        <v>204</v>
      </c>
      <c r="CJ3" s="8" t="s">
        <v>205</v>
      </c>
      <c r="CK3" s="8" t="s">
        <v>206</v>
      </c>
      <c r="CL3" s="8" t="s">
        <v>207</v>
      </c>
      <c r="CM3" s="8" t="s">
        <v>208</v>
      </c>
      <c r="CN3" s="8" t="s">
        <v>209</v>
      </c>
      <c r="CO3" s="8" t="s">
        <v>210</v>
      </c>
      <c r="CP3" s="8" t="s">
        <v>211</v>
      </c>
      <c r="CQ3" s="8" t="s">
        <v>212</v>
      </c>
      <c r="CR3" s="8" t="s">
        <v>213</v>
      </c>
      <c r="CS3" s="8" t="s">
        <v>214</v>
      </c>
      <c r="CT3" s="8" t="s">
        <v>215</v>
      </c>
      <c r="CU3" s="8" t="s">
        <v>216</v>
      </c>
      <c r="CV3" s="8" t="s">
        <v>217</v>
      </c>
      <c r="CW3" s="8" t="s">
        <v>218</v>
      </c>
      <c r="CX3" s="8" t="s">
        <v>219</v>
      </c>
      <c r="CY3" s="8" t="s">
        <v>220</v>
      </c>
      <c r="CZ3" s="8" t="s">
        <v>221</v>
      </c>
      <c r="DA3" s="8" t="s">
        <v>222</v>
      </c>
      <c r="DB3" s="8" t="s">
        <v>223</v>
      </c>
      <c r="DC3" s="8" t="s">
        <v>224</v>
      </c>
      <c r="DD3" s="8" t="s">
        <v>225</v>
      </c>
      <c r="DE3" s="8" t="s">
        <v>226</v>
      </c>
      <c r="DF3" s="8" t="s">
        <v>227</v>
      </c>
      <c r="DG3" s="8" t="s">
        <v>228</v>
      </c>
      <c r="DH3" s="8" t="s">
        <v>229</v>
      </c>
      <c r="DI3" s="8" t="s">
        <v>230</v>
      </c>
      <c r="DJ3" s="8" t="s">
        <v>231</v>
      </c>
    </row>
    <row r="4" spans="2:114">
      <c r="B4" s="123">
        <f>laps_times[[#This Row],[poř]]</f>
        <v>1</v>
      </c>
      <c r="C4" s="124">
        <f>laps_times[[#This Row],[s.č.]]</f>
        <v>102</v>
      </c>
      <c r="D4" s="124" t="str">
        <f>laps_times[[#This Row],[jméno]]</f>
        <v>Velička Ondřej</v>
      </c>
      <c r="E4" s="125">
        <f>laps_times[[#This Row],[roč]]</f>
        <v>1983</v>
      </c>
      <c r="F4" s="125" t="str">
        <f>laps_times[[#This Row],[kat]]</f>
        <v>M30</v>
      </c>
      <c r="G4" s="125">
        <f>laps_times[[#This Row],[poř_kat]]</f>
        <v>1</v>
      </c>
      <c r="H4" s="124" t="str">
        <f>IF(ISBLANK(laps_times[[#This Row],[klub]]),"-",laps_times[[#This Row],[klub]])</f>
        <v>www.ultramaratonec.cz</v>
      </c>
      <c r="I4" s="133">
        <f>laps_times[[#This Row],[celk. čas]]</f>
        <v>0.11755208333333333</v>
      </c>
      <c r="J4" s="126">
        <f>laps_times[[#This Row],[1]]</f>
        <v>1.6918981481481481E-3</v>
      </c>
      <c r="K4" s="126">
        <f>IF(ISBLANK(laps_times[[#This Row],[2]]),"DNF",    rounds_cum_time[[#This Row],[1]]+laps_times[[#This Row],[2]])</f>
        <v>2.8041666666666666E-3</v>
      </c>
      <c r="L4" s="126">
        <f>IF(ISBLANK(laps_times[[#This Row],[3]]),"DNF",    rounds_cum_time[[#This Row],[2]]+laps_times[[#This Row],[3]])</f>
        <v>3.9336805555555557E-3</v>
      </c>
      <c r="M4" s="126">
        <f>IF(ISBLANK(laps_times[[#This Row],[4]]),"DNF",    rounds_cum_time[[#This Row],[3]]+laps_times[[#This Row],[4]])</f>
        <v>5.0696759259259263E-3</v>
      </c>
      <c r="N4" s="126">
        <f>IF(ISBLANK(laps_times[[#This Row],[5]]),"DNF",    rounds_cum_time[[#This Row],[4]]+laps_times[[#This Row],[5]])</f>
        <v>6.180671296296297E-3</v>
      </c>
      <c r="O4" s="126">
        <f>IF(ISBLANK(laps_times[[#This Row],[6]]),"DNF",    rounds_cum_time[[#This Row],[5]]+laps_times[[#This Row],[6]])</f>
        <v>7.296990740740741E-3</v>
      </c>
      <c r="P4" s="126">
        <f>IF(ISBLANK(laps_times[[#This Row],[7]]),"DNF",    rounds_cum_time[[#This Row],[6]]+laps_times[[#This Row],[7]])</f>
        <v>8.4155092592592597E-3</v>
      </c>
      <c r="Q4" s="126">
        <f>IF(ISBLANK(laps_times[[#This Row],[8]]),"DNF",    rounds_cum_time[[#This Row],[7]]+laps_times[[#This Row],[8]])</f>
        <v>9.5421296296296296E-3</v>
      </c>
      <c r="R4" s="126">
        <f>IF(ISBLANK(laps_times[[#This Row],[9]]),"DNF",    rounds_cum_time[[#This Row],[8]]+laps_times[[#This Row],[9]])</f>
        <v>1.0646064814814815E-2</v>
      </c>
      <c r="S4" s="126">
        <f>IF(ISBLANK(laps_times[[#This Row],[10]]),"DNF",    rounds_cum_time[[#This Row],[9]]+laps_times[[#This Row],[10]])</f>
        <v>1.1767824074074075E-2</v>
      </c>
      <c r="T4" s="126">
        <f>IF(ISBLANK(laps_times[[#This Row],[11]]),"DNF",    rounds_cum_time[[#This Row],[10]]+laps_times[[#This Row],[11]])</f>
        <v>1.2877314814814815E-2</v>
      </c>
      <c r="U4" s="126">
        <f>IF(ISBLANK(laps_times[[#This Row],[12]]),"DNF",    rounds_cum_time[[#This Row],[11]]+laps_times[[#This Row],[12]])</f>
        <v>1.3998726851851852E-2</v>
      </c>
      <c r="V4" s="126">
        <f>IF(ISBLANK(laps_times[[#This Row],[13]]),"DNF",    rounds_cum_time[[#This Row],[12]]+laps_times[[#This Row],[13]])</f>
        <v>1.511087962962963E-2</v>
      </c>
      <c r="W4" s="126">
        <f>IF(ISBLANK(laps_times[[#This Row],[14]]),"DNF",    rounds_cum_time[[#This Row],[13]]+laps_times[[#This Row],[14]])</f>
        <v>1.6215625000000001E-2</v>
      </c>
      <c r="X4" s="126">
        <f>IF(ISBLANK(laps_times[[#This Row],[15]]),"DNF",    rounds_cum_time[[#This Row],[14]]+laps_times[[#This Row],[15]])</f>
        <v>1.7319097222222222E-2</v>
      </c>
      <c r="Y4" s="126">
        <f>IF(ISBLANK(laps_times[[#This Row],[16]]),"DNF",    rounds_cum_time[[#This Row],[15]]+laps_times[[#This Row],[16]])</f>
        <v>1.8431481481481483E-2</v>
      </c>
      <c r="Z4" s="126">
        <f>IF(ISBLANK(laps_times[[#This Row],[17]]),"DNF",    rounds_cum_time[[#This Row],[16]]+laps_times[[#This Row],[17]])</f>
        <v>1.955277777777778E-2</v>
      </c>
      <c r="AA4" s="126">
        <f>IF(ISBLANK(laps_times[[#This Row],[18]]),"DNF",    rounds_cum_time[[#This Row],[17]]+laps_times[[#This Row],[18]])</f>
        <v>2.0667361111111112E-2</v>
      </c>
      <c r="AB4" s="126">
        <f>IF(ISBLANK(laps_times[[#This Row],[19]]),"DNF",    rounds_cum_time[[#This Row],[18]]+laps_times[[#This Row],[19]])</f>
        <v>2.1758680555555555E-2</v>
      </c>
      <c r="AC4" s="126">
        <f>IF(ISBLANK(laps_times[[#This Row],[20]]),"DNF",    rounds_cum_time[[#This Row],[19]]+laps_times[[#This Row],[20]])</f>
        <v>2.2881018518518519E-2</v>
      </c>
      <c r="AD4" s="126">
        <f>IF(ISBLANK(laps_times[[#This Row],[21]]),"DNF",    rounds_cum_time[[#This Row],[20]]+laps_times[[#This Row],[21]])</f>
        <v>2.4002777777777779E-2</v>
      </c>
      <c r="AE4" s="126">
        <f>IF(ISBLANK(laps_times[[#This Row],[22]]),"DNF",    rounds_cum_time[[#This Row],[21]]+laps_times[[#This Row],[22]])</f>
        <v>2.5122106481481481E-2</v>
      </c>
      <c r="AF4" s="126">
        <f>IF(ISBLANK(laps_times[[#This Row],[23]]),"DNF",    rounds_cum_time[[#This Row],[22]]+laps_times[[#This Row],[23]])</f>
        <v>2.6245254629629629E-2</v>
      </c>
      <c r="AG4" s="126">
        <f>IF(ISBLANK(laps_times[[#This Row],[24]]),"DNF",    rounds_cum_time[[#This Row],[23]]+laps_times[[#This Row],[24]])</f>
        <v>2.7357175925925924E-2</v>
      </c>
      <c r="AH4" s="126">
        <f>IF(ISBLANK(laps_times[[#This Row],[25]]),"DNF",    rounds_cum_time[[#This Row],[24]]+laps_times[[#This Row],[25]])</f>
        <v>2.8464004629629627E-2</v>
      </c>
      <c r="AI4" s="126">
        <f>IF(ISBLANK(laps_times[[#This Row],[26]]),"DNF",    rounds_cum_time[[#This Row],[25]]+laps_times[[#This Row],[26]])</f>
        <v>2.9570717592592589E-2</v>
      </c>
      <c r="AJ4" s="126">
        <f>IF(ISBLANK(laps_times[[#This Row],[27]]),"DNF",    rounds_cum_time[[#This Row],[26]]+laps_times[[#This Row],[27]])</f>
        <v>3.0684374999999996E-2</v>
      </c>
      <c r="AK4" s="126">
        <f>IF(ISBLANK(laps_times[[#This Row],[28]]),"DNF",    rounds_cum_time[[#This Row],[27]]+laps_times[[#This Row],[28]])</f>
        <v>3.1783101851851847E-2</v>
      </c>
      <c r="AL4" s="126">
        <f>IF(ISBLANK(laps_times[[#This Row],[29]]),"DNF",    rounds_cum_time[[#This Row],[28]]+laps_times[[#This Row],[29]])</f>
        <v>3.2913310185185181E-2</v>
      </c>
      <c r="AM4" s="126">
        <f>IF(ISBLANK(laps_times[[#This Row],[30]]),"DNF",    rounds_cum_time[[#This Row],[29]]+laps_times[[#This Row],[30]])</f>
        <v>3.401608796296296E-2</v>
      </c>
      <c r="AN4" s="126">
        <f>IF(ISBLANK(laps_times[[#This Row],[31]]),"DNF",    rounds_cum_time[[#This Row],[30]]+laps_times[[#This Row],[31]])</f>
        <v>3.5123379629629629E-2</v>
      </c>
      <c r="AO4" s="126">
        <f>IF(ISBLANK(laps_times[[#This Row],[32]]),"DNF",    rounds_cum_time[[#This Row],[31]]+laps_times[[#This Row],[32]])</f>
        <v>3.625023148148148E-2</v>
      </c>
      <c r="AP4" s="126">
        <f>IF(ISBLANK(laps_times[[#This Row],[33]]),"DNF",    rounds_cum_time[[#This Row],[32]]+laps_times[[#This Row],[33]])</f>
        <v>3.7388310185185188E-2</v>
      </c>
      <c r="AQ4" s="126">
        <f>IF(ISBLANK(laps_times[[#This Row],[34]]),"DNF",    rounds_cum_time[[#This Row],[33]]+laps_times[[#This Row],[34]])</f>
        <v>3.8495833333333333E-2</v>
      </c>
      <c r="AR4" s="126">
        <f>IF(ISBLANK(laps_times[[#This Row],[35]]),"DNF",    rounds_cum_time[[#This Row],[34]]+laps_times[[#This Row],[35]])</f>
        <v>3.9641319444444448E-2</v>
      </c>
      <c r="AS4" s="126">
        <f>IF(ISBLANK(laps_times[[#This Row],[36]]),"DNF",    rounds_cum_time[[#This Row],[35]]+laps_times[[#This Row],[36]])</f>
        <v>4.0746990740740743E-2</v>
      </c>
      <c r="AT4" s="126">
        <f>IF(ISBLANK(laps_times[[#This Row],[37]]),"DNF",    rounds_cum_time[[#This Row],[36]]+laps_times[[#This Row],[37]])</f>
        <v>4.1831828703703708E-2</v>
      </c>
      <c r="AU4" s="126">
        <f>IF(ISBLANK(laps_times[[#This Row],[38]]),"DNF",    rounds_cum_time[[#This Row],[37]]+laps_times[[#This Row],[38]])</f>
        <v>4.295694444444445E-2</v>
      </c>
      <c r="AV4" s="126">
        <f>IF(ISBLANK(laps_times[[#This Row],[39]]),"DNF",    rounds_cum_time[[#This Row],[38]]+laps_times[[#This Row],[39]])</f>
        <v>4.4078009259259268E-2</v>
      </c>
      <c r="AW4" s="126">
        <f>IF(ISBLANK(laps_times[[#This Row],[40]]),"DNF",    rounds_cum_time[[#This Row],[39]]+laps_times[[#This Row],[40]])</f>
        <v>4.5207407407407418E-2</v>
      </c>
      <c r="AX4" s="126">
        <f>IF(ISBLANK(laps_times[[#This Row],[41]]),"DNF",    rounds_cum_time[[#This Row],[40]]+laps_times[[#This Row],[41]])</f>
        <v>4.6333912037037045E-2</v>
      </c>
      <c r="AY4" s="126">
        <f>IF(ISBLANK(laps_times[[#This Row],[42]]),"DNF",    rounds_cum_time[[#This Row],[41]]+laps_times[[#This Row],[42]])</f>
        <v>4.7438541666666674E-2</v>
      </c>
      <c r="AZ4" s="126">
        <f>IF(ISBLANK(laps_times[[#This Row],[43]]),"DNF",    rounds_cum_time[[#This Row],[42]]+laps_times[[#This Row],[43]])</f>
        <v>4.8545601851851861E-2</v>
      </c>
      <c r="BA4" s="126">
        <f>IF(ISBLANK(laps_times[[#This Row],[44]]),"DNF",    rounds_cum_time[[#This Row],[43]]+laps_times[[#This Row],[44]])</f>
        <v>4.9680092592592602E-2</v>
      </c>
      <c r="BB4" s="126">
        <f>IF(ISBLANK(laps_times[[#This Row],[45]]),"DNF",    rounds_cum_time[[#This Row],[44]]+laps_times[[#This Row],[45]])</f>
        <v>5.0814583333333344E-2</v>
      </c>
      <c r="BC4" s="126">
        <f>IF(ISBLANK(laps_times[[#This Row],[46]]),"DNF",    rounds_cum_time[[#This Row],[45]]+laps_times[[#This Row],[46]])</f>
        <v>5.1903009259259267E-2</v>
      </c>
      <c r="BD4" s="126">
        <f>IF(ISBLANK(laps_times[[#This Row],[47]]),"DNF",    rounds_cum_time[[#This Row],[46]]+laps_times[[#This Row],[47]])</f>
        <v>5.3004282407407413E-2</v>
      </c>
      <c r="BE4" s="126">
        <f>IF(ISBLANK(laps_times[[#This Row],[48]]),"DNF",    rounds_cum_time[[#This Row],[47]]+laps_times[[#This Row],[48]])</f>
        <v>5.4133912037037039E-2</v>
      </c>
      <c r="BF4" s="126">
        <f>IF(ISBLANK(laps_times[[#This Row],[49]]),"DNF",    rounds_cum_time[[#This Row],[48]]+laps_times[[#This Row],[49]])</f>
        <v>5.5231134259259261E-2</v>
      </c>
      <c r="BG4" s="126">
        <f>IF(ISBLANK(laps_times[[#This Row],[50]]),"DNF",    rounds_cum_time[[#This Row],[49]]+laps_times[[#This Row],[50]])</f>
        <v>5.6340393518518522E-2</v>
      </c>
      <c r="BH4" s="126">
        <f>IF(ISBLANK(laps_times[[#This Row],[51]]),"DNF",    rounds_cum_time[[#This Row],[50]]+laps_times[[#This Row],[51]])</f>
        <v>5.7451504629629634E-2</v>
      </c>
      <c r="BI4" s="126">
        <f>IF(ISBLANK(laps_times[[#This Row],[52]]),"DNF",    rounds_cum_time[[#This Row],[51]]+laps_times[[#This Row],[52]])</f>
        <v>5.8558217592592596E-2</v>
      </c>
      <c r="BJ4" s="126">
        <f>IF(ISBLANK(laps_times[[#This Row],[53]]),"DNF",    rounds_cum_time[[#This Row],[52]]+laps_times[[#This Row],[53]])</f>
        <v>5.9669097222222224E-2</v>
      </c>
      <c r="BK4" s="126">
        <f>IF(ISBLANK(laps_times[[#This Row],[54]]),"DNF",    rounds_cum_time[[#This Row],[53]]+laps_times[[#This Row],[54]])</f>
        <v>6.0768981481481486E-2</v>
      </c>
      <c r="BL4" s="126">
        <f>IF(ISBLANK(laps_times[[#This Row],[55]]),"DNF",    rounds_cum_time[[#This Row],[54]]+laps_times[[#This Row],[55]])</f>
        <v>6.1877083333333339E-2</v>
      </c>
      <c r="BM4" s="126">
        <f>IF(ISBLANK(laps_times[[#This Row],[56]]),"DNF",    rounds_cum_time[[#This Row],[55]]+laps_times[[#This Row],[56]])</f>
        <v>6.3002199074074075E-2</v>
      </c>
      <c r="BN4" s="126">
        <f>IF(ISBLANK(laps_times[[#This Row],[57]]),"DNF",    rounds_cum_time[[#This Row],[56]]+laps_times[[#This Row],[57]])</f>
        <v>6.4122453703703702E-2</v>
      </c>
      <c r="BO4" s="126">
        <f>IF(ISBLANK(laps_times[[#This Row],[58]]),"DNF",    rounds_cum_time[[#This Row],[57]]+laps_times[[#This Row],[58]])</f>
        <v>6.5242824074074071E-2</v>
      </c>
      <c r="BP4" s="126">
        <f>IF(ISBLANK(laps_times[[#This Row],[59]]),"DNF",    rounds_cum_time[[#This Row],[58]]+laps_times[[#This Row],[59]])</f>
        <v>6.6327083333333328E-2</v>
      </c>
      <c r="BQ4" s="126">
        <f>IF(ISBLANK(laps_times[[#This Row],[60]]),"DNF",    rounds_cum_time[[#This Row],[59]]+laps_times[[#This Row],[60]])</f>
        <v>6.7443749999999997E-2</v>
      </c>
      <c r="BR4" s="126">
        <f>IF(ISBLANK(laps_times[[#This Row],[61]]),"DNF",    rounds_cum_time[[#This Row],[60]]+laps_times[[#This Row],[61]])</f>
        <v>6.8567361111111114E-2</v>
      </c>
      <c r="BS4" s="126">
        <f>IF(ISBLANK(laps_times[[#This Row],[62]]),"DNF",    rounds_cum_time[[#This Row],[61]]+laps_times[[#This Row],[62]])</f>
        <v>6.9659143518518526E-2</v>
      </c>
      <c r="BT4" s="126">
        <f>IF(ISBLANK(laps_times[[#This Row],[63]]),"DNF",    rounds_cum_time[[#This Row],[62]]+laps_times[[#This Row],[63]])</f>
        <v>7.0783101851851854E-2</v>
      </c>
      <c r="BU4" s="126">
        <f>IF(ISBLANK(laps_times[[#This Row],[64]]),"DNF",    rounds_cum_time[[#This Row],[63]]+laps_times[[#This Row],[64]])</f>
        <v>7.1895254629629632E-2</v>
      </c>
      <c r="BV4" s="126">
        <f>IF(ISBLANK(laps_times[[#This Row],[65]]),"DNF",    rounds_cum_time[[#This Row],[64]]+laps_times[[#This Row],[65]])</f>
        <v>7.3009027777777777E-2</v>
      </c>
      <c r="BW4" s="126">
        <f>IF(ISBLANK(laps_times[[#This Row],[66]]),"DNF",    rounds_cum_time[[#This Row],[65]]+laps_times[[#This Row],[66]])</f>
        <v>7.4124074074074078E-2</v>
      </c>
      <c r="BX4" s="126">
        <f>IF(ISBLANK(laps_times[[#This Row],[67]]),"DNF",    rounds_cum_time[[#This Row],[66]]+laps_times[[#This Row],[67]])</f>
        <v>7.5226273148148157E-2</v>
      </c>
      <c r="BY4" s="126">
        <f>IF(ISBLANK(laps_times[[#This Row],[68]]),"DNF",    rounds_cum_time[[#This Row],[67]]+laps_times[[#This Row],[68]])</f>
        <v>7.6329050925925929E-2</v>
      </c>
      <c r="BZ4" s="126">
        <f>IF(ISBLANK(laps_times[[#This Row],[69]]),"DNF",    rounds_cum_time[[#This Row],[68]]+laps_times[[#This Row],[69]])</f>
        <v>7.7446874999999998E-2</v>
      </c>
      <c r="CA4" s="126">
        <f>IF(ISBLANK(laps_times[[#This Row],[70]]),"DNF",    rounds_cum_time[[#This Row],[69]]+laps_times[[#This Row],[70]])</f>
        <v>7.8558101851851844E-2</v>
      </c>
      <c r="CB4" s="126">
        <f>IF(ISBLANK(laps_times[[#This Row],[71]]),"DNF",    rounds_cum_time[[#This Row],[70]]+laps_times[[#This Row],[71]])</f>
        <v>7.9667013888888888E-2</v>
      </c>
      <c r="CC4" s="126">
        <f>IF(ISBLANK(laps_times[[#This Row],[72]]),"DNF",    rounds_cum_time[[#This Row],[71]]+laps_times[[#This Row],[72]])</f>
        <v>8.0817361111111111E-2</v>
      </c>
      <c r="CD4" s="126">
        <f>IF(ISBLANK(laps_times[[#This Row],[73]]),"DNF",    rounds_cum_time[[#This Row],[72]]+laps_times[[#This Row],[73]])</f>
        <v>8.1929282407407406E-2</v>
      </c>
      <c r="CE4" s="126">
        <f>IF(ISBLANK(laps_times[[#This Row],[74]]),"DNF",    rounds_cum_time[[#This Row],[73]]+laps_times[[#This Row],[74]])</f>
        <v>8.3053819444444441E-2</v>
      </c>
      <c r="CF4" s="126">
        <f>IF(ISBLANK(laps_times[[#This Row],[75]]),"DNF",    rounds_cum_time[[#This Row],[74]]+laps_times[[#This Row],[75]])</f>
        <v>8.4157870370370369E-2</v>
      </c>
      <c r="CG4" s="126">
        <f>IF(ISBLANK(laps_times[[#This Row],[76]]),"DNF",    rounds_cum_time[[#This Row],[75]]+laps_times[[#This Row],[76]])</f>
        <v>8.5280208333333329E-2</v>
      </c>
      <c r="CH4" s="126">
        <f>IF(ISBLANK(laps_times[[#This Row],[77]]),"DNF",    rounds_cum_time[[#This Row],[76]]+laps_times[[#This Row],[77]])</f>
        <v>8.6380787037037027E-2</v>
      </c>
      <c r="CI4" s="126">
        <f>IF(ISBLANK(laps_times[[#This Row],[78]]),"DNF",    rounds_cum_time[[#This Row],[77]]+laps_times[[#This Row],[78]])</f>
        <v>8.7499074074074062E-2</v>
      </c>
      <c r="CJ4" s="126">
        <f>IF(ISBLANK(laps_times[[#This Row],[79]]),"DNF",    rounds_cum_time[[#This Row],[78]]+laps_times[[#This Row],[79]])</f>
        <v>8.8624652777777771E-2</v>
      </c>
      <c r="CK4" s="126">
        <f>IF(ISBLANK(laps_times[[#This Row],[80]]),"DNF",    rounds_cum_time[[#This Row],[79]]+laps_times[[#This Row],[80]])</f>
        <v>8.9729050925925924E-2</v>
      </c>
      <c r="CL4" s="126">
        <f>IF(ISBLANK(laps_times[[#This Row],[81]]),"DNF",    rounds_cum_time[[#This Row],[80]]+laps_times[[#This Row],[81]])</f>
        <v>9.0858680555555557E-2</v>
      </c>
      <c r="CM4" s="126">
        <f>IF(ISBLANK(laps_times[[#This Row],[82]]),"DNF",    rounds_cum_time[[#This Row],[81]]+laps_times[[#This Row],[82]])</f>
        <v>9.198935185185185E-2</v>
      </c>
      <c r="CN4" s="126">
        <f>IF(ISBLANK(laps_times[[#This Row],[83]]),"DNF",    rounds_cum_time[[#This Row],[82]]+laps_times[[#This Row],[83]])</f>
        <v>9.309537037037037E-2</v>
      </c>
      <c r="CO4" s="126">
        <f>IF(ISBLANK(laps_times[[#This Row],[84]]),"DNF",    rounds_cum_time[[#This Row],[83]]+laps_times[[#This Row],[84]])</f>
        <v>9.4233333333333336E-2</v>
      </c>
      <c r="CP4" s="126">
        <f>IF(ISBLANK(laps_times[[#This Row],[85]]),"DNF",    rounds_cum_time[[#This Row],[84]]+laps_times[[#This Row],[85]])</f>
        <v>9.5333796296296305E-2</v>
      </c>
      <c r="CQ4" s="126">
        <f>IF(ISBLANK(laps_times[[#This Row],[86]]),"DNF",    rounds_cum_time[[#This Row],[85]]+laps_times[[#This Row],[86]])</f>
        <v>9.6467361111111122E-2</v>
      </c>
      <c r="CR4" s="126">
        <f>IF(ISBLANK(laps_times[[#This Row],[87]]),"DNF",    rounds_cum_time[[#This Row],[86]]+laps_times[[#This Row],[87]])</f>
        <v>9.7588194444444457E-2</v>
      </c>
      <c r="CS4" s="126">
        <f>IF(ISBLANK(laps_times[[#This Row],[88]]),"DNF",    rounds_cum_time[[#This Row],[87]]+laps_times[[#This Row],[88]])</f>
        <v>9.8713657407407424E-2</v>
      </c>
      <c r="CT4" s="126">
        <f>IF(ISBLANK(laps_times[[#This Row],[89]]),"DNF",    rounds_cum_time[[#This Row],[88]]+laps_times[[#This Row],[89]])</f>
        <v>9.9839814814814826E-2</v>
      </c>
      <c r="CU4" s="126">
        <f>IF(ISBLANK(laps_times[[#This Row],[90]]),"DNF",    rounds_cum_time[[#This Row],[89]]+laps_times[[#This Row],[90]])</f>
        <v>0.10097500000000001</v>
      </c>
      <c r="CV4" s="126">
        <f>IF(ISBLANK(laps_times[[#This Row],[91]]),"DNF",    rounds_cum_time[[#This Row],[90]]+laps_times[[#This Row],[91]])</f>
        <v>0.10209224537037039</v>
      </c>
      <c r="CW4" s="126">
        <f>IF(ISBLANK(laps_times[[#This Row],[92]]),"DNF",    rounds_cum_time[[#This Row],[91]]+laps_times[[#This Row],[92]])</f>
        <v>0.10321168981481484</v>
      </c>
      <c r="CX4" s="126">
        <f>IF(ISBLANK(laps_times[[#This Row],[93]]),"DNF",    rounds_cum_time[[#This Row],[92]]+laps_times[[#This Row],[93]])</f>
        <v>0.10432222222222225</v>
      </c>
      <c r="CY4" s="126">
        <f>IF(ISBLANK(laps_times[[#This Row],[94]]),"DNF",    rounds_cum_time[[#This Row],[93]]+laps_times[[#This Row],[94]])</f>
        <v>0.10544930555555558</v>
      </c>
      <c r="CZ4" s="126">
        <f>IF(ISBLANK(laps_times[[#This Row],[95]]),"DNF",    rounds_cum_time[[#This Row],[94]]+laps_times[[#This Row],[95]])</f>
        <v>0.10654201388888891</v>
      </c>
      <c r="DA4" s="126">
        <f>IF(ISBLANK(laps_times[[#This Row],[96]]),"DNF",    rounds_cum_time[[#This Row],[95]]+laps_times[[#This Row],[96]])</f>
        <v>0.10763923611111113</v>
      </c>
      <c r="DB4" s="126">
        <f>IF(ISBLANK(laps_times[[#This Row],[97]]),"DNF",    rounds_cum_time[[#This Row],[96]]+laps_times[[#This Row],[97]])</f>
        <v>0.10874629629629631</v>
      </c>
      <c r="DC4" s="126">
        <f>IF(ISBLANK(laps_times[[#This Row],[98]]),"DNF",    rounds_cum_time[[#This Row],[97]]+laps_times[[#This Row],[98]])</f>
        <v>0.10983414351851853</v>
      </c>
      <c r="DD4" s="126">
        <f>IF(ISBLANK(laps_times[[#This Row],[99]]),"DNF",    rounds_cum_time[[#This Row],[98]]+laps_times[[#This Row],[99]])</f>
        <v>0.11096087962962964</v>
      </c>
      <c r="DE4" s="126">
        <f>IF(ISBLANK(laps_times[[#This Row],[100]]),"DNF",    rounds_cum_time[[#This Row],[99]]+laps_times[[#This Row],[100]])</f>
        <v>0.11205729166666667</v>
      </c>
      <c r="DF4" s="126">
        <f>IF(ISBLANK(laps_times[[#This Row],[101]]),"DNF",    rounds_cum_time[[#This Row],[100]]+laps_times[[#This Row],[101]])</f>
        <v>0.11318113425925926</v>
      </c>
      <c r="DG4" s="126">
        <f>IF(ISBLANK(laps_times[[#This Row],[102]]),"DNF",    rounds_cum_time[[#This Row],[101]]+laps_times[[#This Row],[102]])</f>
        <v>0.11429733796296296</v>
      </c>
      <c r="DH4" s="126">
        <f>IF(ISBLANK(laps_times[[#This Row],[103]]),"DNF",    rounds_cum_time[[#This Row],[102]]+laps_times[[#This Row],[103]])</f>
        <v>0.11540694444444444</v>
      </c>
      <c r="DI4" s="126">
        <f>IF(ISBLANK(laps_times[[#This Row],[104]]),"DNF",    rounds_cum_time[[#This Row],[103]]+laps_times[[#This Row],[104]])</f>
        <v>0.11649027777777778</v>
      </c>
      <c r="DJ4" s="126">
        <f>IF(ISBLANK(laps_times[[#This Row],[105]]),"DNF",    rounds_cum_time[[#This Row],[104]]+laps_times[[#This Row],[105]])</f>
        <v>0.11755173611111111</v>
      </c>
    </row>
    <row r="5" spans="2:114">
      <c r="B5" s="123">
        <f>laps_times[[#This Row],[poř]]</f>
        <v>2</v>
      </c>
      <c r="C5" s="124">
        <f>laps_times[[#This Row],[s.č.]]</f>
        <v>122</v>
      </c>
      <c r="D5" s="124" t="str">
        <f>laps_times[[#This Row],[jméno]]</f>
        <v>Macek Petr</v>
      </c>
      <c r="E5" s="125">
        <f>laps_times[[#This Row],[roč]]</f>
        <v>1979</v>
      </c>
      <c r="F5" s="125" t="str">
        <f>laps_times[[#This Row],[kat]]</f>
        <v>M40</v>
      </c>
      <c r="G5" s="125">
        <f>laps_times[[#This Row],[poř_kat]]</f>
        <v>1</v>
      </c>
      <c r="H5" s="124" t="str">
        <f>IF(ISBLANK(laps_times[[#This Row],[klub]]),"-",laps_times[[#This Row],[klub]])</f>
        <v>-</v>
      </c>
      <c r="I5" s="133">
        <f>laps_times[[#This Row],[celk. čas]]</f>
        <v>0.11891898148148149</v>
      </c>
      <c r="J5" s="126">
        <f>laps_times[[#This Row],[1]]</f>
        <v>1.6932870370370372E-3</v>
      </c>
      <c r="K5" s="126">
        <f>IF(ISBLANK(laps_times[[#This Row],[2]]),"DNF",    rounds_cum_time[[#This Row],[1]]+laps_times[[#This Row],[2]])</f>
        <v>2.8109953703703708E-3</v>
      </c>
      <c r="L5" s="126">
        <f>IF(ISBLANK(laps_times[[#This Row],[3]]),"DNF",    rounds_cum_time[[#This Row],[2]]+laps_times[[#This Row],[3]])</f>
        <v>3.9461805555555561E-3</v>
      </c>
      <c r="M5" s="126">
        <f>IF(ISBLANK(laps_times[[#This Row],[4]]),"DNF",    rounds_cum_time[[#This Row],[3]]+laps_times[[#This Row],[4]])</f>
        <v>5.0812500000000007E-3</v>
      </c>
      <c r="N5" s="126">
        <f>IF(ISBLANK(laps_times[[#This Row],[5]]),"DNF",    rounds_cum_time[[#This Row],[4]]+laps_times[[#This Row],[5]])</f>
        <v>6.2072916666666674E-3</v>
      </c>
      <c r="O5" s="126">
        <f>IF(ISBLANK(laps_times[[#This Row],[6]]),"DNF",    rounds_cum_time[[#This Row],[5]]+laps_times[[#This Row],[6]])</f>
        <v>7.3189814814814819E-3</v>
      </c>
      <c r="P5" s="126">
        <f>IF(ISBLANK(laps_times[[#This Row],[7]]),"DNF",    rounds_cum_time[[#This Row],[6]]+laps_times[[#This Row],[7]])</f>
        <v>8.4630787037037036E-3</v>
      </c>
      <c r="Q5" s="126">
        <f>IF(ISBLANK(laps_times[[#This Row],[8]]),"DNF",    rounds_cum_time[[#This Row],[7]]+laps_times[[#This Row],[8]])</f>
        <v>9.595833333333333E-3</v>
      </c>
      <c r="R5" s="126">
        <f>IF(ISBLANK(laps_times[[#This Row],[9]]),"DNF",    rounds_cum_time[[#This Row],[8]]+laps_times[[#This Row],[9]])</f>
        <v>1.0713541666666666E-2</v>
      </c>
      <c r="S5" s="126">
        <f>IF(ISBLANK(laps_times[[#This Row],[10]]),"DNF",    rounds_cum_time[[#This Row],[9]]+laps_times[[#This Row],[10]])</f>
        <v>1.1830787037037037E-2</v>
      </c>
      <c r="T5" s="126">
        <f>IF(ISBLANK(laps_times[[#This Row],[11]]),"DNF",    rounds_cum_time[[#This Row],[10]]+laps_times[[#This Row],[11]])</f>
        <v>1.2957175925925926E-2</v>
      </c>
      <c r="U5" s="126">
        <f>IF(ISBLANK(laps_times[[#This Row],[12]]),"DNF",    rounds_cum_time[[#This Row],[11]]+laps_times[[#This Row],[12]])</f>
        <v>1.4075000000000001E-2</v>
      </c>
      <c r="V5" s="126">
        <f>IF(ISBLANK(laps_times[[#This Row],[13]]),"DNF",    rounds_cum_time[[#This Row],[12]]+laps_times[[#This Row],[13]])</f>
        <v>1.5191319444444445E-2</v>
      </c>
      <c r="W5" s="126">
        <f>IF(ISBLANK(laps_times[[#This Row],[14]]),"DNF",    rounds_cum_time[[#This Row],[13]]+laps_times[[#This Row],[14]])</f>
        <v>1.6297453703703703E-2</v>
      </c>
      <c r="X5" s="126">
        <f>IF(ISBLANK(laps_times[[#This Row],[15]]),"DNF",    rounds_cum_time[[#This Row],[14]]+laps_times[[#This Row],[15]])</f>
        <v>1.7421412037037037E-2</v>
      </c>
      <c r="Y5" s="126">
        <f>IF(ISBLANK(laps_times[[#This Row],[16]]),"DNF",    rounds_cum_time[[#This Row],[15]]+laps_times[[#This Row],[16]])</f>
        <v>1.8545138888888889E-2</v>
      </c>
      <c r="Z5" s="126">
        <f>IF(ISBLANK(laps_times[[#This Row],[17]]),"DNF",    rounds_cum_time[[#This Row],[16]]+laps_times[[#This Row],[17]])</f>
        <v>1.9668171296296295E-2</v>
      </c>
      <c r="AA5" s="126">
        <f>IF(ISBLANK(laps_times[[#This Row],[18]]),"DNF",    rounds_cum_time[[#This Row],[17]]+laps_times[[#This Row],[18]])</f>
        <v>2.0774305555555553E-2</v>
      </c>
      <c r="AB5" s="126">
        <f>IF(ISBLANK(laps_times[[#This Row],[19]]),"DNF",    rounds_cum_time[[#This Row],[18]]+laps_times[[#This Row],[19]])</f>
        <v>2.1891898148148146E-2</v>
      </c>
      <c r="AC5" s="126">
        <f>IF(ISBLANK(laps_times[[#This Row],[20]]),"DNF",    rounds_cum_time[[#This Row],[19]]+laps_times[[#This Row],[20]])</f>
        <v>2.3016666666666664E-2</v>
      </c>
      <c r="AD5" s="126">
        <f>IF(ISBLANK(laps_times[[#This Row],[21]]),"DNF",    rounds_cum_time[[#This Row],[20]]+laps_times[[#This Row],[21]])</f>
        <v>2.4128587962962959E-2</v>
      </c>
      <c r="AE5" s="126">
        <f>IF(ISBLANK(laps_times[[#This Row],[22]]),"DNF",    rounds_cum_time[[#This Row],[21]]+laps_times[[#This Row],[22]])</f>
        <v>2.5248032407407403E-2</v>
      </c>
      <c r="AF5" s="126">
        <f>IF(ISBLANK(laps_times[[#This Row],[23]]),"DNF",    rounds_cum_time[[#This Row],[22]]+laps_times[[#This Row],[23]])</f>
        <v>2.6380208333333328E-2</v>
      </c>
      <c r="AG5" s="126">
        <f>IF(ISBLANK(laps_times[[#This Row],[24]]),"DNF",    rounds_cum_time[[#This Row],[23]]+laps_times[[#This Row],[24]])</f>
        <v>2.7510185185185179E-2</v>
      </c>
      <c r="AH5" s="126">
        <f>IF(ISBLANK(laps_times[[#This Row],[25]]),"DNF",    rounds_cum_time[[#This Row],[24]]+laps_times[[#This Row],[25]])</f>
        <v>2.8642361111111105E-2</v>
      </c>
      <c r="AI5" s="126">
        <f>IF(ISBLANK(laps_times[[#This Row],[26]]),"DNF",    rounds_cum_time[[#This Row],[25]]+laps_times[[#This Row],[26]])</f>
        <v>2.978842592592592E-2</v>
      </c>
      <c r="AJ5" s="126">
        <f>IF(ISBLANK(laps_times[[#This Row],[27]]),"DNF",    rounds_cum_time[[#This Row],[26]]+laps_times[[#This Row],[27]])</f>
        <v>3.0888657407407399E-2</v>
      </c>
      <c r="AK5" s="126">
        <f>IF(ISBLANK(laps_times[[#This Row],[28]]),"DNF",    rounds_cum_time[[#This Row],[27]]+laps_times[[#This Row],[28]])</f>
        <v>3.2022685185185175E-2</v>
      </c>
      <c r="AL5" s="126">
        <f>IF(ISBLANK(laps_times[[#This Row],[29]]),"DNF",    rounds_cum_time[[#This Row],[28]]+laps_times[[#This Row],[29]])</f>
        <v>3.31579861111111E-2</v>
      </c>
      <c r="AM5" s="126">
        <f>IF(ISBLANK(laps_times[[#This Row],[30]]),"DNF",    rounds_cum_time[[#This Row],[29]]+laps_times[[#This Row],[30]])</f>
        <v>3.4264467592592579E-2</v>
      </c>
      <c r="AN5" s="126">
        <f>IF(ISBLANK(laps_times[[#This Row],[31]]),"DNF",    rounds_cum_time[[#This Row],[30]]+laps_times[[#This Row],[31]])</f>
        <v>3.5374884259259248E-2</v>
      </c>
      <c r="AO5" s="126">
        <f>IF(ISBLANK(laps_times[[#This Row],[32]]),"DNF",    rounds_cum_time[[#This Row],[31]]+laps_times[[#This Row],[32]])</f>
        <v>3.649675925925925E-2</v>
      </c>
      <c r="AP5" s="126">
        <f>IF(ISBLANK(laps_times[[#This Row],[33]]),"DNF",    rounds_cum_time[[#This Row],[32]]+laps_times[[#This Row],[33]])</f>
        <v>3.7622800925925917E-2</v>
      </c>
      <c r="AQ5" s="126">
        <f>IF(ISBLANK(laps_times[[#This Row],[34]]),"DNF",    rounds_cum_time[[#This Row],[33]]+laps_times[[#This Row],[34]])</f>
        <v>3.8744675925925919E-2</v>
      </c>
      <c r="AR5" s="126">
        <f>IF(ISBLANK(laps_times[[#This Row],[35]]),"DNF",    rounds_cum_time[[#This Row],[34]]+laps_times[[#This Row],[35]])</f>
        <v>3.9874074074074069E-2</v>
      </c>
      <c r="AS5" s="126">
        <f>IF(ISBLANK(laps_times[[#This Row],[36]]),"DNF",    rounds_cum_time[[#This Row],[35]]+laps_times[[#This Row],[36]])</f>
        <v>4.1000115740740736E-2</v>
      </c>
      <c r="AT5" s="126">
        <f>IF(ISBLANK(laps_times[[#This Row],[37]]),"DNF",    rounds_cum_time[[#This Row],[36]]+laps_times[[#This Row],[37]])</f>
        <v>4.2117476851851847E-2</v>
      </c>
      <c r="AU5" s="126">
        <f>IF(ISBLANK(laps_times[[#This Row],[38]]),"DNF",    rounds_cum_time[[#This Row],[37]]+laps_times[[#This Row],[38]])</f>
        <v>4.3235648148148141E-2</v>
      </c>
      <c r="AV5" s="126">
        <f>IF(ISBLANK(laps_times[[#This Row],[39]]),"DNF",    rounds_cum_time[[#This Row],[38]]+laps_times[[#This Row],[39]])</f>
        <v>4.4365046296296291E-2</v>
      </c>
      <c r="AW5" s="126">
        <f>IF(ISBLANK(laps_times[[#This Row],[40]]),"DNF",    rounds_cum_time[[#This Row],[39]]+laps_times[[#This Row],[40]])</f>
        <v>4.5484027777777776E-2</v>
      </c>
      <c r="AX5" s="126">
        <f>IF(ISBLANK(laps_times[[#This Row],[41]]),"DNF",    rounds_cum_time[[#This Row],[40]]+laps_times[[#This Row],[41]])</f>
        <v>4.6621412037037034E-2</v>
      </c>
      <c r="AY5" s="126">
        <f>IF(ISBLANK(laps_times[[#This Row],[42]]),"DNF",    rounds_cum_time[[#This Row],[41]]+laps_times[[#This Row],[42]])</f>
        <v>4.7747800925925926E-2</v>
      </c>
      <c r="AZ5" s="126">
        <f>IF(ISBLANK(laps_times[[#This Row],[43]]),"DNF",    rounds_cum_time[[#This Row],[42]]+laps_times[[#This Row],[43]])</f>
        <v>4.8877546296296294E-2</v>
      </c>
      <c r="BA5" s="126">
        <f>IF(ISBLANK(laps_times[[#This Row],[44]]),"DNF",    rounds_cum_time[[#This Row],[43]]+laps_times[[#This Row],[44]])</f>
        <v>4.9990509259259255E-2</v>
      </c>
      <c r="BB5" s="126">
        <f>IF(ISBLANK(laps_times[[#This Row],[45]]),"DNF",    rounds_cum_time[[#This Row],[44]]+laps_times[[#This Row],[45]])</f>
        <v>5.1132291666666663E-2</v>
      </c>
      <c r="BC5" s="126">
        <f>IF(ISBLANK(laps_times[[#This Row],[46]]),"DNF",    rounds_cum_time[[#This Row],[45]]+laps_times[[#This Row],[46]])</f>
        <v>5.2251388888888882E-2</v>
      </c>
      <c r="BD5" s="126">
        <f>IF(ISBLANK(laps_times[[#This Row],[47]]),"DNF",    rounds_cum_time[[#This Row],[46]]+laps_times[[#This Row],[47]])</f>
        <v>5.3381018518518508E-2</v>
      </c>
      <c r="BE5" s="126">
        <f>IF(ISBLANK(laps_times[[#This Row],[48]]),"DNF",    rounds_cum_time[[#This Row],[47]]+laps_times[[#This Row],[48]])</f>
        <v>5.4508101851851842E-2</v>
      </c>
      <c r="BF5" s="126">
        <f>IF(ISBLANK(laps_times[[#This Row],[49]]),"DNF",    rounds_cum_time[[#This Row],[48]]+laps_times[[#This Row],[49]])</f>
        <v>5.5647685185185175E-2</v>
      </c>
      <c r="BG5" s="126">
        <f>IF(ISBLANK(laps_times[[#This Row],[50]]),"DNF",    rounds_cum_time[[#This Row],[49]]+laps_times[[#This Row],[50]])</f>
        <v>5.675462962962962E-2</v>
      </c>
      <c r="BH5" s="126">
        <f>IF(ISBLANK(laps_times[[#This Row],[51]]),"DNF",    rounds_cum_time[[#This Row],[50]]+laps_times[[#This Row],[51]])</f>
        <v>5.787326388888888E-2</v>
      </c>
      <c r="BI5" s="126">
        <f>IF(ISBLANK(laps_times[[#This Row],[52]]),"DNF",    rounds_cum_time[[#This Row],[51]]+laps_times[[#This Row],[52]])</f>
        <v>5.8981597222222217E-2</v>
      </c>
      <c r="BJ5" s="126">
        <f>IF(ISBLANK(laps_times[[#This Row],[53]]),"DNF",    rounds_cum_time[[#This Row],[52]]+laps_times[[#This Row],[53]])</f>
        <v>6.0098611111111103E-2</v>
      </c>
      <c r="BK5" s="126">
        <f>IF(ISBLANK(laps_times[[#This Row],[54]]),"DNF",    rounds_cum_time[[#This Row],[53]]+laps_times[[#This Row],[54]])</f>
        <v>6.1204282407407398E-2</v>
      </c>
      <c r="BL5" s="126">
        <f>IF(ISBLANK(laps_times[[#This Row],[55]]),"DNF",    rounds_cum_time[[#This Row],[54]]+laps_times[[#This Row],[55]])</f>
        <v>6.2332291666666657E-2</v>
      </c>
      <c r="BM5" s="126">
        <f>IF(ISBLANK(laps_times[[#This Row],[56]]),"DNF",    rounds_cum_time[[#This Row],[55]]+laps_times[[#This Row],[56]])</f>
        <v>6.3450347222222217E-2</v>
      </c>
      <c r="BN5" s="126">
        <f>IF(ISBLANK(laps_times[[#This Row],[57]]),"DNF",    rounds_cum_time[[#This Row],[56]]+laps_times[[#This Row],[57]])</f>
        <v>6.4569560185185185E-2</v>
      </c>
      <c r="BO5" s="126">
        <f>IF(ISBLANK(laps_times[[#This Row],[58]]),"DNF",    rounds_cum_time[[#This Row],[57]]+laps_times[[#This Row],[58]])</f>
        <v>6.5690509259259261E-2</v>
      </c>
      <c r="BP5" s="126">
        <f>IF(ISBLANK(laps_times[[#This Row],[59]]),"DNF",    rounds_cum_time[[#This Row],[58]]+laps_times[[#This Row],[59]])</f>
        <v>6.6817476851851854E-2</v>
      </c>
      <c r="BQ5" s="126">
        <f>IF(ISBLANK(laps_times[[#This Row],[60]]),"DNF",    rounds_cum_time[[#This Row],[59]]+laps_times[[#This Row],[60]])</f>
        <v>6.7945023148148154E-2</v>
      </c>
      <c r="BR5" s="126">
        <f>IF(ISBLANK(laps_times[[#This Row],[61]]),"DNF",    rounds_cum_time[[#This Row],[60]]+laps_times[[#This Row],[61]])</f>
        <v>6.906076388888889E-2</v>
      </c>
      <c r="BS5" s="126">
        <f>IF(ISBLANK(laps_times[[#This Row],[62]]),"DNF",    rounds_cum_time[[#This Row],[61]]+laps_times[[#This Row],[62]])</f>
        <v>7.0188657407407415E-2</v>
      </c>
      <c r="BT5" s="126">
        <f>IF(ISBLANK(laps_times[[#This Row],[63]]),"DNF",    rounds_cum_time[[#This Row],[62]]+laps_times[[#This Row],[63]])</f>
        <v>7.1321527777777782E-2</v>
      </c>
      <c r="BU5" s="126">
        <f>IF(ISBLANK(laps_times[[#This Row],[64]]),"DNF",    rounds_cum_time[[#This Row],[63]]+laps_times[[#This Row],[64]])</f>
        <v>7.2451388888888898E-2</v>
      </c>
      <c r="BV5" s="126">
        <f>IF(ISBLANK(laps_times[[#This Row],[65]]),"DNF",    rounds_cum_time[[#This Row],[64]]+laps_times[[#This Row],[65]])</f>
        <v>7.3579513888888892E-2</v>
      </c>
      <c r="BW5" s="126">
        <f>IF(ISBLANK(laps_times[[#This Row],[66]]),"DNF",    rounds_cum_time[[#This Row],[65]]+laps_times[[#This Row],[66]])</f>
        <v>7.4713888888888885E-2</v>
      </c>
      <c r="BX5" s="126">
        <f>IF(ISBLANK(laps_times[[#This Row],[67]]),"DNF",    rounds_cum_time[[#This Row],[66]]+laps_times[[#This Row],[67]])</f>
        <v>7.5820717592592596E-2</v>
      </c>
      <c r="BY5" s="126">
        <f>IF(ISBLANK(laps_times[[#This Row],[68]]),"DNF",    rounds_cum_time[[#This Row],[67]]+laps_times[[#This Row],[68]])</f>
        <v>7.6943055555555556E-2</v>
      </c>
      <c r="BZ5" s="126">
        <f>IF(ISBLANK(laps_times[[#This Row],[69]]),"DNF",    rounds_cum_time[[#This Row],[68]]+laps_times[[#This Row],[69]])</f>
        <v>7.8069212962962958E-2</v>
      </c>
      <c r="CA5" s="126">
        <f>IF(ISBLANK(laps_times[[#This Row],[70]]),"DNF",    rounds_cum_time[[#This Row],[69]]+laps_times[[#This Row],[70]])</f>
        <v>7.9197222222222224E-2</v>
      </c>
      <c r="CB5" s="126">
        <f>IF(ISBLANK(laps_times[[#This Row],[71]]),"DNF",    rounds_cum_time[[#This Row],[70]]+laps_times[[#This Row],[71]])</f>
        <v>8.0328935185185191E-2</v>
      </c>
      <c r="CC5" s="126">
        <f>IF(ISBLANK(laps_times[[#This Row],[72]]),"DNF",    rounds_cum_time[[#This Row],[71]]+laps_times[[#This Row],[72]])</f>
        <v>8.1453703703703709E-2</v>
      </c>
      <c r="CD5" s="126">
        <f>IF(ISBLANK(laps_times[[#This Row],[73]]),"DNF",    rounds_cum_time[[#This Row],[72]]+laps_times[[#This Row],[73]])</f>
        <v>8.2559722222222229E-2</v>
      </c>
      <c r="CE5" s="126">
        <f>IF(ISBLANK(laps_times[[#This Row],[74]]),"DNF",    rounds_cum_time[[#This Row],[73]]+laps_times[[#This Row],[74]])</f>
        <v>8.3687615740740753E-2</v>
      </c>
      <c r="CF5" s="126">
        <f>IF(ISBLANK(laps_times[[#This Row],[75]]),"DNF",    rounds_cum_time[[#This Row],[74]]+laps_times[[#This Row],[75]])</f>
        <v>8.4800000000000014E-2</v>
      </c>
      <c r="CG5" s="126">
        <f>IF(ISBLANK(laps_times[[#This Row],[76]]),"DNF",    rounds_cum_time[[#This Row],[75]]+laps_times[[#This Row],[76]])</f>
        <v>8.5919791666666676E-2</v>
      </c>
      <c r="CH5" s="126">
        <f>IF(ISBLANK(laps_times[[#This Row],[77]]),"DNF",    rounds_cum_time[[#This Row],[76]]+laps_times[[#This Row],[77]])</f>
        <v>8.7045486111111126E-2</v>
      </c>
      <c r="CI5" s="126">
        <f>IF(ISBLANK(laps_times[[#This Row],[78]]),"DNF",    rounds_cum_time[[#This Row],[77]]+laps_times[[#This Row],[78]])</f>
        <v>8.8169097222222242E-2</v>
      </c>
      <c r="CJ5" s="126">
        <f>IF(ISBLANK(laps_times[[#This Row],[79]]),"DNF",    rounds_cum_time[[#This Row],[78]]+laps_times[[#This Row],[79]])</f>
        <v>8.9288888888888904E-2</v>
      </c>
      <c r="CK5" s="126">
        <f>IF(ISBLANK(laps_times[[#This Row],[80]]),"DNF",    rounds_cum_time[[#This Row],[79]]+laps_times[[#This Row],[80]])</f>
        <v>9.0428819444444461E-2</v>
      </c>
      <c r="CL5" s="126">
        <f>IF(ISBLANK(laps_times[[#This Row],[81]]),"DNF",    rounds_cum_time[[#This Row],[80]]+laps_times[[#This Row],[81]])</f>
        <v>9.1552314814814836E-2</v>
      </c>
      <c r="CM5" s="126">
        <f>IF(ISBLANK(laps_times[[#This Row],[82]]),"DNF",    rounds_cum_time[[#This Row],[81]]+laps_times[[#This Row],[82]])</f>
        <v>9.2684953703703721E-2</v>
      </c>
      <c r="CN5" s="126">
        <f>IF(ISBLANK(laps_times[[#This Row],[83]]),"DNF",    rounds_cum_time[[#This Row],[82]]+laps_times[[#This Row],[83]])</f>
        <v>9.3824768518518536E-2</v>
      </c>
      <c r="CO5" s="126">
        <f>IF(ISBLANK(laps_times[[#This Row],[84]]),"DNF",    rounds_cum_time[[#This Row],[83]]+laps_times[[#This Row],[84]])</f>
        <v>9.4965625000000012E-2</v>
      </c>
      <c r="CP5" s="126">
        <f>IF(ISBLANK(laps_times[[#This Row],[85]]),"DNF",    rounds_cum_time[[#This Row],[84]]+laps_times[[#This Row],[85]])</f>
        <v>9.6117013888888894E-2</v>
      </c>
      <c r="CQ5" s="126">
        <f>IF(ISBLANK(laps_times[[#This Row],[86]]),"DNF",    rounds_cum_time[[#This Row],[85]]+laps_times[[#This Row],[86]])</f>
        <v>9.7247106481481493E-2</v>
      </c>
      <c r="CR5" s="126">
        <f>IF(ISBLANK(laps_times[[#This Row],[87]]),"DNF",    rounds_cum_time[[#This Row],[86]]+laps_times[[#This Row],[87]])</f>
        <v>9.8407638888888899E-2</v>
      </c>
      <c r="CS5" s="126">
        <f>IF(ISBLANK(laps_times[[#This Row],[88]]),"DNF",    rounds_cum_time[[#This Row],[87]]+laps_times[[#This Row],[88]])</f>
        <v>9.9540393518518525E-2</v>
      </c>
      <c r="CT5" s="126">
        <f>IF(ISBLANK(laps_times[[#This Row],[89]]),"DNF",    rounds_cum_time[[#This Row],[88]]+laps_times[[#This Row],[89]])</f>
        <v>0.10068773148148148</v>
      </c>
      <c r="CU5" s="126">
        <f>IF(ISBLANK(laps_times[[#This Row],[90]]),"DNF",    rounds_cum_time[[#This Row],[89]]+laps_times[[#This Row],[90]])</f>
        <v>0.10181736111111112</v>
      </c>
      <c r="CV5" s="126">
        <f>IF(ISBLANK(laps_times[[#This Row],[91]]),"DNF",    rounds_cum_time[[#This Row],[90]]+laps_times[[#This Row],[91]])</f>
        <v>0.10294745370370371</v>
      </c>
      <c r="CW5" s="126">
        <f>IF(ISBLANK(laps_times[[#This Row],[92]]),"DNF",    rounds_cum_time[[#This Row],[91]]+laps_times[[#This Row],[92]])</f>
        <v>0.10408981481481483</v>
      </c>
      <c r="CX5" s="126">
        <f>IF(ISBLANK(laps_times[[#This Row],[93]]),"DNF",    rounds_cum_time[[#This Row],[92]]+laps_times[[#This Row],[93]])</f>
        <v>0.10521736111111113</v>
      </c>
      <c r="CY5" s="126">
        <f>IF(ISBLANK(laps_times[[#This Row],[94]]),"DNF",    rounds_cum_time[[#This Row],[93]]+laps_times[[#This Row],[94]])</f>
        <v>0.10635659722222224</v>
      </c>
      <c r="CZ5" s="126">
        <f>IF(ISBLANK(laps_times[[#This Row],[95]]),"DNF",    rounds_cum_time[[#This Row],[94]]+laps_times[[#This Row],[95]])</f>
        <v>0.1075107638888889</v>
      </c>
      <c r="DA5" s="126">
        <f>IF(ISBLANK(laps_times[[#This Row],[96]]),"DNF",    rounds_cum_time[[#This Row],[95]]+laps_times[[#This Row],[96]])</f>
        <v>0.1086670138888889</v>
      </c>
      <c r="DB5" s="126">
        <f>IF(ISBLANK(laps_times[[#This Row],[97]]),"DNF",    rounds_cum_time[[#This Row],[96]]+laps_times[[#This Row],[97]])</f>
        <v>0.10979687500000002</v>
      </c>
      <c r="DC5" s="126">
        <f>IF(ISBLANK(laps_times[[#This Row],[98]]),"DNF",    rounds_cum_time[[#This Row],[97]]+laps_times[[#This Row],[98]])</f>
        <v>0.11094421296296297</v>
      </c>
      <c r="DD5" s="126">
        <f>IF(ISBLANK(laps_times[[#This Row],[99]]),"DNF",    rounds_cum_time[[#This Row],[98]]+laps_times[[#This Row],[99]])</f>
        <v>0.11208287037037037</v>
      </c>
      <c r="DE5" s="126">
        <f>IF(ISBLANK(laps_times[[#This Row],[100]]),"DNF",    rounds_cum_time[[#This Row],[99]]+laps_times[[#This Row],[100]])</f>
        <v>0.11324340277777778</v>
      </c>
      <c r="DF5" s="126">
        <f>IF(ISBLANK(laps_times[[#This Row],[101]]),"DNF",    rounds_cum_time[[#This Row],[100]]+laps_times[[#This Row],[101]])</f>
        <v>0.11439363425925926</v>
      </c>
      <c r="DG5" s="126">
        <f>IF(ISBLANK(laps_times[[#This Row],[102]]),"DNF",    rounds_cum_time[[#This Row],[101]]+laps_times[[#This Row],[102]])</f>
        <v>0.11554293981481481</v>
      </c>
      <c r="DH5" s="126">
        <f>IF(ISBLANK(laps_times[[#This Row],[103]]),"DNF",    rounds_cum_time[[#This Row],[102]]+laps_times[[#This Row],[103]])</f>
        <v>0.11669571759259259</v>
      </c>
      <c r="DI5" s="127">
        <f>IF(ISBLANK(laps_times[[#This Row],[104]]),"DNF",    rounds_cum_time[[#This Row],[103]]+laps_times[[#This Row],[104]])</f>
        <v>0.11783356481481481</v>
      </c>
      <c r="DJ5" s="127">
        <f>IF(ISBLANK(laps_times[[#This Row],[105]]),"DNF",    rounds_cum_time[[#This Row],[104]]+laps_times[[#This Row],[105]])</f>
        <v>0.11891851851851852</v>
      </c>
    </row>
    <row r="6" spans="2:114">
      <c r="B6" s="123">
        <f>laps_times[[#This Row],[poř]]</f>
        <v>3</v>
      </c>
      <c r="C6" s="124">
        <f>laps_times[[#This Row],[s.č.]]</f>
        <v>1</v>
      </c>
      <c r="D6" s="124" t="str">
        <f>laps_times[[#This Row],[jméno]]</f>
        <v>Churaňová Radka</v>
      </c>
      <c r="E6" s="125">
        <f>laps_times[[#This Row],[roč]]</f>
        <v>1977</v>
      </c>
      <c r="F6" s="125" t="str">
        <f>laps_times[[#This Row],[kat]]</f>
        <v>Z2</v>
      </c>
      <c r="G6" s="125">
        <f>laps_times[[#This Row],[poř_kat]]</f>
        <v>1</v>
      </c>
      <c r="H6" s="124" t="str">
        <f>IF(ISBLANK(laps_times[[#This Row],[klub]]),"-",laps_times[[#This Row],[klub]])</f>
        <v>RR Team</v>
      </c>
      <c r="I6" s="133">
        <f>laps_times[[#This Row],[celk. čas]]</f>
        <v>0.12343981481481481</v>
      </c>
      <c r="J6" s="126">
        <f>laps_times[[#This Row],[1]]</f>
        <v>1.7234953703703702E-3</v>
      </c>
      <c r="K6" s="126">
        <f>IF(ISBLANK(laps_times[[#This Row],[2]]),"DNF",    rounds_cum_time[[#This Row],[1]]+laps_times[[#This Row],[2]])</f>
        <v>2.8418981481481481E-3</v>
      </c>
      <c r="L6" s="126">
        <f>IF(ISBLANK(laps_times[[#This Row],[3]]),"DNF",    rounds_cum_time[[#This Row],[2]]+laps_times[[#This Row],[3]])</f>
        <v>3.9831018518518523E-3</v>
      </c>
      <c r="M6" s="126">
        <f>IF(ISBLANK(laps_times[[#This Row],[4]]),"DNF",    rounds_cum_time[[#This Row],[3]]+laps_times[[#This Row],[4]])</f>
        <v>5.1173611111111116E-3</v>
      </c>
      <c r="N6" s="126">
        <f>IF(ISBLANK(laps_times[[#This Row],[5]]),"DNF",    rounds_cum_time[[#This Row],[4]]+laps_times[[#This Row],[5]])</f>
        <v>6.2640046296296298E-3</v>
      </c>
      <c r="O6" s="126">
        <f>IF(ISBLANK(laps_times[[#This Row],[6]]),"DNF",    rounds_cum_time[[#This Row],[5]]+laps_times[[#This Row],[6]])</f>
        <v>7.4177083333333334E-3</v>
      </c>
      <c r="P6" s="126">
        <f>IF(ISBLANK(laps_times[[#This Row],[7]]),"DNF",    rounds_cum_time[[#This Row],[6]]+laps_times[[#This Row],[7]])</f>
        <v>8.5659722222222231E-3</v>
      </c>
      <c r="Q6" s="126">
        <f>IF(ISBLANK(laps_times[[#This Row],[8]]),"DNF",    rounds_cum_time[[#This Row],[7]]+laps_times[[#This Row],[8]])</f>
        <v>9.7033564814814829E-3</v>
      </c>
      <c r="R6" s="126">
        <f>IF(ISBLANK(laps_times[[#This Row],[9]]),"DNF",    rounds_cum_time[[#This Row],[8]]+laps_times[[#This Row],[9]])</f>
        <v>1.0828240740740742E-2</v>
      </c>
      <c r="S6" s="126">
        <f>IF(ISBLANK(laps_times[[#This Row],[10]]),"DNF",    rounds_cum_time[[#This Row],[9]]+laps_times[[#This Row],[10]])</f>
        <v>1.1950231481481484E-2</v>
      </c>
      <c r="T6" s="126">
        <f>IF(ISBLANK(laps_times[[#This Row],[11]]),"DNF",    rounds_cum_time[[#This Row],[10]]+laps_times[[#This Row],[11]])</f>
        <v>1.3080439814814817E-2</v>
      </c>
      <c r="U6" s="126">
        <f>IF(ISBLANK(laps_times[[#This Row],[12]]),"DNF",    rounds_cum_time[[#This Row],[11]]+laps_times[[#This Row],[12]])</f>
        <v>1.4212384259259261E-2</v>
      </c>
      <c r="V6" s="126">
        <f>IF(ISBLANK(laps_times[[#This Row],[13]]),"DNF",    rounds_cum_time[[#This Row],[12]]+laps_times[[#This Row],[13]])</f>
        <v>1.5344328703703706E-2</v>
      </c>
      <c r="W6" s="126">
        <f>IF(ISBLANK(laps_times[[#This Row],[14]]),"DNF",    rounds_cum_time[[#This Row],[13]]+laps_times[[#This Row],[14]])</f>
        <v>1.6463425925925926E-2</v>
      </c>
      <c r="X6" s="126">
        <f>IF(ISBLANK(laps_times[[#This Row],[15]]),"DNF",    rounds_cum_time[[#This Row],[14]]+laps_times[[#This Row],[15]])</f>
        <v>1.7600231481481481E-2</v>
      </c>
      <c r="Y6" s="126">
        <f>IF(ISBLANK(laps_times[[#This Row],[16]]),"DNF",    rounds_cum_time[[#This Row],[15]]+laps_times[[#This Row],[16]])</f>
        <v>1.8750462962962962E-2</v>
      </c>
      <c r="Z6" s="126">
        <f>IF(ISBLANK(laps_times[[#This Row],[17]]),"DNF",    rounds_cum_time[[#This Row],[16]]+laps_times[[#This Row],[17]])</f>
        <v>1.9899652777777777E-2</v>
      </c>
      <c r="AA6" s="126">
        <f>IF(ISBLANK(laps_times[[#This Row],[18]]),"DNF",    rounds_cum_time[[#This Row],[17]]+laps_times[[#This Row],[18]])</f>
        <v>2.1047569444444442E-2</v>
      </c>
      <c r="AB6" s="126">
        <f>IF(ISBLANK(laps_times[[#This Row],[19]]),"DNF",    rounds_cum_time[[#This Row],[18]]+laps_times[[#This Row],[19]])</f>
        <v>2.2204282407407405E-2</v>
      </c>
      <c r="AC6" s="126">
        <f>IF(ISBLANK(laps_times[[#This Row],[20]]),"DNF",    rounds_cum_time[[#This Row],[19]]+laps_times[[#This Row],[20]])</f>
        <v>2.3358449074074073E-2</v>
      </c>
      <c r="AD6" s="126">
        <f>IF(ISBLANK(laps_times[[#This Row],[21]]),"DNF",    rounds_cum_time[[#This Row],[20]]+laps_times[[#This Row],[21]])</f>
        <v>2.4501620370370368E-2</v>
      </c>
      <c r="AE6" s="126">
        <f>IF(ISBLANK(laps_times[[#This Row],[22]]),"DNF",    rounds_cum_time[[#This Row],[21]]+laps_times[[#This Row],[22]])</f>
        <v>2.5619791666666666E-2</v>
      </c>
      <c r="AF6" s="126">
        <f>IF(ISBLANK(laps_times[[#This Row],[23]]),"DNF",    rounds_cum_time[[#This Row],[22]]+laps_times[[#This Row],[23]])</f>
        <v>2.6717592592592591E-2</v>
      </c>
      <c r="AG6" s="126">
        <f>IF(ISBLANK(laps_times[[#This Row],[24]]),"DNF",    rounds_cum_time[[#This Row],[23]]+laps_times[[#This Row],[24]])</f>
        <v>2.7846759259259259E-2</v>
      </c>
      <c r="AH6" s="126">
        <f>IF(ISBLANK(laps_times[[#This Row],[25]]),"DNF",    rounds_cum_time[[#This Row],[24]]+laps_times[[#This Row],[25]])</f>
        <v>2.9013888888888888E-2</v>
      </c>
      <c r="AI6" s="126">
        <f>IF(ISBLANK(laps_times[[#This Row],[26]]),"DNF",    rounds_cum_time[[#This Row],[25]]+laps_times[[#This Row],[26]])</f>
        <v>3.0154282407407407E-2</v>
      </c>
      <c r="AJ6" s="126">
        <f>IF(ISBLANK(laps_times[[#This Row],[27]]),"DNF",    rounds_cum_time[[#This Row],[26]]+laps_times[[#This Row],[27]])</f>
        <v>3.1320486111111108E-2</v>
      </c>
      <c r="AK6" s="126">
        <f>IF(ISBLANK(laps_times[[#This Row],[28]]),"DNF",    rounds_cum_time[[#This Row],[27]]+laps_times[[#This Row],[28]])</f>
        <v>3.246944444444444E-2</v>
      </c>
      <c r="AL6" s="126">
        <f>IF(ISBLANK(laps_times[[#This Row],[29]]),"DNF",    rounds_cum_time[[#This Row],[28]]+laps_times[[#This Row],[29]])</f>
        <v>3.3640277777777776E-2</v>
      </c>
      <c r="AM6" s="126">
        <f>IF(ISBLANK(laps_times[[#This Row],[30]]),"DNF",    rounds_cum_time[[#This Row],[29]]+laps_times[[#This Row],[30]])</f>
        <v>3.4812847222222221E-2</v>
      </c>
      <c r="AN6" s="126">
        <f>IF(ISBLANK(laps_times[[#This Row],[31]]),"DNF",    rounds_cum_time[[#This Row],[30]]+laps_times[[#This Row],[31]])</f>
        <v>3.5982870370370366E-2</v>
      </c>
      <c r="AO6" s="126">
        <f>IF(ISBLANK(laps_times[[#This Row],[32]]),"DNF",    rounds_cum_time[[#This Row],[31]]+laps_times[[#This Row],[32]])</f>
        <v>3.7149768518518513E-2</v>
      </c>
      <c r="AP6" s="126">
        <f>IF(ISBLANK(laps_times[[#This Row],[33]]),"DNF",    rounds_cum_time[[#This Row],[32]]+laps_times[[#This Row],[33]])</f>
        <v>3.8321527777777774E-2</v>
      </c>
      <c r="AQ6" s="126">
        <f>IF(ISBLANK(laps_times[[#This Row],[34]]),"DNF",    rounds_cum_time[[#This Row],[33]]+laps_times[[#This Row],[34]])</f>
        <v>3.9481944444444438E-2</v>
      </c>
      <c r="AR6" s="126">
        <f>IF(ISBLANK(laps_times[[#This Row],[35]]),"DNF",    rounds_cum_time[[#This Row],[34]]+laps_times[[#This Row],[35]])</f>
        <v>4.0624884259259253E-2</v>
      </c>
      <c r="AS6" s="126">
        <f>IF(ISBLANK(laps_times[[#This Row],[36]]),"DNF",    rounds_cum_time[[#This Row],[35]]+laps_times[[#This Row],[36]])</f>
        <v>4.1793749999999991E-2</v>
      </c>
      <c r="AT6" s="126">
        <f>IF(ISBLANK(laps_times[[#This Row],[37]]),"DNF",    rounds_cum_time[[#This Row],[36]]+laps_times[[#This Row],[37]])</f>
        <v>4.2968287037037027E-2</v>
      </c>
      <c r="AU6" s="126">
        <f>IF(ISBLANK(laps_times[[#This Row],[38]]),"DNF",    rounds_cum_time[[#This Row],[37]]+laps_times[[#This Row],[38]])</f>
        <v>4.4144907407407397E-2</v>
      </c>
      <c r="AV6" s="126">
        <f>IF(ISBLANK(laps_times[[#This Row],[39]]),"DNF",    rounds_cum_time[[#This Row],[38]]+laps_times[[#This Row],[39]])</f>
        <v>4.5306249999999992E-2</v>
      </c>
      <c r="AW6" s="126">
        <f>IF(ISBLANK(laps_times[[#This Row],[40]]),"DNF",    rounds_cum_time[[#This Row],[39]]+laps_times[[#This Row],[40]])</f>
        <v>4.6485532407407402E-2</v>
      </c>
      <c r="AX6" s="126">
        <f>IF(ISBLANK(laps_times[[#This Row],[41]]),"DNF",    rounds_cum_time[[#This Row],[40]]+laps_times[[#This Row],[41]])</f>
        <v>4.7637037037037033E-2</v>
      </c>
      <c r="AY6" s="126">
        <f>IF(ISBLANK(laps_times[[#This Row],[42]]),"DNF",    rounds_cum_time[[#This Row],[41]]+laps_times[[#This Row],[42]])</f>
        <v>4.8818055555555552E-2</v>
      </c>
      <c r="AZ6" s="126">
        <f>IF(ISBLANK(laps_times[[#This Row],[43]]),"DNF",    rounds_cum_time[[#This Row],[42]]+laps_times[[#This Row],[43]])</f>
        <v>4.9999537037037037E-2</v>
      </c>
      <c r="BA6" s="126">
        <f>IF(ISBLANK(laps_times[[#This Row],[44]]),"DNF",    rounds_cum_time[[#This Row],[43]]+laps_times[[#This Row],[44]])</f>
        <v>5.1185300925925922E-2</v>
      </c>
      <c r="BB6" s="126">
        <f>IF(ISBLANK(laps_times[[#This Row],[45]]),"DNF",    rounds_cum_time[[#This Row],[44]]+laps_times[[#This Row],[45]])</f>
        <v>5.2371643518518515E-2</v>
      </c>
      <c r="BC6" s="126">
        <f>IF(ISBLANK(laps_times[[#This Row],[46]]),"DNF",    rounds_cum_time[[#This Row],[45]]+laps_times[[#This Row],[46]])</f>
        <v>5.3554861111111109E-2</v>
      </c>
      <c r="BD6" s="126">
        <f>IF(ISBLANK(laps_times[[#This Row],[47]]),"DNF",    rounds_cum_time[[#This Row],[46]]+laps_times[[#This Row],[47]])</f>
        <v>5.4739351851851852E-2</v>
      </c>
      <c r="BE6" s="126">
        <f>IF(ISBLANK(laps_times[[#This Row],[48]]),"DNF",    rounds_cum_time[[#This Row],[47]]+laps_times[[#This Row],[48]])</f>
        <v>5.5913888888888888E-2</v>
      </c>
      <c r="BF6" s="126">
        <f>IF(ISBLANK(laps_times[[#This Row],[49]]),"DNF",    rounds_cum_time[[#This Row],[48]]+laps_times[[#This Row],[49]])</f>
        <v>5.7087037037037033E-2</v>
      </c>
      <c r="BG6" s="126">
        <f>IF(ISBLANK(laps_times[[#This Row],[50]]),"DNF",    rounds_cum_time[[#This Row],[49]]+laps_times[[#This Row],[50]])</f>
        <v>5.825972222222222E-2</v>
      </c>
      <c r="BH6" s="126">
        <f>IF(ISBLANK(laps_times[[#This Row],[51]]),"DNF",    rounds_cum_time[[#This Row],[50]]+laps_times[[#This Row],[51]])</f>
        <v>5.9442476851851847E-2</v>
      </c>
      <c r="BI6" s="126">
        <f>IF(ISBLANK(laps_times[[#This Row],[52]]),"DNF",    rounds_cum_time[[#This Row],[51]]+laps_times[[#This Row],[52]])</f>
        <v>6.0630439814814807E-2</v>
      </c>
      <c r="BJ6" s="126">
        <f>IF(ISBLANK(laps_times[[#This Row],[53]]),"DNF",    rounds_cum_time[[#This Row],[52]]+laps_times[[#This Row],[53]])</f>
        <v>6.1842245370370363E-2</v>
      </c>
      <c r="BK6" s="126">
        <f>IF(ISBLANK(laps_times[[#This Row],[54]]),"DNF",    rounds_cum_time[[#This Row],[53]]+laps_times[[#This Row],[54]])</f>
        <v>6.3031134259259256E-2</v>
      </c>
      <c r="BL6" s="126">
        <f>IF(ISBLANK(laps_times[[#This Row],[55]]),"DNF",    rounds_cum_time[[#This Row],[54]]+laps_times[[#This Row],[55]])</f>
        <v>6.422465277777778E-2</v>
      </c>
      <c r="BM6" s="126">
        <f>IF(ISBLANK(laps_times[[#This Row],[56]]),"DNF",    rounds_cum_time[[#This Row],[55]]+laps_times[[#This Row],[56]])</f>
        <v>6.5429629629629629E-2</v>
      </c>
      <c r="BN6" s="126">
        <f>IF(ISBLANK(laps_times[[#This Row],[57]]),"DNF",    rounds_cum_time[[#This Row],[56]]+laps_times[[#This Row],[57]])</f>
        <v>6.6633449074074078E-2</v>
      </c>
      <c r="BO6" s="126">
        <f>IF(ISBLANK(laps_times[[#This Row],[58]]),"DNF",    rounds_cum_time[[#This Row],[57]]+laps_times[[#This Row],[58]])</f>
        <v>6.7821296296296296E-2</v>
      </c>
      <c r="BP6" s="126">
        <f>IF(ISBLANK(laps_times[[#This Row],[59]]),"DNF",    rounds_cum_time[[#This Row],[58]]+laps_times[[#This Row],[59]])</f>
        <v>6.9026388888888887E-2</v>
      </c>
      <c r="BQ6" s="126">
        <f>IF(ISBLANK(laps_times[[#This Row],[60]]),"DNF",    rounds_cum_time[[#This Row],[59]]+laps_times[[#This Row],[60]])</f>
        <v>7.0217592592592595E-2</v>
      </c>
      <c r="BR6" s="126">
        <f>IF(ISBLANK(laps_times[[#This Row],[61]]),"DNF",    rounds_cum_time[[#This Row],[60]]+laps_times[[#This Row],[61]])</f>
        <v>7.1417129629629636E-2</v>
      </c>
      <c r="BS6" s="126">
        <f>IF(ISBLANK(laps_times[[#This Row],[62]]),"DNF",    rounds_cum_time[[#This Row],[61]]+laps_times[[#This Row],[62]])</f>
        <v>7.260462962962963E-2</v>
      </c>
      <c r="BT6" s="126">
        <f>IF(ISBLANK(laps_times[[#This Row],[63]]),"DNF",    rounds_cum_time[[#This Row],[62]]+laps_times[[#This Row],[63]])</f>
        <v>7.3814930555555561E-2</v>
      </c>
      <c r="BU6" s="126">
        <f>IF(ISBLANK(laps_times[[#This Row],[64]]),"DNF",    rounds_cum_time[[#This Row],[63]]+laps_times[[#This Row],[64]])</f>
        <v>7.4998495370370372E-2</v>
      </c>
      <c r="BV6" s="126">
        <f>IF(ISBLANK(laps_times[[#This Row],[65]]),"DNF",    rounds_cum_time[[#This Row],[64]]+laps_times[[#This Row],[65]])</f>
        <v>7.6181712962962958E-2</v>
      </c>
      <c r="BW6" s="126">
        <f>IF(ISBLANK(laps_times[[#This Row],[66]]),"DNF",    rounds_cum_time[[#This Row],[65]]+laps_times[[#This Row],[66]])</f>
        <v>7.7354976851851845E-2</v>
      </c>
      <c r="BX6" s="126">
        <f>IF(ISBLANK(laps_times[[#This Row],[67]]),"DNF",    rounds_cum_time[[#This Row],[66]]+laps_times[[#This Row],[67]])</f>
        <v>7.8502314814814803E-2</v>
      </c>
      <c r="BY6" s="126">
        <f>IF(ISBLANK(laps_times[[#This Row],[68]]),"DNF",    rounds_cum_time[[#This Row],[67]]+laps_times[[#This Row],[68]])</f>
        <v>7.9663541666666657E-2</v>
      </c>
      <c r="BZ6" s="126">
        <f>IF(ISBLANK(laps_times[[#This Row],[69]]),"DNF",    rounds_cum_time[[#This Row],[68]]+laps_times[[#This Row],[69]])</f>
        <v>8.0835185185185177E-2</v>
      </c>
      <c r="CA6" s="126">
        <f>IF(ISBLANK(laps_times[[#This Row],[70]]),"DNF",    rounds_cum_time[[#This Row],[69]]+laps_times[[#This Row],[70]])</f>
        <v>8.2008101851851839E-2</v>
      </c>
      <c r="CB6" s="126">
        <f>IF(ISBLANK(laps_times[[#This Row],[71]]),"DNF",    rounds_cum_time[[#This Row],[70]]+laps_times[[#This Row],[71]])</f>
        <v>8.3217245370370355E-2</v>
      </c>
      <c r="CC6" s="126">
        <f>IF(ISBLANK(laps_times[[#This Row],[72]]),"DNF",    rounds_cum_time[[#This Row],[71]]+laps_times[[#This Row],[72]])</f>
        <v>8.4400694444444424E-2</v>
      </c>
      <c r="CD6" s="126">
        <f>IF(ISBLANK(laps_times[[#This Row],[73]]),"DNF",    rounds_cum_time[[#This Row],[72]]+laps_times[[#This Row],[73]])</f>
        <v>8.5609722222222198E-2</v>
      </c>
      <c r="CE6" s="126">
        <f>IF(ISBLANK(laps_times[[#This Row],[74]]),"DNF",    rounds_cum_time[[#This Row],[73]]+laps_times[[#This Row],[74]])</f>
        <v>8.6801041666666648E-2</v>
      </c>
      <c r="CF6" s="126">
        <f>IF(ISBLANK(laps_times[[#This Row],[75]]),"DNF",    rounds_cum_time[[#This Row],[74]]+laps_times[[#This Row],[75]])</f>
        <v>8.7987731481481465E-2</v>
      </c>
      <c r="CG6" s="126">
        <f>IF(ISBLANK(laps_times[[#This Row],[76]]),"DNF",    rounds_cum_time[[#This Row],[75]]+laps_times[[#This Row],[76]])</f>
        <v>8.9189930555555533E-2</v>
      </c>
      <c r="CH6" s="126">
        <f>IF(ISBLANK(laps_times[[#This Row],[77]]),"DNF",    rounds_cum_time[[#This Row],[76]]+laps_times[[#This Row],[77]])</f>
        <v>9.0413078703703686E-2</v>
      </c>
      <c r="CI6" s="126">
        <f>IF(ISBLANK(laps_times[[#This Row],[78]]),"DNF",    rounds_cum_time[[#This Row],[77]]+laps_times[[#This Row],[78]])</f>
        <v>9.1606134259259245E-2</v>
      </c>
      <c r="CJ6" s="126">
        <f>IF(ISBLANK(laps_times[[#This Row],[79]]),"DNF",    rounds_cum_time[[#This Row],[78]]+laps_times[[#This Row],[79]])</f>
        <v>9.2815393518518502E-2</v>
      </c>
      <c r="CK6" s="126">
        <f>IF(ISBLANK(laps_times[[#This Row],[80]]),"DNF",    rounds_cum_time[[#This Row],[79]]+laps_times[[#This Row],[80]])</f>
        <v>9.4025347222222208E-2</v>
      </c>
      <c r="CL6" s="126">
        <f>IF(ISBLANK(laps_times[[#This Row],[81]]),"DNF",    rounds_cum_time[[#This Row],[80]]+laps_times[[#This Row],[81]])</f>
        <v>9.5222453703703691E-2</v>
      </c>
      <c r="CM6" s="126">
        <f>IF(ISBLANK(laps_times[[#This Row],[82]]),"DNF",    rounds_cum_time[[#This Row],[81]]+laps_times[[#This Row],[82]])</f>
        <v>9.6400810185185176E-2</v>
      </c>
      <c r="CN6" s="126">
        <f>IF(ISBLANK(laps_times[[#This Row],[83]]),"DNF",    rounds_cum_time[[#This Row],[82]]+laps_times[[#This Row],[83]])</f>
        <v>9.7597569444444435E-2</v>
      </c>
      <c r="CO6" s="126">
        <f>IF(ISBLANK(laps_times[[#This Row],[84]]),"DNF",    rounds_cum_time[[#This Row],[83]]+laps_times[[#This Row],[84]])</f>
        <v>9.8798726851851842E-2</v>
      </c>
      <c r="CP6" s="126">
        <f>IF(ISBLANK(laps_times[[#This Row],[85]]),"DNF",    rounds_cum_time[[#This Row],[84]]+laps_times[[#This Row],[85]])</f>
        <v>0.10000324074074073</v>
      </c>
      <c r="CQ6" s="126">
        <f>IF(ISBLANK(laps_times[[#This Row],[86]]),"DNF",    rounds_cum_time[[#This Row],[85]]+laps_times[[#This Row],[86]])</f>
        <v>0.10120995370370368</v>
      </c>
      <c r="CR6" s="126">
        <f>IF(ISBLANK(laps_times[[#This Row],[87]]),"DNF",    rounds_cum_time[[#This Row],[86]]+laps_times[[#This Row],[87]])</f>
        <v>0.10241550925925924</v>
      </c>
      <c r="CS6" s="126">
        <f>IF(ISBLANK(laps_times[[#This Row],[88]]),"DNF",    rounds_cum_time[[#This Row],[87]]+laps_times[[#This Row],[88]])</f>
        <v>0.10364282407407406</v>
      </c>
      <c r="CT6" s="126">
        <f>IF(ISBLANK(laps_times[[#This Row],[89]]),"DNF",    rounds_cum_time[[#This Row],[88]]+laps_times[[#This Row],[89]])</f>
        <v>0.10483402777777777</v>
      </c>
      <c r="CU6" s="126">
        <f>IF(ISBLANK(laps_times[[#This Row],[90]]),"DNF",    rounds_cum_time[[#This Row],[89]]+laps_times[[#This Row],[90]])</f>
        <v>0.10604641203703703</v>
      </c>
      <c r="CV6" s="126">
        <f>IF(ISBLANK(laps_times[[#This Row],[91]]),"DNF",    rounds_cum_time[[#This Row],[90]]+laps_times[[#This Row],[91]])</f>
        <v>0.10723819444444443</v>
      </c>
      <c r="CW6" s="126">
        <f>IF(ISBLANK(laps_times[[#This Row],[92]]),"DNF",    rounds_cum_time[[#This Row],[91]]+laps_times[[#This Row],[92]])</f>
        <v>0.10843657407407406</v>
      </c>
      <c r="CX6" s="126">
        <f>IF(ISBLANK(laps_times[[#This Row],[93]]),"DNF",    rounds_cum_time[[#This Row],[92]]+laps_times[[#This Row],[93]])</f>
        <v>0.10963796296296295</v>
      </c>
      <c r="CY6" s="126">
        <f>IF(ISBLANK(laps_times[[#This Row],[94]]),"DNF",    rounds_cum_time[[#This Row],[93]]+laps_times[[#This Row],[94]])</f>
        <v>0.1108568287037037</v>
      </c>
      <c r="CZ6" s="126">
        <f>IF(ISBLANK(laps_times[[#This Row],[95]]),"DNF",    rounds_cum_time[[#This Row],[94]]+laps_times[[#This Row],[95]])</f>
        <v>0.11206481481481481</v>
      </c>
      <c r="DA6" s="126">
        <f>IF(ISBLANK(laps_times[[#This Row],[96]]),"DNF",    rounds_cum_time[[#This Row],[95]]+laps_times[[#This Row],[96]])</f>
        <v>0.11323194444444444</v>
      </c>
      <c r="DB6" s="126">
        <f>IF(ISBLANK(laps_times[[#This Row],[97]]),"DNF",    rounds_cum_time[[#This Row],[96]]+laps_times[[#This Row],[97]])</f>
        <v>0.11439097222222222</v>
      </c>
      <c r="DC6" s="126">
        <f>IF(ISBLANK(laps_times[[#This Row],[98]]),"DNF",    rounds_cum_time[[#This Row],[97]]+laps_times[[#This Row],[98]])</f>
        <v>0.11552592592592592</v>
      </c>
      <c r="DD6" s="126">
        <f>IF(ISBLANK(laps_times[[#This Row],[99]]),"DNF",    rounds_cum_time[[#This Row],[98]]+laps_times[[#This Row],[99]])</f>
        <v>0.11666469907407406</v>
      </c>
      <c r="DE6" s="126">
        <f>IF(ISBLANK(laps_times[[#This Row],[100]]),"DNF",    rounds_cum_time[[#This Row],[99]]+laps_times[[#This Row],[100]])</f>
        <v>0.11780648148148147</v>
      </c>
      <c r="DF6" s="126">
        <f>IF(ISBLANK(laps_times[[#This Row],[101]]),"DNF",    rounds_cum_time[[#This Row],[100]]+laps_times[[#This Row],[101]])</f>
        <v>0.11895358796296295</v>
      </c>
      <c r="DG6" s="126">
        <f>IF(ISBLANK(laps_times[[#This Row],[102]]),"DNF",    rounds_cum_time[[#This Row],[101]]+laps_times[[#This Row],[102]])</f>
        <v>0.1200866898148148</v>
      </c>
      <c r="DH6" s="126">
        <f>IF(ISBLANK(laps_times[[#This Row],[103]]),"DNF",    rounds_cum_time[[#This Row],[102]]+laps_times[[#This Row],[103]])</f>
        <v>0.12122511574074073</v>
      </c>
      <c r="DI6" s="127">
        <f>IF(ISBLANK(laps_times[[#This Row],[104]]),"DNF",    rounds_cum_time[[#This Row],[103]]+laps_times[[#This Row],[104]])</f>
        <v>0.12233483796296295</v>
      </c>
      <c r="DJ6" s="127">
        <f>IF(ISBLANK(laps_times[[#This Row],[105]]),"DNF",    rounds_cum_time[[#This Row],[104]]+laps_times[[#This Row],[105]])</f>
        <v>0.12343993055555554</v>
      </c>
    </row>
    <row r="7" spans="2:114">
      <c r="B7" s="123">
        <f>laps_times[[#This Row],[poř]]</f>
        <v>4</v>
      </c>
      <c r="C7" s="124">
        <f>laps_times[[#This Row],[s.č.]]</f>
        <v>401</v>
      </c>
      <c r="D7" s="124" t="str">
        <f>laps_times[[#This Row],[jméno]]</f>
        <v>Štafeta - JKM</v>
      </c>
      <c r="E7" s="125" t="str">
        <f>laps_times[[#This Row],[roč]]</f>
        <v>štafeta</v>
      </c>
      <c r="F7" s="125" t="str">
        <f>laps_times[[#This Row],[kat]]</f>
        <v>ST</v>
      </c>
      <c r="G7" s="125">
        <f>laps_times[[#This Row],[poř_kat]]</f>
        <v>1</v>
      </c>
      <c r="H7" s="124" t="str">
        <f>IF(ISBLANK(laps_times[[#This Row],[klub]]),"-",laps_times[[#This Row],[klub]])</f>
        <v>Jihočeský klub maratonců</v>
      </c>
      <c r="I7" s="133">
        <f>laps_times[[#This Row],[celk. čas]]</f>
        <v>0.12437615740740741</v>
      </c>
      <c r="J7" s="126">
        <f>laps_times[[#This Row],[1]]</f>
        <v>1.7546296296296296E-3</v>
      </c>
      <c r="K7" s="126">
        <f>IF(ISBLANK(laps_times[[#This Row],[2]]),"DNF",    rounds_cum_time[[#This Row],[1]]+laps_times[[#This Row],[2]])</f>
        <v>2.8869212962962963E-3</v>
      </c>
      <c r="L7" s="126">
        <f>IF(ISBLANK(laps_times[[#This Row],[3]]),"DNF",    rounds_cum_time[[#This Row],[2]]+laps_times[[#This Row],[3]])</f>
        <v>4.0484953703703707E-3</v>
      </c>
      <c r="M7" s="126">
        <f>IF(ISBLANK(laps_times[[#This Row],[4]]),"DNF",    rounds_cum_time[[#This Row],[3]]+laps_times[[#This Row],[4]])</f>
        <v>5.2218750000000008E-3</v>
      </c>
      <c r="N7" s="126">
        <f>IF(ISBLANK(laps_times[[#This Row],[5]]),"DNF",    rounds_cum_time[[#This Row],[4]]+laps_times[[#This Row],[5]])</f>
        <v>6.3783564814814822E-3</v>
      </c>
      <c r="O7" s="126">
        <f>IF(ISBLANK(laps_times[[#This Row],[6]]),"DNF",    rounds_cum_time[[#This Row],[5]]+laps_times[[#This Row],[6]])</f>
        <v>7.5635416666666672E-3</v>
      </c>
      <c r="P7" s="126">
        <f>IF(ISBLANK(laps_times[[#This Row],[7]]),"DNF",    rounds_cum_time[[#This Row],[6]]+laps_times[[#This Row],[7]])</f>
        <v>8.727430555555556E-3</v>
      </c>
      <c r="Q7" s="126">
        <f>IF(ISBLANK(laps_times[[#This Row],[8]]),"DNF",    rounds_cum_time[[#This Row],[7]]+laps_times[[#This Row],[8]])</f>
        <v>9.894212962962964E-3</v>
      </c>
      <c r="R7" s="126">
        <f>IF(ISBLANK(laps_times[[#This Row],[9]]),"DNF",    rounds_cum_time[[#This Row],[8]]+laps_times[[#This Row],[9]])</f>
        <v>1.1065740740740742E-2</v>
      </c>
      <c r="S7" s="126">
        <f>IF(ISBLANK(laps_times[[#This Row],[10]]),"DNF",    rounds_cum_time[[#This Row],[9]]+laps_times[[#This Row],[10]])</f>
        <v>1.2278240740740742E-2</v>
      </c>
      <c r="T7" s="126">
        <f>IF(ISBLANK(laps_times[[#This Row],[11]]),"DNF",    rounds_cum_time[[#This Row],[10]]+laps_times[[#This Row],[11]])</f>
        <v>1.344988425925926E-2</v>
      </c>
      <c r="U7" s="126">
        <f>IF(ISBLANK(laps_times[[#This Row],[12]]),"DNF",    rounds_cum_time[[#This Row],[11]]+laps_times[[#This Row],[12]])</f>
        <v>1.4633796296296298E-2</v>
      </c>
      <c r="V7" s="126">
        <f>IF(ISBLANK(laps_times[[#This Row],[13]]),"DNF",    rounds_cum_time[[#This Row],[12]]+laps_times[[#This Row],[13]])</f>
        <v>1.5834837962962964E-2</v>
      </c>
      <c r="W7" s="126">
        <f>IF(ISBLANK(laps_times[[#This Row],[14]]),"DNF",    rounds_cum_time[[#This Row],[13]]+laps_times[[#This Row],[14]])</f>
        <v>1.7013194444444445E-2</v>
      </c>
      <c r="X7" s="126">
        <f>IF(ISBLANK(laps_times[[#This Row],[15]]),"DNF",    rounds_cum_time[[#This Row],[14]]+laps_times[[#This Row],[15]])</f>
        <v>1.8217361111111111E-2</v>
      </c>
      <c r="Y7" s="126">
        <f>IF(ISBLANK(laps_times[[#This Row],[16]]),"DNF",    rounds_cum_time[[#This Row],[15]]+laps_times[[#This Row],[16]])</f>
        <v>1.9389004629629631E-2</v>
      </c>
      <c r="Z7" s="126">
        <f>IF(ISBLANK(laps_times[[#This Row],[17]]),"DNF",    rounds_cum_time[[#This Row],[16]]+laps_times[[#This Row],[17]])</f>
        <v>2.0594907407407409E-2</v>
      </c>
      <c r="AA7" s="126">
        <f>IF(ISBLANK(laps_times[[#This Row],[18]]),"DNF",    rounds_cum_time[[#This Row],[17]]+laps_times[[#This Row],[18]])</f>
        <v>2.1776273148148149E-2</v>
      </c>
      <c r="AB7" s="126">
        <f>IF(ISBLANK(laps_times[[#This Row],[19]]),"DNF",    rounds_cum_time[[#This Row],[18]]+laps_times[[#This Row],[19]])</f>
        <v>2.2960185185185184E-2</v>
      </c>
      <c r="AC7" s="126">
        <f>IF(ISBLANK(laps_times[[#This Row],[20]]),"DNF",    rounds_cum_time[[#This Row],[19]]+laps_times[[#This Row],[20]])</f>
        <v>2.4128125E-2</v>
      </c>
      <c r="AD7" s="126">
        <f>IF(ISBLANK(laps_times[[#This Row],[21]]),"DNF",    rounds_cum_time[[#This Row],[20]]+laps_times[[#This Row],[21]])</f>
        <v>2.5310879629629631E-2</v>
      </c>
      <c r="AE7" s="126">
        <f>IF(ISBLANK(laps_times[[#This Row],[22]]),"DNF",    rounds_cum_time[[#This Row],[21]]+laps_times[[#This Row],[22]])</f>
        <v>2.6504398148148148E-2</v>
      </c>
      <c r="AF7" s="126">
        <f>IF(ISBLANK(laps_times[[#This Row],[23]]),"DNF",    rounds_cum_time[[#This Row],[22]]+laps_times[[#This Row],[23]])</f>
        <v>2.76875E-2</v>
      </c>
      <c r="AG7" s="126">
        <f>IF(ISBLANK(laps_times[[#This Row],[24]]),"DNF",    rounds_cum_time[[#This Row],[23]]+laps_times[[#This Row],[24]])</f>
        <v>2.8864467592592594E-2</v>
      </c>
      <c r="AH7" s="126">
        <f>IF(ISBLANK(laps_times[[#This Row],[25]]),"DNF",    rounds_cum_time[[#This Row],[24]]+laps_times[[#This Row],[25]])</f>
        <v>2.9997569444444445E-2</v>
      </c>
      <c r="AI7" s="126">
        <f>IF(ISBLANK(laps_times[[#This Row],[26]]),"DNF",    rounds_cum_time[[#This Row],[25]]+laps_times[[#This Row],[26]])</f>
        <v>3.1146990740740742E-2</v>
      </c>
      <c r="AJ7" s="126">
        <f>IF(ISBLANK(laps_times[[#This Row],[27]]),"DNF",    rounds_cum_time[[#This Row],[26]]+laps_times[[#This Row],[27]])</f>
        <v>3.2339236111111114E-2</v>
      </c>
      <c r="AK7" s="126">
        <f>IF(ISBLANK(laps_times[[#This Row],[28]]),"DNF",    rounds_cum_time[[#This Row],[27]]+laps_times[[#This Row],[28]])</f>
        <v>3.3561226851851853E-2</v>
      </c>
      <c r="AL7" s="126">
        <f>IF(ISBLANK(laps_times[[#This Row],[29]]),"DNF",    rounds_cum_time[[#This Row],[28]]+laps_times[[#This Row],[29]])</f>
        <v>3.477939814814815E-2</v>
      </c>
      <c r="AM7" s="126">
        <f>IF(ISBLANK(laps_times[[#This Row],[30]]),"DNF",    rounds_cum_time[[#This Row],[29]]+laps_times[[#This Row],[30]])</f>
        <v>3.601041666666667E-2</v>
      </c>
      <c r="AN7" s="126">
        <f>IF(ISBLANK(laps_times[[#This Row],[31]]),"DNF",    rounds_cum_time[[#This Row],[30]]+laps_times[[#This Row],[31]])</f>
        <v>3.7284143518518519E-2</v>
      </c>
      <c r="AO7" s="126">
        <f>IF(ISBLANK(laps_times[[#This Row],[32]]),"DNF",    rounds_cum_time[[#This Row],[31]]+laps_times[[#This Row],[32]])</f>
        <v>3.8575462962962964E-2</v>
      </c>
      <c r="AP7" s="126">
        <f>IF(ISBLANK(laps_times[[#This Row],[33]]),"DNF",    rounds_cum_time[[#This Row],[32]]+laps_times[[#This Row],[33]])</f>
        <v>3.9868865740740743E-2</v>
      </c>
      <c r="AQ7" s="126">
        <f>IF(ISBLANK(laps_times[[#This Row],[34]]),"DNF",    rounds_cum_time[[#This Row],[33]]+laps_times[[#This Row],[34]])</f>
        <v>4.1134606481481484E-2</v>
      </c>
      <c r="AR7" s="126">
        <f>IF(ISBLANK(laps_times[[#This Row],[35]]),"DNF",    rounds_cum_time[[#This Row],[34]]+laps_times[[#This Row],[35]])</f>
        <v>4.2462962962962966E-2</v>
      </c>
      <c r="AS7" s="126">
        <f>IF(ISBLANK(laps_times[[#This Row],[36]]),"DNF",    rounds_cum_time[[#This Row],[35]]+laps_times[[#This Row],[36]])</f>
        <v>4.3741087962962964E-2</v>
      </c>
      <c r="AT7" s="126">
        <f>IF(ISBLANK(laps_times[[#This Row],[37]]),"DNF",    rounds_cum_time[[#This Row],[36]]+laps_times[[#This Row],[37]])</f>
        <v>4.5060416666666665E-2</v>
      </c>
      <c r="AU7" s="126">
        <f>IF(ISBLANK(laps_times[[#This Row],[38]]),"DNF",    rounds_cum_time[[#This Row],[37]]+laps_times[[#This Row],[38]])</f>
        <v>4.6404513888888888E-2</v>
      </c>
      <c r="AV7" s="126">
        <f>IF(ISBLANK(laps_times[[#This Row],[39]]),"DNF",    rounds_cum_time[[#This Row],[38]]+laps_times[[#This Row],[39]])</f>
        <v>4.7752199074074075E-2</v>
      </c>
      <c r="AW7" s="126">
        <f>IF(ISBLANK(laps_times[[#This Row],[40]]),"DNF",    rounds_cum_time[[#This Row],[39]]+laps_times[[#This Row],[40]])</f>
        <v>4.9099537037037039E-2</v>
      </c>
      <c r="AX7" s="126">
        <f>IF(ISBLANK(laps_times[[#This Row],[41]]),"DNF",    rounds_cum_time[[#This Row],[40]]+laps_times[[#This Row],[41]])</f>
        <v>5.0419328703703706E-2</v>
      </c>
      <c r="AY7" s="126">
        <f>IF(ISBLANK(laps_times[[#This Row],[42]]),"DNF",    rounds_cum_time[[#This Row],[41]]+laps_times[[#This Row],[42]])</f>
        <v>5.1743518518518522E-2</v>
      </c>
      <c r="AZ7" s="126">
        <f>IF(ISBLANK(laps_times[[#This Row],[43]]),"DNF",    rounds_cum_time[[#This Row],[42]]+laps_times[[#This Row],[43]])</f>
        <v>5.3092245370370376E-2</v>
      </c>
      <c r="BA7" s="126">
        <f>IF(ISBLANK(laps_times[[#This Row],[44]]),"DNF",    rounds_cum_time[[#This Row],[43]]+laps_times[[#This Row],[44]])</f>
        <v>5.4457523148148154E-2</v>
      </c>
      <c r="BB7" s="126">
        <f>IF(ISBLANK(laps_times[[#This Row],[45]]),"DNF",    rounds_cum_time[[#This Row],[44]]+laps_times[[#This Row],[45]])</f>
        <v>5.5826157407407415E-2</v>
      </c>
      <c r="BC7" s="126">
        <f>IF(ISBLANK(laps_times[[#This Row],[46]]),"DNF",    rounds_cum_time[[#This Row],[45]]+laps_times[[#This Row],[46]])</f>
        <v>5.7193981481481491E-2</v>
      </c>
      <c r="BD7" s="126">
        <f>IF(ISBLANK(laps_times[[#This Row],[47]]),"DNF",    rounds_cum_time[[#This Row],[46]]+laps_times[[#This Row],[47]])</f>
        <v>5.8565509259259269E-2</v>
      </c>
      <c r="BE7" s="126">
        <f>IF(ISBLANK(laps_times[[#This Row],[48]]),"DNF",    rounds_cum_time[[#This Row],[47]]+laps_times[[#This Row],[48]])</f>
        <v>5.9932291666666679E-2</v>
      </c>
      <c r="BF7" s="126">
        <f>IF(ISBLANK(laps_times[[#This Row],[49]]),"DNF",    rounds_cum_time[[#This Row],[48]]+laps_times[[#This Row],[49]])</f>
        <v>6.1272222222222235E-2</v>
      </c>
      <c r="BG7" s="126">
        <f>IF(ISBLANK(laps_times[[#This Row],[50]]),"DNF",    rounds_cum_time[[#This Row],[49]]+laps_times[[#This Row],[50]])</f>
        <v>6.256608796296298E-2</v>
      </c>
      <c r="BH7" s="126">
        <f>IF(ISBLANK(laps_times[[#This Row],[51]]),"DNF",    rounds_cum_time[[#This Row],[50]]+laps_times[[#This Row],[51]])</f>
        <v>6.3679629629629642E-2</v>
      </c>
      <c r="BI7" s="126">
        <f>IF(ISBLANK(laps_times[[#This Row],[52]]),"DNF",    rounds_cum_time[[#This Row],[51]]+laps_times[[#This Row],[52]])</f>
        <v>6.4847569444444461E-2</v>
      </c>
      <c r="BJ7" s="126">
        <f>IF(ISBLANK(laps_times[[#This Row],[53]]),"DNF",    rounds_cum_time[[#This Row],[52]]+laps_times[[#This Row],[53]])</f>
        <v>6.6000115740740758E-2</v>
      </c>
      <c r="BK7" s="126">
        <f>IF(ISBLANK(laps_times[[#This Row],[54]]),"DNF",    rounds_cum_time[[#This Row],[53]]+laps_times[[#This Row],[54]])</f>
        <v>6.7137037037037051E-2</v>
      </c>
      <c r="BL7" s="126">
        <f>IF(ISBLANK(laps_times[[#This Row],[55]]),"DNF",    rounds_cum_time[[#This Row],[54]]+laps_times[[#This Row],[55]])</f>
        <v>6.8263657407407419E-2</v>
      </c>
      <c r="BM7" s="126">
        <f>IF(ISBLANK(laps_times[[#This Row],[56]]),"DNF",    rounds_cum_time[[#This Row],[55]]+laps_times[[#This Row],[56]])</f>
        <v>6.938946759259261E-2</v>
      </c>
      <c r="BN7" s="126">
        <f>IF(ISBLANK(laps_times[[#This Row],[57]]),"DNF",    rounds_cum_time[[#This Row],[56]]+laps_times[[#This Row],[57]])</f>
        <v>7.0525578703703726E-2</v>
      </c>
      <c r="BO7" s="126">
        <f>IF(ISBLANK(laps_times[[#This Row],[58]]),"DNF",    rounds_cum_time[[#This Row],[57]]+laps_times[[#This Row],[58]])</f>
        <v>7.165636574074076E-2</v>
      </c>
      <c r="BP7" s="126">
        <f>IF(ISBLANK(laps_times[[#This Row],[59]]),"DNF",    rounds_cum_time[[#This Row],[58]]+laps_times[[#This Row],[59]])</f>
        <v>7.278125000000002E-2</v>
      </c>
      <c r="BQ7" s="126">
        <f>IF(ISBLANK(laps_times[[#This Row],[60]]),"DNF",    rounds_cum_time[[#This Row],[59]]+laps_times[[#This Row],[60]])</f>
        <v>7.3931018518518535E-2</v>
      </c>
      <c r="BR7" s="126">
        <f>IF(ISBLANK(laps_times[[#This Row],[61]]),"DNF",    rounds_cum_time[[#This Row],[60]]+laps_times[[#This Row],[61]])</f>
        <v>7.5071296296296317E-2</v>
      </c>
      <c r="BS7" s="126">
        <f>IF(ISBLANK(laps_times[[#This Row],[62]]),"DNF",    rounds_cum_time[[#This Row],[61]]+laps_times[[#This Row],[62]])</f>
        <v>7.621539351851854E-2</v>
      </c>
      <c r="BT7" s="126">
        <f>IF(ISBLANK(laps_times[[#This Row],[63]]),"DNF",    rounds_cum_time[[#This Row],[62]]+laps_times[[#This Row],[63]])</f>
        <v>7.735370370370373E-2</v>
      </c>
      <c r="BU7" s="126">
        <f>IF(ISBLANK(laps_times[[#This Row],[64]]),"DNF",    rounds_cum_time[[#This Row],[63]]+laps_times[[#This Row],[64]])</f>
        <v>7.8499884259259287E-2</v>
      </c>
      <c r="BV7" s="126">
        <f>IF(ISBLANK(laps_times[[#This Row],[65]]),"DNF",    rounds_cum_time[[#This Row],[64]]+laps_times[[#This Row],[65]])</f>
        <v>7.9663425925925957E-2</v>
      </c>
      <c r="BW7" s="126">
        <f>IF(ISBLANK(laps_times[[#This Row],[66]]),"DNF",    rounds_cum_time[[#This Row],[65]]+laps_times[[#This Row],[66]])</f>
        <v>8.0826273148148178E-2</v>
      </c>
      <c r="BX7" s="126">
        <f>IF(ISBLANK(laps_times[[#This Row],[67]]),"DNF",    rounds_cum_time[[#This Row],[66]]+laps_times[[#This Row],[67]])</f>
        <v>8.197650462962966E-2</v>
      </c>
      <c r="BY7" s="126">
        <f>IF(ISBLANK(laps_times[[#This Row],[68]]),"DNF",    rounds_cum_time[[#This Row],[67]]+laps_times[[#This Row],[68]])</f>
        <v>8.3140162037037071E-2</v>
      </c>
      <c r="BZ7" s="126">
        <f>IF(ISBLANK(laps_times[[#This Row],[69]]),"DNF",    rounds_cum_time[[#This Row],[68]]+laps_times[[#This Row],[69]])</f>
        <v>8.4286805555555594E-2</v>
      </c>
      <c r="CA7" s="126">
        <f>IF(ISBLANK(laps_times[[#This Row],[70]]),"DNF",    rounds_cum_time[[#This Row],[69]]+laps_times[[#This Row],[70]])</f>
        <v>8.5451967592592631E-2</v>
      </c>
      <c r="CB7" s="126">
        <f>IF(ISBLANK(laps_times[[#This Row],[71]]),"DNF",    rounds_cum_time[[#This Row],[70]]+laps_times[[#This Row],[71]])</f>
        <v>8.660011574074078E-2</v>
      </c>
      <c r="CC7" s="126">
        <f>IF(ISBLANK(laps_times[[#This Row],[72]]),"DNF",    rounds_cum_time[[#This Row],[71]]+laps_times[[#This Row],[72]])</f>
        <v>8.774398148148152E-2</v>
      </c>
      <c r="CD7" s="126">
        <f>IF(ISBLANK(laps_times[[#This Row],[73]]),"DNF",    rounds_cum_time[[#This Row],[72]]+laps_times[[#This Row],[73]])</f>
        <v>8.8886689814814859E-2</v>
      </c>
      <c r="CE7" s="126">
        <f>IF(ISBLANK(laps_times[[#This Row],[74]]),"DNF",    rounds_cum_time[[#This Row],[73]]+laps_times[[#This Row],[74]])</f>
        <v>9.0034375000000041E-2</v>
      </c>
      <c r="CF7" s="126">
        <f>IF(ISBLANK(laps_times[[#This Row],[75]]),"DNF",    rounds_cum_time[[#This Row],[74]]+laps_times[[#This Row],[75]])</f>
        <v>9.1119212962963006E-2</v>
      </c>
      <c r="CG7" s="126">
        <f>IF(ISBLANK(laps_times[[#This Row],[76]]),"DNF",    rounds_cum_time[[#This Row],[75]]+laps_times[[#This Row],[76]])</f>
        <v>9.2116898148148191E-2</v>
      </c>
      <c r="CH7" s="126">
        <f>IF(ISBLANK(laps_times[[#This Row],[77]]),"DNF",    rounds_cum_time[[#This Row],[76]]+laps_times[[#This Row],[77]])</f>
        <v>9.315196759259263E-2</v>
      </c>
      <c r="CI7" s="126">
        <f>IF(ISBLANK(laps_times[[#This Row],[78]]),"DNF",    rounds_cum_time[[#This Row],[77]]+laps_times[[#This Row],[78]])</f>
        <v>9.4219675925925964E-2</v>
      </c>
      <c r="CJ7" s="126">
        <f>IF(ISBLANK(laps_times[[#This Row],[79]]),"DNF",    rounds_cum_time[[#This Row],[78]]+laps_times[[#This Row],[79]])</f>
        <v>9.5300925925925969E-2</v>
      </c>
      <c r="CK7" s="126">
        <f>IF(ISBLANK(laps_times[[#This Row],[80]]),"DNF",    rounds_cum_time[[#This Row],[79]]+laps_times[[#This Row],[80]])</f>
        <v>9.6348958333333373E-2</v>
      </c>
      <c r="CL7" s="126">
        <f>IF(ISBLANK(laps_times[[#This Row],[81]]),"DNF",    rounds_cum_time[[#This Row],[80]]+laps_times[[#This Row],[81]])</f>
        <v>9.7446875000000044E-2</v>
      </c>
      <c r="CM7" s="126">
        <f>IF(ISBLANK(laps_times[[#This Row],[82]]),"DNF",    rounds_cum_time[[#This Row],[81]]+laps_times[[#This Row],[82]])</f>
        <v>9.8492939814814856E-2</v>
      </c>
      <c r="CN7" s="126">
        <f>IF(ISBLANK(laps_times[[#This Row],[83]]),"DNF",    rounds_cum_time[[#This Row],[82]]+laps_times[[#This Row],[83]])</f>
        <v>9.9577893518518562E-2</v>
      </c>
      <c r="CO7" s="126">
        <f>IF(ISBLANK(laps_times[[#This Row],[84]]),"DNF",    rounds_cum_time[[#This Row],[83]]+laps_times[[#This Row],[84]])</f>
        <v>0.10067673611111115</v>
      </c>
      <c r="CP7" s="126">
        <f>IF(ISBLANK(laps_times[[#This Row],[85]]),"DNF",    rounds_cum_time[[#This Row],[84]]+laps_times[[#This Row],[85]])</f>
        <v>0.10180497685185189</v>
      </c>
      <c r="CQ7" s="126">
        <f>IF(ISBLANK(laps_times[[#This Row],[86]]),"DNF",    rounds_cum_time[[#This Row],[85]]+laps_times[[#This Row],[86]])</f>
        <v>0.10294027777777781</v>
      </c>
      <c r="CR7" s="126">
        <f>IF(ISBLANK(laps_times[[#This Row],[87]]),"DNF",    rounds_cum_time[[#This Row],[86]]+laps_times[[#This Row],[87]])</f>
        <v>0.10407997685185189</v>
      </c>
      <c r="CS7" s="126">
        <f>IF(ISBLANK(laps_times[[#This Row],[88]]),"DNF",    rounds_cum_time[[#This Row],[87]]+laps_times[[#This Row],[88]])</f>
        <v>0.10521076388888892</v>
      </c>
      <c r="CT7" s="126">
        <f>IF(ISBLANK(laps_times[[#This Row],[89]]),"DNF",    rounds_cum_time[[#This Row],[88]]+laps_times[[#This Row],[89]])</f>
        <v>0.10634768518518521</v>
      </c>
      <c r="CU7" s="126">
        <f>IF(ISBLANK(laps_times[[#This Row],[90]]),"DNF",    rounds_cum_time[[#This Row],[89]]+laps_times[[#This Row],[90]])</f>
        <v>0.10750439814814818</v>
      </c>
      <c r="CV7" s="126">
        <f>IF(ISBLANK(laps_times[[#This Row],[91]]),"DNF",    rounds_cum_time[[#This Row],[90]]+laps_times[[#This Row],[91]])</f>
        <v>0.10866111111111114</v>
      </c>
      <c r="CW7" s="126">
        <f>IF(ISBLANK(laps_times[[#This Row],[92]]),"DNF",    rounds_cum_time[[#This Row],[91]]+laps_times[[#This Row],[92]])</f>
        <v>0.10978981481481484</v>
      </c>
      <c r="CX7" s="126">
        <f>IF(ISBLANK(laps_times[[#This Row],[93]]),"DNF",    rounds_cum_time[[#This Row],[92]]+laps_times[[#This Row],[93]])</f>
        <v>0.11093414351851855</v>
      </c>
      <c r="CY7" s="126">
        <f>IF(ISBLANK(laps_times[[#This Row],[94]]),"DNF",    rounds_cum_time[[#This Row],[93]]+laps_times[[#This Row],[94]])</f>
        <v>0.1120828703703704</v>
      </c>
      <c r="CZ7" s="126">
        <f>IF(ISBLANK(laps_times[[#This Row],[95]]),"DNF",    rounds_cum_time[[#This Row],[94]]+laps_times[[#This Row],[95]])</f>
        <v>0.11323773148148152</v>
      </c>
      <c r="DA7" s="126">
        <f>IF(ISBLANK(laps_times[[#This Row],[96]]),"DNF",    rounds_cum_time[[#This Row],[95]]+laps_times[[#This Row],[96]])</f>
        <v>0.11438391203703707</v>
      </c>
      <c r="DB7" s="126">
        <f>IF(ISBLANK(laps_times[[#This Row],[97]]),"DNF",    rounds_cum_time[[#This Row],[96]]+laps_times[[#This Row],[97]])</f>
        <v>0.11553182870370374</v>
      </c>
      <c r="DC7" s="126">
        <f>IF(ISBLANK(laps_times[[#This Row],[98]]),"DNF",    rounds_cum_time[[#This Row],[97]]+laps_times[[#This Row],[98]])</f>
        <v>0.11668726851851856</v>
      </c>
      <c r="DD7" s="126">
        <f>IF(ISBLANK(laps_times[[#This Row],[99]]),"DNF",    rounds_cum_time[[#This Row],[98]]+laps_times[[#This Row],[99]])</f>
        <v>0.11782465277777782</v>
      </c>
      <c r="DE7" s="126">
        <f>IF(ISBLANK(laps_times[[#This Row],[100]]),"DNF",    rounds_cum_time[[#This Row],[99]]+laps_times[[#This Row],[100]])</f>
        <v>0.1189118055555556</v>
      </c>
      <c r="DF7" s="126">
        <f>IF(ISBLANK(laps_times[[#This Row],[101]]),"DNF",    rounds_cum_time[[#This Row],[100]]+laps_times[[#This Row],[101]])</f>
        <v>0.12007789351851857</v>
      </c>
      <c r="DG7" s="126">
        <f>IF(ISBLANK(laps_times[[#This Row],[102]]),"DNF",    rounds_cum_time[[#This Row],[101]]+laps_times[[#This Row],[102]])</f>
        <v>0.12121608796296302</v>
      </c>
      <c r="DH7" s="126">
        <f>IF(ISBLANK(laps_times[[#This Row],[103]]),"DNF",    rounds_cum_time[[#This Row],[102]]+laps_times[[#This Row],[103]])</f>
        <v>0.12235104166666672</v>
      </c>
      <c r="DI7" s="127">
        <f>IF(ISBLANK(laps_times[[#This Row],[104]]),"DNF",    rounds_cum_time[[#This Row],[103]]+laps_times[[#This Row],[104]])</f>
        <v>0.12342511574074079</v>
      </c>
      <c r="DJ7" s="127">
        <f>IF(ISBLANK(laps_times[[#This Row],[105]]),"DNF",    rounds_cum_time[[#This Row],[104]]+laps_times[[#This Row],[105]])</f>
        <v>0.12437581018518523</v>
      </c>
    </row>
    <row r="8" spans="2:114">
      <c r="B8" s="123">
        <f>laps_times[[#This Row],[poř]]</f>
        <v>5</v>
      </c>
      <c r="C8" s="124">
        <f>laps_times[[#This Row],[s.č.]]</f>
        <v>404</v>
      </c>
      <c r="D8" s="124" t="str">
        <f>laps_times[[#This Row],[jméno]]</f>
        <v>Štafeta - Běžím.pro</v>
      </c>
      <c r="E8" s="125" t="str">
        <f>laps_times[[#This Row],[roč]]</f>
        <v>štafeta</v>
      </c>
      <c r="F8" s="125" t="str">
        <f>laps_times[[#This Row],[kat]]</f>
        <v>ST</v>
      </c>
      <c r="G8" s="125">
        <f>laps_times[[#This Row],[poř_kat]]</f>
        <v>2</v>
      </c>
      <c r="H8" s="124" t="str">
        <f>IF(ISBLANK(laps_times[[#This Row],[klub]]),"-",laps_times[[#This Row],[klub]])</f>
        <v>Běžímpro.cz</v>
      </c>
      <c r="I8" s="133">
        <f>laps_times[[#This Row],[celk. čas]]</f>
        <v>0.12866666666666668</v>
      </c>
      <c r="J8" s="126">
        <f>laps_times[[#This Row],[1]]</f>
        <v>1.7165509259259261E-3</v>
      </c>
      <c r="K8" s="126">
        <f>IF(ISBLANK(laps_times[[#This Row],[2]]),"DNF",    rounds_cum_time[[#This Row],[1]]+laps_times[[#This Row],[2]])</f>
        <v>2.8357638888888894E-3</v>
      </c>
      <c r="L8" s="126">
        <f>IF(ISBLANK(laps_times[[#This Row],[3]]),"DNF",    rounds_cum_time[[#This Row],[2]]+laps_times[[#This Row],[3]])</f>
        <v>3.975347222222223E-3</v>
      </c>
      <c r="M8" s="126">
        <f>IF(ISBLANK(laps_times[[#This Row],[4]]),"DNF",    rounds_cum_time[[#This Row],[3]]+laps_times[[#This Row],[4]])</f>
        <v>5.123842592592593E-3</v>
      </c>
      <c r="N8" s="126">
        <f>IF(ISBLANK(laps_times[[#This Row],[5]]),"DNF",    rounds_cum_time[[#This Row],[4]]+laps_times[[#This Row],[5]])</f>
        <v>6.2792824074074079E-3</v>
      </c>
      <c r="O8" s="126">
        <f>IF(ISBLANK(laps_times[[#This Row],[6]]),"DNF",    rounds_cum_time[[#This Row],[5]]+laps_times[[#This Row],[6]])</f>
        <v>7.4462962962962963E-3</v>
      </c>
      <c r="P8" s="126">
        <f>IF(ISBLANK(laps_times[[#This Row],[7]]),"DNF",    rounds_cum_time[[#This Row],[6]]+laps_times[[#This Row],[7]])</f>
        <v>8.6225694444444449E-3</v>
      </c>
      <c r="Q8" s="126">
        <f>IF(ISBLANK(laps_times[[#This Row],[8]]),"DNF",    rounds_cum_time[[#This Row],[7]]+laps_times[[#This Row],[8]])</f>
        <v>9.7865740740740743E-3</v>
      </c>
      <c r="R8" s="126">
        <f>IF(ISBLANK(laps_times[[#This Row],[9]]),"DNF",    rounds_cum_time[[#This Row],[8]]+laps_times[[#This Row],[9]])</f>
        <v>1.0948495370370371E-2</v>
      </c>
      <c r="S8" s="126">
        <f>IF(ISBLANK(laps_times[[#This Row],[10]]),"DNF",    rounds_cum_time[[#This Row],[9]]+laps_times[[#This Row],[10]])</f>
        <v>1.2128819444444446E-2</v>
      </c>
      <c r="T8" s="126">
        <f>IF(ISBLANK(laps_times[[#This Row],[11]]),"DNF",    rounds_cum_time[[#This Row],[10]]+laps_times[[#This Row],[11]])</f>
        <v>1.3317708333333334E-2</v>
      </c>
      <c r="U8" s="126">
        <f>IF(ISBLANK(laps_times[[#This Row],[12]]),"DNF",    rounds_cum_time[[#This Row],[11]]+laps_times[[#This Row],[12]])</f>
        <v>1.4510648148148149E-2</v>
      </c>
      <c r="V8" s="126">
        <f>IF(ISBLANK(laps_times[[#This Row],[13]]),"DNF",    rounds_cum_time[[#This Row],[12]]+laps_times[[#This Row],[13]])</f>
        <v>1.5706365740740743E-2</v>
      </c>
      <c r="W8" s="126">
        <f>IF(ISBLANK(laps_times[[#This Row],[14]]),"DNF",    rounds_cum_time[[#This Row],[13]]+laps_times[[#This Row],[14]])</f>
        <v>1.6900231481481485E-2</v>
      </c>
      <c r="X8" s="126">
        <f>IF(ISBLANK(laps_times[[#This Row],[15]]),"DNF",    rounds_cum_time[[#This Row],[14]]+laps_times[[#This Row],[15]])</f>
        <v>1.8115162037037041E-2</v>
      </c>
      <c r="Y8" s="126">
        <f>IF(ISBLANK(laps_times[[#This Row],[16]]),"DNF",    rounds_cum_time[[#This Row],[15]]+laps_times[[#This Row],[16]])</f>
        <v>1.932141203703704E-2</v>
      </c>
      <c r="Z8" s="126">
        <f>IF(ISBLANK(laps_times[[#This Row],[17]]),"DNF",    rounds_cum_time[[#This Row],[16]]+laps_times[[#This Row],[17]])</f>
        <v>2.0547106481481486E-2</v>
      </c>
      <c r="AA8" s="126">
        <f>IF(ISBLANK(laps_times[[#This Row],[18]]),"DNF",    rounds_cum_time[[#This Row],[17]]+laps_times[[#This Row],[18]])</f>
        <v>2.1763773148148154E-2</v>
      </c>
      <c r="AB8" s="126">
        <f>IF(ISBLANK(laps_times[[#This Row],[19]]),"DNF",    rounds_cum_time[[#This Row],[18]]+laps_times[[#This Row],[19]])</f>
        <v>2.295694444444445E-2</v>
      </c>
      <c r="AC8" s="126">
        <f>IF(ISBLANK(laps_times[[#This Row],[20]]),"DNF",    rounds_cum_time[[#This Row],[19]]+laps_times[[#This Row],[20]])</f>
        <v>2.4129745370370374E-2</v>
      </c>
      <c r="AD8" s="126">
        <f>IF(ISBLANK(laps_times[[#This Row],[21]]),"DNF",    rounds_cum_time[[#This Row],[20]]+laps_times[[#This Row],[21]])</f>
        <v>2.5313888888888893E-2</v>
      </c>
      <c r="AE8" s="126">
        <f>IF(ISBLANK(laps_times[[#This Row],[22]]),"DNF",    rounds_cum_time[[#This Row],[21]]+laps_times[[#This Row],[22]])</f>
        <v>2.6495370370370374E-2</v>
      </c>
      <c r="AF8" s="126">
        <f>IF(ISBLANK(laps_times[[#This Row],[23]]),"DNF",    rounds_cum_time[[#This Row],[22]]+laps_times[[#This Row],[23]])</f>
        <v>2.7646759259259263E-2</v>
      </c>
      <c r="AG8" s="126">
        <f>IF(ISBLANK(laps_times[[#This Row],[24]]),"DNF",    rounds_cum_time[[#This Row],[23]]+laps_times[[#This Row],[24]])</f>
        <v>2.8770486111111115E-2</v>
      </c>
      <c r="AH8" s="126">
        <f>IF(ISBLANK(laps_times[[#This Row],[25]]),"DNF",    rounds_cum_time[[#This Row],[24]]+laps_times[[#This Row],[25]])</f>
        <v>2.9858680555555558E-2</v>
      </c>
      <c r="AI8" s="126">
        <f>IF(ISBLANK(laps_times[[#This Row],[26]]),"DNF",    rounds_cum_time[[#This Row],[25]]+laps_times[[#This Row],[26]])</f>
        <v>3.1117592592592596E-2</v>
      </c>
      <c r="AJ8" s="126">
        <f>IF(ISBLANK(laps_times[[#This Row],[27]]),"DNF",    rounds_cum_time[[#This Row],[26]]+laps_times[[#This Row],[27]])</f>
        <v>3.2325000000000007E-2</v>
      </c>
      <c r="AK8" s="126">
        <f>IF(ISBLANK(laps_times[[#This Row],[28]]),"DNF",    rounds_cum_time[[#This Row],[27]]+laps_times[[#This Row],[28]])</f>
        <v>3.3547800925925936E-2</v>
      </c>
      <c r="AL8" s="126">
        <f>IF(ISBLANK(laps_times[[#This Row],[29]]),"DNF",    rounds_cum_time[[#This Row],[28]]+laps_times[[#This Row],[29]])</f>
        <v>3.4751620370370377E-2</v>
      </c>
      <c r="AM8" s="126">
        <f>IF(ISBLANK(laps_times[[#This Row],[30]]),"DNF",    rounds_cum_time[[#This Row],[29]]+laps_times[[#This Row],[30]])</f>
        <v>3.5926041666666672E-2</v>
      </c>
      <c r="AN8" s="126">
        <f>IF(ISBLANK(laps_times[[#This Row],[31]]),"DNF",    rounds_cum_time[[#This Row],[30]]+laps_times[[#This Row],[31]])</f>
        <v>3.7084027777777785E-2</v>
      </c>
      <c r="AO8" s="126">
        <f>IF(ISBLANK(laps_times[[#This Row],[32]]),"DNF",    rounds_cum_time[[#This Row],[31]]+laps_times[[#This Row],[32]])</f>
        <v>3.8264814814814821E-2</v>
      </c>
      <c r="AP8" s="126">
        <f>IF(ISBLANK(laps_times[[#This Row],[33]]),"DNF",    rounds_cum_time[[#This Row],[32]]+laps_times[[#This Row],[33]])</f>
        <v>3.9446759259259265E-2</v>
      </c>
      <c r="AQ8" s="126">
        <f>IF(ISBLANK(laps_times[[#This Row],[34]]),"DNF",    rounds_cum_time[[#This Row],[33]]+laps_times[[#This Row],[34]])</f>
        <v>4.062569444444445E-2</v>
      </c>
      <c r="AR8" s="126">
        <f>IF(ISBLANK(laps_times[[#This Row],[35]]),"DNF",    rounds_cum_time[[#This Row],[34]]+laps_times[[#This Row],[35]])</f>
        <v>4.1794097222222229E-2</v>
      </c>
      <c r="AS8" s="126">
        <f>IF(ISBLANK(laps_times[[#This Row],[36]]),"DNF",    rounds_cum_time[[#This Row],[35]]+laps_times[[#This Row],[36]])</f>
        <v>4.2971527777777782E-2</v>
      </c>
      <c r="AT8" s="126">
        <f>IF(ISBLANK(laps_times[[#This Row],[37]]),"DNF",    rounds_cum_time[[#This Row],[36]]+laps_times[[#This Row],[37]])</f>
        <v>4.4144791666666669E-2</v>
      </c>
      <c r="AU8" s="126">
        <f>IF(ISBLANK(laps_times[[#This Row],[38]]),"DNF",    rounds_cum_time[[#This Row],[37]]+laps_times[[#This Row],[38]])</f>
        <v>4.5308449074074074E-2</v>
      </c>
      <c r="AV8" s="126">
        <f>IF(ISBLANK(laps_times[[#This Row],[39]]),"DNF",    rounds_cum_time[[#This Row],[38]]+laps_times[[#This Row],[39]])</f>
        <v>4.6488888888888892E-2</v>
      </c>
      <c r="AW8" s="126">
        <f>IF(ISBLANK(laps_times[[#This Row],[40]]),"DNF",    rounds_cum_time[[#This Row],[39]]+laps_times[[#This Row],[40]])</f>
        <v>4.7639004629629632E-2</v>
      </c>
      <c r="AX8" s="126">
        <f>IF(ISBLANK(laps_times[[#This Row],[41]]),"DNF",    rounds_cum_time[[#This Row],[40]]+laps_times[[#This Row],[41]])</f>
        <v>4.8820601851851851E-2</v>
      </c>
      <c r="AY8" s="126">
        <f>IF(ISBLANK(laps_times[[#This Row],[42]]),"DNF",    rounds_cum_time[[#This Row],[41]]+laps_times[[#This Row],[42]])</f>
        <v>5.0002777777777778E-2</v>
      </c>
      <c r="AZ8" s="126">
        <f>IF(ISBLANK(laps_times[[#This Row],[43]]),"DNF",    rounds_cum_time[[#This Row],[42]]+laps_times[[#This Row],[43]])</f>
        <v>5.1187499999999997E-2</v>
      </c>
      <c r="BA8" s="126">
        <f>IF(ISBLANK(laps_times[[#This Row],[44]]),"DNF",    rounds_cum_time[[#This Row],[43]]+laps_times[[#This Row],[44]])</f>
        <v>5.2372800925925923E-2</v>
      </c>
      <c r="BB8" s="126">
        <f>IF(ISBLANK(laps_times[[#This Row],[45]]),"DNF",    rounds_cum_time[[#This Row],[44]]+laps_times[[#This Row],[45]])</f>
        <v>5.3556944444444442E-2</v>
      </c>
      <c r="BC8" s="126">
        <f>IF(ISBLANK(laps_times[[#This Row],[46]]),"DNF",    rounds_cum_time[[#This Row],[45]]+laps_times[[#This Row],[46]])</f>
        <v>5.4746412037037034E-2</v>
      </c>
      <c r="BD8" s="126">
        <f>IF(ISBLANK(laps_times[[#This Row],[47]]),"DNF",    rounds_cum_time[[#This Row],[46]]+laps_times[[#This Row],[47]])</f>
        <v>5.5914120370370371E-2</v>
      </c>
      <c r="BE8" s="126">
        <f>IF(ISBLANK(laps_times[[#This Row],[48]]),"DNF",    rounds_cum_time[[#This Row],[47]]+laps_times[[#This Row],[48]])</f>
        <v>5.7086921296296299E-2</v>
      </c>
      <c r="BF8" s="126">
        <f>IF(ISBLANK(laps_times[[#This Row],[49]]),"DNF",    rounds_cum_time[[#This Row],[48]]+laps_times[[#This Row],[49]])</f>
        <v>5.8259837962962968E-2</v>
      </c>
      <c r="BG8" s="126">
        <f>IF(ISBLANK(laps_times[[#This Row],[50]]),"DNF",    rounds_cum_time[[#This Row],[49]]+laps_times[[#This Row],[50]])</f>
        <v>5.9362500000000006E-2</v>
      </c>
      <c r="BH8" s="126">
        <f>IF(ISBLANK(laps_times[[#This Row],[51]]),"DNF",    rounds_cum_time[[#This Row],[50]]+laps_times[[#This Row],[51]])</f>
        <v>6.0572453703703712E-2</v>
      </c>
      <c r="BI8" s="126">
        <f>IF(ISBLANK(laps_times[[#This Row],[52]]),"DNF",    rounds_cum_time[[#This Row],[51]]+laps_times[[#This Row],[52]])</f>
        <v>6.1825578703703712E-2</v>
      </c>
      <c r="BJ8" s="126">
        <f>IF(ISBLANK(laps_times[[#This Row],[53]]),"DNF",    rounds_cum_time[[#This Row],[52]]+laps_times[[#This Row],[53]])</f>
        <v>6.3071064814814823E-2</v>
      </c>
      <c r="BK8" s="126">
        <f>IF(ISBLANK(laps_times[[#This Row],[54]]),"DNF",    rounds_cum_time[[#This Row],[53]]+laps_times[[#This Row],[54]])</f>
        <v>6.4361342592592602E-2</v>
      </c>
      <c r="BL8" s="126">
        <f>IF(ISBLANK(laps_times[[#This Row],[55]]),"DNF",    rounds_cum_time[[#This Row],[54]]+laps_times[[#This Row],[55]])</f>
        <v>6.5642361111111117E-2</v>
      </c>
      <c r="BM8" s="126">
        <f>IF(ISBLANK(laps_times[[#This Row],[56]]),"DNF",    rounds_cum_time[[#This Row],[55]]+laps_times[[#This Row],[56]])</f>
        <v>6.6911689814814823E-2</v>
      </c>
      <c r="BN8" s="126">
        <f>IF(ISBLANK(laps_times[[#This Row],[57]]),"DNF",    rounds_cum_time[[#This Row],[56]]+laps_times[[#This Row],[57]])</f>
        <v>6.8185763888888903E-2</v>
      </c>
      <c r="BO8" s="126">
        <f>IF(ISBLANK(laps_times[[#This Row],[58]]),"DNF",    rounds_cum_time[[#This Row],[57]]+laps_times[[#This Row],[58]])</f>
        <v>6.9483101851851872E-2</v>
      </c>
      <c r="BP8" s="126">
        <f>IF(ISBLANK(laps_times[[#This Row],[59]]),"DNF",    rounds_cum_time[[#This Row],[58]]+laps_times[[#This Row],[59]])</f>
        <v>7.0820254629629653E-2</v>
      </c>
      <c r="BQ8" s="126">
        <f>IF(ISBLANK(laps_times[[#This Row],[60]]),"DNF",    rounds_cum_time[[#This Row],[59]]+laps_times[[#This Row],[60]])</f>
        <v>7.216446759259261E-2</v>
      </c>
      <c r="BR8" s="126">
        <f>IF(ISBLANK(laps_times[[#This Row],[61]]),"DNF",    rounds_cum_time[[#This Row],[60]]+laps_times[[#This Row],[61]])</f>
        <v>7.3484837962962984E-2</v>
      </c>
      <c r="BS8" s="126">
        <f>IF(ISBLANK(laps_times[[#This Row],[62]]),"DNF",    rounds_cum_time[[#This Row],[61]]+laps_times[[#This Row],[62]])</f>
        <v>7.4836921296296322E-2</v>
      </c>
      <c r="BT8" s="126">
        <f>IF(ISBLANK(laps_times[[#This Row],[63]]),"DNF",    rounds_cum_time[[#This Row],[62]]+laps_times[[#This Row],[63]])</f>
        <v>7.6166203703703722E-2</v>
      </c>
      <c r="BU8" s="126">
        <f>IF(ISBLANK(laps_times[[#This Row],[64]]),"DNF",    rounds_cum_time[[#This Row],[63]]+laps_times[[#This Row],[64]])</f>
        <v>7.7520833333333358E-2</v>
      </c>
      <c r="BV8" s="126">
        <f>IF(ISBLANK(laps_times[[#This Row],[65]]),"DNF",    rounds_cum_time[[#This Row],[64]]+laps_times[[#This Row],[65]])</f>
        <v>7.8905439814814834E-2</v>
      </c>
      <c r="BW8" s="126">
        <f>IF(ISBLANK(laps_times[[#This Row],[66]]),"DNF",    rounds_cum_time[[#This Row],[65]]+laps_times[[#This Row],[66]])</f>
        <v>8.0308101851851874E-2</v>
      </c>
      <c r="BX8" s="126">
        <f>IF(ISBLANK(laps_times[[#This Row],[67]]),"DNF",    rounds_cum_time[[#This Row],[66]]+laps_times[[#This Row],[67]])</f>
        <v>8.1674305555555576E-2</v>
      </c>
      <c r="BY8" s="126">
        <f>IF(ISBLANK(laps_times[[#This Row],[68]]),"DNF",    rounds_cum_time[[#This Row],[67]]+laps_times[[#This Row],[68]])</f>
        <v>8.3071412037037051E-2</v>
      </c>
      <c r="BZ8" s="126">
        <f>IF(ISBLANK(laps_times[[#This Row],[69]]),"DNF",    rounds_cum_time[[#This Row],[68]]+laps_times[[#This Row],[69]])</f>
        <v>8.4462037037037058E-2</v>
      </c>
      <c r="CA8" s="126">
        <f>IF(ISBLANK(laps_times[[#This Row],[70]]),"DNF",    rounds_cum_time[[#This Row],[69]]+laps_times[[#This Row],[70]])</f>
        <v>8.5870254629629647E-2</v>
      </c>
      <c r="CB8" s="126">
        <f>IF(ISBLANK(laps_times[[#This Row],[71]]),"DNF",    rounds_cum_time[[#This Row],[70]]+laps_times[[#This Row],[71]])</f>
        <v>8.7237152777777799E-2</v>
      </c>
      <c r="CC8" s="126">
        <f>IF(ISBLANK(laps_times[[#This Row],[72]]),"DNF",    rounds_cum_time[[#This Row],[71]]+laps_times[[#This Row],[72]])</f>
        <v>8.8586805555555578E-2</v>
      </c>
      <c r="CD8" s="126">
        <f>IF(ISBLANK(laps_times[[#This Row],[73]]),"DNF",    rounds_cum_time[[#This Row],[72]]+laps_times[[#This Row],[73]])</f>
        <v>8.9882754629629649E-2</v>
      </c>
      <c r="CE8" s="126">
        <f>IF(ISBLANK(laps_times[[#This Row],[74]]),"DNF",    rounds_cum_time[[#This Row],[73]]+laps_times[[#This Row],[74]])</f>
        <v>9.1151851851851873E-2</v>
      </c>
      <c r="CF8" s="126">
        <f>IF(ISBLANK(laps_times[[#This Row],[75]]),"DNF",    rounds_cum_time[[#This Row],[74]]+laps_times[[#This Row],[75]])</f>
        <v>9.2348611111111131E-2</v>
      </c>
      <c r="CG8" s="126">
        <f>IF(ISBLANK(laps_times[[#This Row],[76]]),"DNF",    rounds_cum_time[[#This Row],[75]]+laps_times[[#This Row],[76]])</f>
        <v>9.3549652777777798E-2</v>
      </c>
      <c r="CH8" s="126">
        <f>IF(ISBLANK(laps_times[[#This Row],[77]]),"DNF",    rounds_cum_time[[#This Row],[76]]+laps_times[[#This Row],[77]])</f>
        <v>9.480266203703705E-2</v>
      </c>
      <c r="CI8" s="126">
        <f>IF(ISBLANK(laps_times[[#This Row],[78]]),"DNF",    rounds_cum_time[[#This Row],[77]]+laps_times[[#This Row],[78]])</f>
        <v>9.6043981481481494E-2</v>
      </c>
      <c r="CJ8" s="126">
        <f>IF(ISBLANK(laps_times[[#This Row],[79]]),"DNF",    rounds_cum_time[[#This Row],[78]]+laps_times[[#This Row],[79]])</f>
        <v>9.7249537037037051E-2</v>
      </c>
      <c r="CK8" s="126">
        <f>IF(ISBLANK(laps_times[[#This Row],[80]]),"DNF",    rounds_cum_time[[#This Row],[79]]+laps_times[[#This Row],[80]])</f>
        <v>9.8458449074074084E-2</v>
      </c>
      <c r="CL8" s="126">
        <f>IF(ISBLANK(laps_times[[#This Row],[81]]),"DNF",    rounds_cum_time[[#This Row],[80]]+laps_times[[#This Row],[81]])</f>
        <v>9.9644212962962969E-2</v>
      </c>
      <c r="CM8" s="126">
        <f>IF(ISBLANK(laps_times[[#This Row],[82]]),"DNF",    rounds_cum_time[[#This Row],[81]]+laps_times[[#This Row],[82]])</f>
        <v>0.10086319444444446</v>
      </c>
      <c r="CN8" s="126">
        <f>IF(ISBLANK(laps_times[[#This Row],[83]]),"DNF",    rounds_cum_time[[#This Row],[82]]+laps_times[[#This Row],[83]])</f>
        <v>0.10214317129629631</v>
      </c>
      <c r="CO8" s="126">
        <f>IF(ISBLANK(laps_times[[#This Row],[84]]),"DNF",    rounds_cum_time[[#This Row],[83]]+laps_times[[#This Row],[84]])</f>
        <v>0.10338668981481483</v>
      </c>
      <c r="CP8" s="126">
        <f>IF(ISBLANK(laps_times[[#This Row],[85]]),"DNF",    rounds_cum_time[[#This Row],[84]]+laps_times[[#This Row],[85]])</f>
        <v>0.10459583333333335</v>
      </c>
      <c r="CQ8" s="126">
        <f>IF(ISBLANK(laps_times[[#This Row],[86]]),"DNF",    rounds_cum_time[[#This Row],[85]]+laps_times[[#This Row],[86]])</f>
        <v>0.10582025462962964</v>
      </c>
      <c r="CR8" s="126">
        <f>IF(ISBLANK(laps_times[[#This Row],[87]]),"DNF",    rounds_cum_time[[#This Row],[86]]+laps_times[[#This Row],[87]])</f>
        <v>0.10706770833333334</v>
      </c>
      <c r="CS8" s="126">
        <f>IF(ISBLANK(laps_times[[#This Row],[88]]),"DNF",    rounds_cum_time[[#This Row],[87]]+laps_times[[#This Row],[88]])</f>
        <v>0.10829814814814816</v>
      </c>
      <c r="CT8" s="126">
        <f>IF(ISBLANK(laps_times[[#This Row],[89]]),"DNF",    rounds_cum_time[[#This Row],[88]]+laps_times[[#This Row],[89]])</f>
        <v>0.10952685185185186</v>
      </c>
      <c r="CU8" s="126">
        <f>IF(ISBLANK(laps_times[[#This Row],[90]]),"DNF",    rounds_cum_time[[#This Row],[89]]+laps_times[[#This Row],[90]])</f>
        <v>0.11075682870370371</v>
      </c>
      <c r="CV8" s="126">
        <f>IF(ISBLANK(laps_times[[#This Row],[91]]),"DNF",    rounds_cum_time[[#This Row],[90]]+laps_times[[#This Row],[91]])</f>
        <v>0.11197974537037038</v>
      </c>
      <c r="CW8" s="126">
        <f>IF(ISBLANK(laps_times[[#This Row],[92]]),"DNF",    rounds_cum_time[[#This Row],[91]]+laps_times[[#This Row],[92]])</f>
        <v>0.11319699074074074</v>
      </c>
      <c r="CX8" s="126">
        <f>IF(ISBLANK(laps_times[[#This Row],[93]]),"DNF",    rounds_cum_time[[#This Row],[92]]+laps_times[[#This Row],[93]])</f>
        <v>0.11441712962962963</v>
      </c>
      <c r="CY8" s="126">
        <f>IF(ISBLANK(laps_times[[#This Row],[94]]),"DNF",    rounds_cum_time[[#This Row],[93]]+laps_times[[#This Row],[94]])</f>
        <v>0.11564236111111112</v>
      </c>
      <c r="CZ8" s="126">
        <f>IF(ISBLANK(laps_times[[#This Row],[95]]),"DNF",    rounds_cum_time[[#This Row],[94]]+laps_times[[#This Row],[95]])</f>
        <v>0.1168857638888889</v>
      </c>
      <c r="DA8" s="126">
        <f>IF(ISBLANK(laps_times[[#This Row],[96]]),"DNF",    rounds_cum_time[[#This Row],[95]]+laps_times[[#This Row],[96]])</f>
        <v>0.11808703703703705</v>
      </c>
      <c r="DB8" s="126">
        <f>IF(ISBLANK(laps_times[[#This Row],[97]]),"DNF",    rounds_cum_time[[#This Row],[96]]+laps_times[[#This Row],[97]])</f>
        <v>0.11928472222222224</v>
      </c>
      <c r="DC8" s="126">
        <f>IF(ISBLANK(laps_times[[#This Row],[98]]),"DNF",    rounds_cum_time[[#This Row],[97]]+laps_times[[#This Row],[98]])</f>
        <v>0.12049942129629632</v>
      </c>
      <c r="DD8" s="126">
        <f>IF(ISBLANK(laps_times[[#This Row],[99]]),"DNF",    rounds_cum_time[[#This Row],[98]]+laps_times[[#This Row],[99]])</f>
        <v>0.12171793981481484</v>
      </c>
      <c r="DE8" s="126">
        <f>IF(ISBLANK(laps_times[[#This Row],[100]]),"DNF",    rounds_cum_time[[#This Row],[99]]+laps_times[[#This Row],[100]])</f>
        <v>0.12289328703703706</v>
      </c>
      <c r="DF8" s="126">
        <f>IF(ISBLANK(laps_times[[#This Row],[101]]),"DNF",    rounds_cum_time[[#This Row],[100]]+laps_times[[#This Row],[101]])</f>
        <v>0.12407500000000002</v>
      </c>
      <c r="DG8" s="126">
        <f>IF(ISBLANK(laps_times[[#This Row],[102]]),"DNF",    rounds_cum_time[[#This Row],[101]]+laps_times[[#This Row],[102]])</f>
        <v>0.12524849537037039</v>
      </c>
      <c r="DH8" s="126">
        <f>IF(ISBLANK(laps_times[[#This Row],[103]]),"DNF",    rounds_cum_time[[#This Row],[102]]+laps_times[[#This Row],[103]])</f>
        <v>0.12642476851851853</v>
      </c>
      <c r="DI8" s="127">
        <f>IF(ISBLANK(laps_times[[#This Row],[104]]),"DNF",    rounds_cum_time[[#This Row],[103]]+laps_times[[#This Row],[104]])</f>
        <v>0.12759166666666669</v>
      </c>
      <c r="DJ8" s="127">
        <f>IF(ISBLANK(laps_times[[#This Row],[105]]),"DNF",    rounds_cum_time[[#This Row],[104]]+laps_times[[#This Row],[105]])</f>
        <v>0.12866678240740742</v>
      </c>
    </row>
    <row r="9" spans="2:114">
      <c r="B9" s="123">
        <f>laps_times[[#This Row],[poř]]</f>
        <v>6</v>
      </c>
      <c r="C9" s="124">
        <f>laps_times[[#This Row],[s.č.]]</f>
        <v>16</v>
      </c>
      <c r="D9" s="124" t="str">
        <f>laps_times[[#This Row],[jméno]]</f>
        <v>Rokos Lukáš</v>
      </c>
      <c r="E9" s="125">
        <f>laps_times[[#This Row],[roč]]</f>
        <v>1987</v>
      </c>
      <c r="F9" s="125" t="str">
        <f>laps_times[[#This Row],[kat]]</f>
        <v>M30</v>
      </c>
      <c r="G9" s="125">
        <f>laps_times[[#This Row],[poř_kat]]</f>
        <v>2</v>
      </c>
      <c r="H9" s="124" t="str">
        <f>IF(ISBLANK(laps_times[[#This Row],[klub]]),"-",laps_times[[#This Row],[klub]])</f>
        <v>Jiskra Třeboň</v>
      </c>
      <c r="I9" s="133">
        <f>laps_times[[#This Row],[celk. čas]]</f>
        <v>0.13003587962962962</v>
      </c>
      <c r="J9" s="126">
        <f>laps_times[[#This Row],[1]]</f>
        <v>1.6967592592592592E-3</v>
      </c>
      <c r="K9" s="126">
        <f>IF(ISBLANK(laps_times[[#This Row],[2]]),"DNF",    rounds_cum_time[[#This Row],[1]]+laps_times[[#This Row],[2]])</f>
        <v>2.8144675925925924E-3</v>
      </c>
      <c r="L9" s="126">
        <f>IF(ISBLANK(laps_times[[#This Row],[3]]),"DNF",    rounds_cum_time[[#This Row],[2]]+laps_times[[#This Row],[3]])</f>
        <v>3.9493055555555557E-3</v>
      </c>
      <c r="M9" s="126">
        <f>IF(ISBLANK(laps_times[[#This Row],[4]]),"DNF",    rounds_cum_time[[#This Row],[3]]+laps_times[[#This Row],[4]])</f>
        <v>5.0850694444444441E-3</v>
      </c>
      <c r="N9" s="126">
        <f>IF(ISBLANK(laps_times[[#This Row],[5]]),"DNF",    rounds_cum_time[[#This Row],[4]]+laps_times[[#This Row],[5]])</f>
        <v>6.212268518518518E-3</v>
      </c>
      <c r="O9" s="126">
        <f>IF(ISBLANK(laps_times[[#This Row],[6]]),"DNF",    rounds_cum_time[[#This Row],[5]]+laps_times[[#This Row],[6]])</f>
        <v>7.3258101851851843E-3</v>
      </c>
      <c r="P9" s="126">
        <f>IF(ISBLANK(laps_times[[#This Row],[7]]),"DNF",    rounds_cum_time[[#This Row],[6]]+laps_times[[#This Row],[7]])</f>
        <v>8.4707175925925922E-3</v>
      </c>
      <c r="Q9" s="126">
        <f>IF(ISBLANK(laps_times[[#This Row],[8]]),"DNF",    rounds_cum_time[[#This Row],[7]]+laps_times[[#This Row],[8]])</f>
        <v>9.6054398148148149E-3</v>
      </c>
      <c r="R9" s="126">
        <f>IF(ISBLANK(laps_times[[#This Row],[9]]),"DNF",    rounds_cum_time[[#This Row],[8]]+laps_times[[#This Row],[9]])</f>
        <v>1.0723726851851852E-2</v>
      </c>
      <c r="S9" s="126">
        <f>IF(ISBLANK(laps_times[[#This Row],[10]]),"DNF",    rounds_cum_time[[#This Row],[9]]+laps_times[[#This Row],[10]])</f>
        <v>1.1863310185185185E-2</v>
      </c>
      <c r="T9" s="126">
        <f>IF(ISBLANK(laps_times[[#This Row],[11]]),"DNF",    rounds_cum_time[[#This Row],[10]]+laps_times[[#This Row],[11]])</f>
        <v>1.2971643518518518E-2</v>
      </c>
      <c r="U9" s="126">
        <f>IF(ISBLANK(laps_times[[#This Row],[12]]),"DNF",    rounds_cum_time[[#This Row],[11]]+laps_times[[#This Row],[12]])</f>
        <v>1.4089467592592591E-2</v>
      </c>
      <c r="V9" s="126">
        <f>IF(ISBLANK(laps_times[[#This Row],[13]]),"DNF",    rounds_cum_time[[#This Row],[12]]+laps_times[[#This Row],[13]])</f>
        <v>1.5212268518518517E-2</v>
      </c>
      <c r="W9" s="126">
        <f>IF(ISBLANK(laps_times[[#This Row],[14]]),"DNF",    rounds_cum_time[[#This Row],[13]]+laps_times[[#This Row],[14]])</f>
        <v>1.6326967592592591E-2</v>
      </c>
      <c r="X9" s="126">
        <f>IF(ISBLANK(laps_times[[#This Row],[15]]),"DNF",    rounds_cum_time[[#This Row],[14]]+laps_times[[#This Row],[15]])</f>
        <v>1.7447569444444443E-2</v>
      </c>
      <c r="Y9" s="126">
        <f>IF(ISBLANK(laps_times[[#This Row],[16]]),"DNF",    rounds_cum_time[[#This Row],[15]]+laps_times[[#This Row],[16]])</f>
        <v>1.8584953703703701E-2</v>
      </c>
      <c r="Z9" s="126">
        <f>IF(ISBLANK(laps_times[[#This Row],[17]]),"DNF",    rounds_cum_time[[#This Row],[16]]+laps_times[[#This Row],[17]])</f>
        <v>1.9716666666666664E-2</v>
      </c>
      <c r="AA9" s="126">
        <f>IF(ISBLANK(laps_times[[#This Row],[18]]),"DNF",    rounds_cum_time[[#This Row],[17]]+laps_times[[#This Row],[18]])</f>
        <v>2.080694444444444E-2</v>
      </c>
      <c r="AB9" s="126">
        <f>IF(ISBLANK(laps_times[[#This Row],[19]]),"DNF",    rounds_cum_time[[#This Row],[18]]+laps_times[[#This Row],[19]])</f>
        <v>2.192581018518518E-2</v>
      </c>
      <c r="AC9" s="126">
        <f>IF(ISBLANK(laps_times[[#This Row],[20]]),"DNF",    rounds_cum_time[[#This Row],[19]]+laps_times[[#This Row],[20]])</f>
        <v>2.3033912037037033E-2</v>
      </c>
      <c r="AD9" s="126">
        <f>IF(ISBLANK(laps_times[[#This Row],[21]]),"DNF",    rounds_cum_time[[#This Row],[20]]+laps_times[[#This Row],[21]])</f>
        <v>2.4147337962962961E-2</v>
      </c>
      <c r="AE9" s="126">
        <f>IF(ISBLANK(laps_times[[#This Row],[22]]),"DNF",    rounds_cum_time[[#This Row],[21]]+laps_times[[#This Row],[22]])</f>
        <v>2.5271990740740737E-2</v>
      </c>
      <c r="AF9" s="126">
        <f>IF(ISBLANK(laps_times[[#This Row],[23]]),"DNF",    rounds_cum_time[[#This Row],[22]]+laps_times[[#This Row],[23]])</f>
        <v>2.6395717592592589E-2</v>
      </c>
      <c r="AG9" s="126">
        <f>IF(ISBLANK(laps_times[[#This Row],[24]]),"DNF",    rounds_cum_time[[#This Row],[23]]+laps_times[[#This Row],[24]])</f>
        <v>2.751631944444444E-2</v>
      </c>
      <c r="AH9" s="126">
        <f>IF(ISBLANK(laps_times[[#This Row],[25]]),"DNF",    rounds_cum_time[[#This Row],[24]]+laps_times[[#This Row],[25]])</f>
        <v>2.864594907407407E-2</v>
      </c>
      <c r="AI9" s="126">
        <f>IF(ISBLANK(laps_times[[#This Row],[26]]),"DNF",    rounds_cum_time[[#This Row],[25]]+laps_times[[#This Row],[26]])</f>
        <v>2.978159722222222E-2</v>
      </c>
      <c r="AJ9" s="126">
        <f>IF(ISBLANK(laps_times[[#This Row],[27]]),"DNF",    rounds_cum_time[[#This Row],[26]]+laps_times[[#This Row],[27]])</f>
        <v>3.0893402777777777E-2</v>
      </c>
      <c r="AK9" s="126">
        <f>IF(ISBLANK(laps_times[[#This Row],[28]]),"DNF",    rounds_cum_time[[#This Row],[27]]+laps_times[[#This Row],[28]])</f>
        <v>3.2028240740740739E-2</v>
      </c>
      <c r="AL9" s="126">
        <f>IF(ISBLANK(laps_times[[#This Row],[29]]),"DNF",    rounds_cum_time[[#This Row],[28]]+laps_times[[#This Row],[29]])</f>
        <v>3.3146064814814816E-2</v>
      </c>
      <c r="AM9" s="126">
        <f>IF(ISBLANK(laps_times[[#This Row],[30]]),"DNF",    rounds_cum_time[[#This Row],[29]]+laps_times[[#This Row],[30]])</f>
        <v>3.4250462962962962E-2</v>
      </c>
      <c r="AN9" s="126">
        <f>IF(ISBLANK(laps_times[[#This Row],[31]]),"DNF",    rounds_cum_time[[#This Row],[30]]+laps_times[[#This Row],[31]])</f>
        <v>3.5351967592592591E-2</v>
      </c>
      <c r="AO9" s="126">
        <f>IF(ISBLANK(laps_times[[#This Row],[32]]),"DNF",    rounds_cum_time[[#This Row],[31]]+laps_times[[#This Row],[32]])</f>
        <v>3.646238425925926E-2</v>
      </c>
      <c r="AP9" s="126">
        <f>IF(ISBLANK(laps_times[[#This Row],[33]]),"DNF",    rounds_cum_time[[#This Row],[32]]+laps_times[[#This Row],[33]])</f>
        <v>3.7577199074074072E-2</v>
      </c>
      <c r="AQ9" s="126">
        <f>IF(ISBLANK(laps_times[[#This Row],[34]]),"DNF",    rounds_cum_time[[#This Row],[33]]+laps_times[[#This Row],[34]])</f>
        <v>3.8717939814814813E-2</v>
      </c>
      <c r="AR9" s="126">
        <f>IF(ISBLANK(laps_times[[#This Row],[35]]),"DNF",    rounds_cum_time[[#This Row],[34]]+laps_times[[#This Row],[35]])</f>
        <v>3.9833564814814815E-2</v>
      </c>
      <c r="AS9" s="126">
        <f>IF(ISBLANK(laps_times[[#This Row],[36]]),"DNF",    rounds_cum_time[[#This Row],[35]]+laps_times[[#This Row],[36]])</f>
        <v>4.0954629629629632E-2</v>
      </c>
      <c r="AT9" s="126">
        <f>IF(ISBLANK(laps_times[[#This Row],[37]]),"DNF",    rounds_cum_time[[#This Row],[36]]+laps_times[[#This Row],[37]])</f>
        <v>4.2085069444444449E-2</v>
      </c>
      <c r="AU9" s="126">
        <f>IF(ISBLANK(laps_times[[#This Row],[38]]),"DNF",    rounds_cum_time[[#This Row],[37]]+laps_times[[#This Row],[38]])</f>
        <v>4.3200000000000002E-2</v>
      </c>
      <c r="AV9" s="126">
        <f>IF(ISBLANK(laps_times[[#This Row],[39]]),"DNF",    rounds_cum_time[[#This Row],[38]]+laps_times[[#This Row],[39]])</f>
        <v>4.4335416666666669E-2</v>
      </c>
      <c r="AW9" s="126">
        <f>IF(ISBLANK(laps_times[[#This Row],[40]]),"DNF",    rounds_cum_time[[#This Row],[39]]+laps_times[[#This Row],[40]])</f>
        <v>4.5474537037037042E-2</v>
      </c>
      <c r="AX9" s="126">
        <f>IF(ISBLANK(laps_times[[#This Row],[41]]),"DNF",    rounds_cum_time[[#This Row],[40]]+laps_times[[#This Row],[41]])</f>
        <v>4.6640162037037046E-2</v>
      </c>
      <c r="AY9" s="126">
        <f>IF(ISBLANK(laps_times[[#This Row],[42]]),"DNF",    rounds_cum_time[[#This Row],[41]]+laps_times[[#This Row],[42]])</f>
        <v>4.7779629629629637E-2</v>
      </c>
      <c r="AZ9" s="126">
        <f>IF(ISBLANK(laps_times[[#This Row],[43]]),"DNF",    rounds_cum_time[[#This Row],[42]]+laps_times[[#This Row],[43]])</f>
        <v>4.8925347222222228E-2</v>
      </c>
      <c r="BA9" s="126">
        <f>IF(ISBLANK(laps_times[[#This Row],[44]]),"DNF",    rounds_cum_time[[#This Row],[43]]+laps_times[[#This Row],[44]])</f>
        <v>5.0060879629629636E-2</v>
      </c>
      <c r="BB9" s="126">
        <f>IF(ISBLANK(laps_times[[#This Row],[45]]),"DNF",    rounds_cum_time[[#This Row],[44]]+laps_times[[#This Row],[45]])</f>
        <v>5.1229745370370373E-2</v>
      </c>
      <c r="BC9" s="126">
        <f>IF(ISBLANK(laps_times[[#This Row],[46]]),"DNF",    rounds_cum_time[[#This Row],[45]]+laps_times[[#This Row],[46]])</f>
        <v>5.2397800925925928E-2</v>
      </c>
      <c r="BD9" s="126">
        <f>IF(ISBLANK(laps_times[[#This Row],[47]]),"DNF",    rounds_cum_time[[#This Row],[46]]+laps_times[[#This Row],[47]])</f>
        <v>5.3558680555555557E-2</v>
      </c>
      <c r="BE9" s="126">
        <f>IF(ISBLANK(laps_times[[#This Row],[48]]),"DNF",    rounds_cum_time[[#This Row],[47]]+laps_times[[#This Row],[48]])</f>
        <v>5.4732638888888893E-2</v>
      </c>
      <c r="BF9" s="126">
        <f>IF(ISBLANK(laps_times[[#This Row],[49]]),"DNF",    rounds_cum_time[[#This Row],[48]]+laps_times[[#This Row],[49]])</f>
        <v>5.5901504629629631E-2</v>
      </c>
      <c r="BG9" s="126">
        <f>IF(ISBLANK(laps_times[[#This Row],[50]]),"DNF",    rounds_cum_time[[#This Row],[49]]+laps_times[[#This Row],[50]])</f>
        <v>5.7108217592592596E-2</v>
      </c>
      <c r="BH9" s="126">
        <f>IF(ISBLANK(laps_times[[#This Row],[51]]),"DNF",    rounds_cum_time[[#This Row],[50]]+laps_times[[#This Row],[51]])</f>
        <v>5.8271990740740742E-2</v>
      </c>
      <c r="BI9" s="126">
        <f>IF(ISBLANK(laps_times[[#This Row],[52]]),"DNF",    rounds_cum_time[[#This Row],[51]]+laps_times[[#This Row],[52]])</f>
        <v>5.9446412037037037E-2</v>
      </c>
      <c r="BJ9" s="126">
        <f>IF(ISBLANK(laps_times[[#This Row],[53]]),"DNF",    rounds_cum_time[[#This Row],[52]]+laps_times[[#This Row],[53]])</f>
        <v>6.063402777777778E-2</v>
      </c>
      <c r="BK9" s="126">
        <f>IF(ISBLANK(laps_times[[#This Row],[54]]),"DNF",    rounds_cum_time[[#This Row],[53]]+laps_times[[#This Row],[54]])</f>
        <v>6.178680555555556E-2</v>
      </c>
      <c r="BL9" s="126">
        <f>IF(ISBLANK(laps_times[[#This Row],[55]]),"DNF",    rounds_cum_time[[#This Row],[54]]+laps_times[[#This Row],[55]])</f>
        <v>6.2964699074074079E-2</v>
      </c>
      <c r="BM9" s="126">
        <f>IF(ISBLANK(laps_times[[#This Row],[56]]),"DNF",    rounds_cum_time[[#This Row],[55]]+laps_times[[#This Row],[56]])</f>
        <v>6.4144444444444448E-2</v>
      </c>
      <c r="BN9" s="126">
        <f>IF(ISBLANK(laps_times[[#This Row],[57]]),"DNF",    rounds_cum_time[[#This Row],[56]]+laps_times[[#This Row],[57]])</f>
        <v>6.5355671296296297E-2</v>
      </c>
      <c r="BO9" s="126">
        <f>IF(ISBLANK(laps_times[[#This Row],[58]]),"DNF",    rounds_cum_time[[#This Row],[57]]+laps_times[[#This Row],[58]])</f>
        <v>6.6563078703703704E-2</v>
      </c>
      <c r="BP9" s="126">
        <f>IF(ISBLANK(laps_times[[#This Row],[59]]),"DNF",    rounds_cum_time[[#This Row],[58]]+laps_times[[#This Row],[59]])</f>
        <v>6.7777314814814818E-2</v>
      </c>
      <c r="BQ9" s="126">
        <f>IF(ISBLANK(laps_times[[#This Row],[60]]),"DNF",    rounds_cum_time[[#This Row],[59]]+laps_times[[#This Row],[60]])</f>
        <v>6.8970833333333342E-2</v>
      </c>
      <c r="BR9" s="126">
        <f>IF(ISBLANK(laps_times[[#This Row],[61]]),"DNF",    rounds_cum_time[[#This Row],[60]]+laps_times[[#This Row],[61]])</f>
        <v>7.0186226851851857E-2</v>
      </c>
      <c r="BS9" s="126">
        <f>IF(ISBLANK(laps_times[[#This Row],[62]]),"DNF",    rounds_cum_time[[#This Row],[61]]+laps_times[[#This Row],[62]])</f>
        <v>7.1390856481481482E-2</v>
      </c>
      <c r="BT9" s="126">
        <f>IF(ISBLANK(laps_times[[#This Row],[63]]),"DNF",    rounds_cum_time[[#This Row],[62]]+laps_times[[#This Row],[63]])</f>
        <v>7.2629398148148144E-2</v>
      </c>
      <c r="BU9" s="126">
        <f>IF(ISBLANK(laps_times[[#This Row],[64]]),"DNF",    rounds_cum_time[[#This Row],[63]]+laps_times[[#This Row],[64]])</f>
        <v>7.3871064814814813E-2</v>
      </c>
      <c r="BV9" s="126">
        <f>IF(ISBLANK(laps_times[[#This Row],[65]]),"DNF",    rounds_cum_time[[#This Row],[64]]+laps_times[[#This Row],[65]])</f>
        <v>7.5106712962962965E-2</v>
      </c>
      <c r="BW9" s="126">
        <f>IF(ISBLANK(laps_times[[#This Row],[66]]),"DNF",    rounds_cum_time[[#This Row],[65]]+laps_times[[#This Row],[66]])</f>
        <v>7.6348958333333342E-2</v>
      </c>
      <c r="BX9" s="126">
        <f>IF(ISBLANK(laps_times[[#This Row],[67]]),"DNF",    rounds_cum_time[[#This Row],[66]]+laps_times[[#This Row],[67]])</f>
        <v>7.7595138888888901E-2</v>
      </c>
      <c r="BY9" s="126">
        <f>IF(ISBLANK(laps_times[[#This Row],[68]]),"DNF",    rounds_cum_time[[#This Row],[67]]+laps_times[[#This Row],[68]])</f>
        <v>7.8837152777777794E-2</v>
      </c>
      <c r="BZ9" s="126">
        <f>IF(ISBLANK(laps_times[[#This Row],[69]]),"DNF",    rounds_cum_time[[#This Row],[68]]+laps_times[[#This Row],[69]])</f>
        <v>8.0086111111111122E-2</v>
      </c>
      <c r="CA9" s="126">
        <f>IF(ISBLANK(laps_times[[#This Row],[70]]),"DNF",    rounds_cum_time[[#This Row],[69]]+laps_times[[#This Row],[70]])</f>
        <v>8.1344097222222231E-2</v>
      </c>
      <c r="CB9" s="126">
        <f>IF(ISBLANK(laps_times[[#This Row],[71]]),"DNF",    rounds_cum_time[[#This Row],[70]]+laps_times[[#This Row],[71]])</f>
        <v>8.2607407407407421E-2</v>
      </c>
      <c r="CC9" s="126">
        <f>IF(ISBLANK(laps_times[[#This Row],[72]]),"DNF",    rounds_cum_time[[#This Row],[71]]+laps_times[[#This Row],[72]])</f>
        <v>8.3891782407407425E-2</v>
      </c>
      <c r="CD9" s="126">
        <f>IF(ISBLANK(laps_times[[#This Row],[73]]),"DNF",    rounds_cum_time[[#This Row],[72]]+laps_times[[#This Row],[73]])</f>
        <v>8.520324074074076E-2</v>
      </c>
      <c r="CE9" s="126">
        <f>IF(ISBLANK(laps_times[[#This Row],[74]]),"DNF",    rounds_cum_time[[#This Row],[73]]+laps_times[[#This Row],[74]])</f>
        <v>8.6522800925925944E-2</v>
      </c>
      <c r="CF9" s="126">
        <f>IF(ISBLANK(laps_times[[#This Row],[75]]),"DNF",    rounds_cum_time[[#This Row],[74]]+laps_times[[#This Row],[75]])</f>
        <v>8.783067129629632E-2</v>
      </c>
      <c r="CG9" s="126">
        <f>IF(ISBLANK(laps_times[[#This Row],[76]]),"DNF",    rounds_cum_time[[#This Row],[75]]+laps_times[[#This Row],[76]])</f>
        <v>8.915254629629632E-2</v>
      </c>
      <c r="CH9" s="126">
        <f>IF(ISBLANK(laps_times[[#This Row],[77]]),"DNF",    rounds_cum_time[[#This Row],[76]]+laps_times[[#This Row],[77]])</f>
        <v>9.0487384259259285E-2</v>
      </c>
      <c r="CI9" s="126">
        <f>IF(ISBLANK(laps_times[[#This Row],[78]]),"DNF",    rounds_cum_time[[#This Row],[77]]+laps_times[[#This Row],[78]])</f>
        <v>9.1920138888888919E-2</v>
      </c>
      <c r="CJ9" s="126">
        <f>IF(ISBLANK(laps_times[[#This Row],[79]]),"DNF",    rounds_cum_time[[#This Row],[78]]+laps_times[[#This Row],[79]])</f>
        <v>9.3339120370370399E-2</v>
      </c>
      <c r="CK9" s="126">
        <f>IF(ISBLANK(laps_times[[#This Row],[80]]),"DNF",    rounds_cum_time[[#This Row],[79]]+laps_times[[#This Row],[80]])</f>
        <v>9.4789583333333358E-2</v>
      </c>
      <c r="CL9" s="126">
        <f>IF(ISBLANK(laps_times[[#This Row],[81]]),"DNF",    rounds_cum_time[[#This Row],[80]]+laps_times[[#This Row],[81]])</f>
        <v>9.6217939814814843E-2</v>
      </c>
      <c r="CM9" s="126">
        <f>IF(ISBLANK(laps_times[[#This Row],[82]]),"DNF",    rounds_cum_time[[#This Row],[81]]+laps_times[[#This Row],[82]])</f>
        <v>9.7626620370370398E-2</v>
      </c>
      <c r="CN9" s="126">
        <f>IF(ISBLANK(laps_times[[#This Row],[83]]),"DNF",    rounds_cum_time[[#This Row],[82]]+laps_times[[#This Row],[83]])</f>
        <v>9.9056597222222251E-2</v>
      </c>
      <c r="CO9" s="126">
        <f>IF(ISBLANK(laps_times[[#This Row],[84]]),"DNF",    rounds_cum_time[[#This Row],[83]]+laps_times[[#This Row],[84]])</f>
        <v>0.1005490740740741</v>
      </c>
      <c r="CP9" s="126">
        <f>IF(ISBLANK(laps_times[[#This Row],[85]]),"DNF",    rounds_cum_time[[#This Row],[84]]+laps_times[[#This Row],[85]])</f>
        <v>0.1020564814814815</v>
      </c>
      <c r="CQ9" s="126">
        <f>IF(ISBLANK(laps_times[[#This Row],[86]]),"DNF",    rounds_cum_time[[#This Row],[85]]+laps_times[[#This Row],[86]])</f>
        <v>0.10352511574074076</v>
      </c>
      <c r="CR9" s="126">
        <f>IF(ISBLANK(laps_times[[#This Row],[87]]),"DNF",    rounds_cum_time[[#This Row],[86]]+laps_times[[#This Row],[87]])</f>
        <v>0.10493298611111113</v>
      </c>
      <c r="CS9" s="126">
        <f>IF(ISBLANK(laps_times[[#This Row],[88]]),"DNF",    rounds_cum_time[[#This Row],[87]]+laps_times[[#This Row],[88]])</f>
        <v>0.10633506944444446</v>
      </c>
      <c r="CT9" s="126">
        <f>IF(ISBLANK(laps_times[[#This Row],[89]]),"DNF",    rounds_cum_time[[#This Row],[88]]+laps_times[[#This Row],[89]])</f>
        <v>0.10774560185185186</v>
      </c>
      <c r="CU9" s="126">
        <f>IF(ISBLANK(laps_times[[#This Row],[90]]),"DNF",    rounds_cum_time[[#This Row],[89]]+laps_times[[#This Row],[90]])</f>
        <v>0.10917592592592594</v>
      </c>
      <c r="CV9" s="126">
        <f>IF(ISBLANK(laps_times[[#This Row],[91]]),"DNF",    rounds_cum_time[[#This Row],[90]]+laps_times[[#This Row],[91]])</f>
        <v>0.1105394675925926</v>
      </c>
      <c r="CW9" s="126">
        <f>IF(ISBLANK(laps_times[[#This Row],[92]]),"DNF",    rounds_cum_time[[#This Row],[91]]+laps_times[[#This Row],[92]])</f>
        <v>0.1119295138888889</v>
      </c>
      <c r="CX9" s="126">
        <f>IF(ISBLANK(laps_times[[#This Row],[93]]),"DNF",    rounds_cum_time[[#This Row],[92]]+laps_times[[#This Row],[93]])</f>
        <v>0.11332175925925927</v>
      </c>
      <c r="CY9" s="126">
        <f>IF(ISBLANK(laps_times[[#This Row],[94]]),"DNF",    rounds_cum_time[[#This Row],[93]]+laps_times[[#This Row],[94]])</f>
        <v>0.11470983796296298</v>
      </c>
      <c r="CZ9" s="126">
        <f>IF(ISBLANK(laps_times[[#This Row],[95]]),"DNF",    rounds_cum_time[[#This Row],[94]]+laps_times[[#This Row],[95]])</f>
        <v>0.11610462962962965</v>
      </c>
      <c r="DA9" s="126">
        <f>IF(ISBLANK(laps_times[[#This Row],[96]]),"DNF",    rounds_cum_time[[#This Row],[95]]+laps_times[[#This Row],[96]])</f>
        <v>0.11752129629629632</v>
      </c>
      <c r="DB9" s="126">
        <f>IF(ISBLANK(laps_times[[#This Row],[97]]),"DNF",    rounds_cum_time[[#This Row],[96]]+laps_times[[#This Row],[97]])</f>
        <v>0.11893888888888891</v>
      </c>
      <c r="DC9" s="126">
        <f>IF(ISBLANK(laps_times[[#This Row],[98]]),"DNF",    rounds_cum_time[[#This Row],[97]]+laps_times[[#This Row],[98]])</f>
        <v>0.12032858796296299</v>
      </c>
      <c r="DD9" s="126">
        <f>IF(ISBLANK(laps_times[[#This Row],[99]]),"DNF",    rounds_cum_time[[#This Row],[98]]+laps_times[[#This Row],[99]])</f>
        <v>0.12174884259259262</v>
      </c>
      <c r="DE9" s="126">
        <f>IF(ISBLANK(laps_times[[#This Row],[100]]),"DNF",    rounds_cum_time[[#This Row],[99]]+laps_times[[#This Row],[100]])</f>
        <v>0.12320104166666669</v>
      </c>
      <c r="DF9" s="126">
        <f>IF(ISBLANK(laps_times[[#This Row],[101]]),"DNF",    rounds_cum_time[[#This Row],[100]]+laps_times[[#This Row],[101]])</f>
        <v>0.12468449074074077</v>
      </c>
      <c r="DG9" s="126">
        <f>IF(ISBLANK(laps_times[[#This Row],[102]]),"DNF",    rounds_cum_time[[#This Row],[101]]+laps_times[[#This Row],[102]])</f>
        <v>0.12613252314814818</v>
      </c>
      <c r="DH9" s="126">
        <f>IF(ISBLANK(laps_times[[#This Row],[103]]),"DNF",    rounds_cum_time[[#This Row],[102]]+laps_times[[#This Row],[103]])</f>
        <v>0.12752951388888892</v>
      </c>
      <c r="DI9" s="127">
        <f>IF(ISBLANK(laps_times[[#This Row],[104]]),"DNF",    rounds_cum_time[[#This Row],[103]]+laps_times[[#This Row],[104]])</f>
        <v>0.12884733796296299</v>
      </c>
      <c r="DJ9" s="127">
        <f>IF(ISBLANK(laps_times[[#This Row],[105]]),"DNF",    rounds_cum_time[[#This Row],[104]]+laps_times[[#This Row],[105]])</f>
        <v>0.13003564814814819</v>
      </c>
    </row>
    <row r="10" spans="2:114">
      <c r="B10" s="123">
        <f>laps_times[[#This Row],[poř]]</f>
        <v>7</v>
      </c>
      <c r="C10" s="124">
        <f>laps_times[[#This Row],[s.č.]]</f>
        <v>34</v>
      </c>
      <c r="D10" s="124" t="str">
        <f>laps_times[[#This Row],[jméno]]</f>
        <v>Kasík Konstantin</v>
      </c>
      <c r="E10" s="125">
        <f>laps_times[[#This Row],[roč]]</f>
        <v>1978</v>
      </c>
      <c r="F10" s="125" t="str">
        <f>laps_times[[#This Row],[kat]]</f>
        <v>M40</v>
      </c>
      <c r="G10" s="125">
        <f>laps_times[[#This Row],[poř_kat]]</f>
        <v>2</v>
      </c>
      <c r="H10" s="124" t="str">
        <f>IF(ISBLANK(laps_times[[#This Row],[klub]]),"-",laps_times[[#This Row],[klub]])</f>
        <v>Afinpol</v>
      </c>
      <c r="I10" s="133">
        <f>laps_times[[#This Row],[celk. čas]]</f>
        <v>0.13100347222222222</v>
      </c>
      <c r="J10" s="126">
        <f>laps_times[[#This Row],[1]]</f>
        <v>1.9349537037037037E-3</v>
      </c>
      <c r="K10" s="126">
        <f>IF(ISBLANK(laps_times[[#This Row],[2]]),"DNF",    rounds_cum_time[[#This Row],[1]]+laps_times[[#This Row],[2]])</f>
        <v>3.1809027777777777E-3</v>
      </c>
      <c r="L10" s="126">
        <f>IF(ISBLANK(laps_times[[#This Row],[3]]),"DNF",    rounds_cum_time[[#This Row],[2]]+laps_times[[#This Row],[3]])</f>
        <v>4.378472222222222E-3</v>
      </c>
      <c r="M10" s="126">
        <f>IF(ISBLANK(laps_times[[#This Row],[4]]),"DNF",    rounds_cum_time[[#This Row],[3]]+laps_times[[#This Row],[4]])</f>
        <v>5.5978009259259253E-3</v>
      </c>
      <c r="N10" s="126">
        <f>IF(ISBLANK(laps_times[[#This Row],[5]]),"DNF",    rounds_cum_time[[#This Row],[4]]+laps_times[[#This Row],[5]])</f>
        <v>6.8310185185185175E-3</v>
      </c>
      <c r="O10" s="126">
        <f>IF(ISBLANK(laps_times[[#This Row],[6]]),"DNF",    rounds_cum_time[[#This Row],[5]]+laps_times[[#This Row],[6]])</f>
        <v>8.0797453703703691E-3</v>
      </c>
      <c r="P10" s="126">
        <f>IF(ISBLANK(laps_times[[#This Row],[7]]),"DNF",    rounds_cum_time[[#This Row],[6]]+laps_times[[#This Row],[7]])</f>
        <v>9.3228009259259254E-3</v>
      </c>
      <c r="Q10" s="126">
        <f>IF(ISBLANK(laps_times[[#This Row],[8]]),"DNF",    rounds_cum_time[[#This Row],[7]]+laps_times[[#This Row],[8]])</f>
        <v>1.0574768518518518E-2</v>
      </c>
      <c r="R10" s="126">
        <f>IF(ISBLANK(laps_times[[#This Row],[9]]),"DNF",    rounds_cum_time[[#This Row],[8]]+laps_times[[#This Row],[9]])</f>
        <v>1.180775462962963E-2</v>
      </c>
      <c r="S10" s="126">
        <f>IF(ISBLANK(laps_times[[#This Row],[10]]),"DNF",    rounds_cum_time[[#This Row],[9]]+laps_times[[#This Row],[10]])</f>
        <v>1.3006597222222221E-2</v>
      </c>
      <c r="T10" s="126">
        <f>IF(ISBLANK(laps_times[[#This Row],[11]]),"DNF",    rounds_cum_time[[#This Row],[10]]+laps_times[[#This Row],[11]])</f>
        <v>1.4204282407407407E-2</v>
      </c>
      <c r="U10" s="126">
        <f>IF(ISBLANK(laps_times[[#This Row],[12]]),"DNF",    rounds_cum_time[[#This Row],[11]]+laps_times[[#This Row],[12]])</f>
        <v>1.5393634259259258E-2</v>
      </c>
      <c r="V10" s="126">
        <f>IF(ISBLANK(laps_times[[#This Row],[13]]),"DNF",    rounds_cum_time[[#This Row],[12]]+laps_times[[#This Row],[13]])</f>
        <v>1.6587962962962961E-2</v>
      </c>
      <c r="W10" s="126">
        <f>IF(ISBLANK(laps_times[[#This Row],[14]]),"DNF",    rounds_cum_time[[#This Row],[13]]+laps_times[[#This Row],[14]])</f>
        <v>1.7768518518518517E-2</v>
      </c>
      <c r="X10" s="126">
        <f>IF(ISBLANK(laps_times[[#This Row],[15]]),"DNF",    rounds_cum_time[[#This Row],[14]]+laps_times[[#This Row],[15]])</f>
        <v>1.8963194444444442E-2</v>
      </c>
      <c r="Y10" s="126">
        <f>IF(ISBLANK(laps_times[[#This Row],[16]]),"DNF",    rounds_cum_time[[#This Row],[15]]+laps_times[[#This Row],[16]])</f>
        <v>2.0169212962962962E-2</v>
      </c>
      <c r="Z10" s="126">
        <f>IF(ISBLANK(laps_times[[#This Row],[17]]),"DNF",    rounds_cum_time[[#This Row],[16]]+laps_times[[#This Row],[17]])</f>
        <v>2.1371527777777777E-2</v>
      </c>
      <c r="AA10" s="126">
        <f>IF(ISBLANK(laps_times[[#This Row],[18]]),"DNF",    rounds_cum_time[[#This Row],[17]]+laps_times[[#This Row],[18]])</f>
        <v>2.2561342592592591E-2</v>
      </c>
      <c r="AB10" s="126">
        <f>IF(ISBLANK(laps_times[[#This Row],[19]]),"DNF",    rounds_cum_time[[#This Row],[18]]+laps_times[[#This Row],[19]])</f>
        <v>2.3749652777777776E-2</v>
      </c>
      <c r="AC10" s="126">
        <f>IF(ISBLANK(laps_times[[#This Row],[20]]),"DNF",    rounds_cum_time[[#This Row],[19]]+laps_times[[#This Row],[20]])</f>
        <v>2.4928935185185182E-2</v>
      </c>
      <c r="AD10" s="126">
        <f>IF(ISBLANK(laps_times[[#This Row],[21]]),"DNF",    rounds_cum_time[[#This Row],[20]]+laps_times[[#This Row],[21]])</f>
        <v>2.6120254629629629E-2</v>
      </c>
      <c r="AE10" s="126">
        <f>IF(ISBLANK(laps_times[[#This Row],[22]]),"DNF",    rounds_cum_time[[#This Row],[21]]+laps_times[[#This Row],[22]])</f>
        <v>2.7308217592592592E-2</v>
      </c>
      <c r="AF10" s="126">
        <f>IF(ISBLANK(laps_times[[#This Row],[23]]),"DNF",    rounds_cum_time[[#This Row],[22]]+laps_times[[#This Row],[23]])</f>
        <v>2.8484837962962962E-2</v>
      </c>
      <c r="AG10" s="126">
        <f>IF(ISBLANK(laps_times[[#This Row],[24]]),"DNF",    rounds_cum_time[[#This Row],[23]]+laps_times[[#This Row],[24]])</f>
        <v>2.9668518518518518E-2</v>
      </c>
      <c r="AH10" s="126">
        <f>IF(ISBLANK(laps_times[[#This Row],[25]]),"DNF",    rounds_cum_time[[#This Row],[24]]+laps_times[[#This Row],[25]])</f>
        <v>3.0852893518518519E-2</v>
      </c>
      <c r="AI10" s="126">
        <f>IF(ISBLANK(laps_times[[#This Row],[26]]),"DNF",    rounds_cum_time[[#This Row],[25]]+laps_times[[#This Row],[26]])</f>
        <v>3.2072800925925925E-2</v>
      </c>
      <c r="AJ10" s="126">
        <f>IF(ISBLANK(laps_times[[#This Row],[27]]),"DNF",    rounds_cum_time[[#This Row],[26]]+laps_times[[#This Row],[27]])</f>
        <v>3.326377314814815E-2</v>
      </c>
      <c r="AK10" s="126">
        <f>IF(ISBLANK(laps_times[[#This Row],[28]]),"DNF",    rounds_cum_time[[#This Row],[27]]+laps_times[[#This Row],[28]])</f>
        <v>3.4456712962962967E-2</v>
      </c>
      <c r="AL10" s="126">
        <f>IF(ISBLANK(laps_times[[#This Row],[29]]),"DNF",    rounds_cum_time[[#This Row],[28]]+laps_times[[#This Row],[29]])</f>
        <v>3.5672685185185189E-2</v>
      </c>
      <c r="AM10" s="126">
        <f>IF(ISBLANK(laps_times[[#This Row],[30]]),"DNF",    rounds_cum_time[[#This Row],[29]]+laps_times[[#This Row],[30]])</f>
        <v>3.6926273148148149E-2</v>
      </c>
      <c r="AN10" s="126">
        <f>IF(ISBLANK(laps_times[[#This Row],[31]]),"DNF",    rounds_cum_time[[#This Row],[30]]+laps_times[[#This Row],[31]])</f>
        <v>3.8103587962962961E-2</v>
      </c>
      <c r="AO10" s="126">
        <f>IF(ISBLANK(laps_times[[#This Row],[32]]),"DNF",    rounds_cum_time[[#This Row],[31]]+laps_times[[#This Row],[32]])</f>
        <v>3.929097222222222E-2</v>
      </c>
      <c r="AP10" s="126">
        <f>IF(ISBLANK(laps_times[[#This Row],[33]]),"DNF",    rounds_cum_time[[#This Row],[32]]+laps_times[[#This Row],[33]])</f>
        <v>4.0490740740740737E-2</v>
      </c>
      <c r="AQ10" s="126">
        <f>IF(ISBLANK(laps_times[[#This Row],[34]]),"DNF",    rounds_cum_time[[#This Row],[33]]+laps_times[[#This Row],[34]])</f>
        <v>4.1722337962962958E-2</v>
      </c>
      <c r="AR10" s="126">
        <f>IF(ISBLANK(laps_times[[#This Row],[35]]),"DNF",    rounds_cum_time[[#This Row],[34]]+laps_times[[#This Row],[35]])</f>
        <v>4.2951388888888886E-2</v>
      </c>
      <c r="AS10" s="126">
        <f>IF(ISBLANK(laps_times[[#This Row],[36]]),"DNF",    rounds_cum_time[[#This Row],[35]]+laps_times[[#This Row],[36]])</f>
        <v>4.4147685185185186E-2</v>
      </c>
      <c r="AT10" s="126">
        <f>IF(ISBLANK(laps_times[[#This Row],[37]]),"DNF",    rounds_cum_time[[#This Row],[36]]+laps_times[[#This Row],[37]])</f>
        <v>4.5332754629629629E-2</v>
      </c>
      <c r="AU10" s="126">
        <f>IF(ISBLANK(laps_times[[#This Row],[38]]),"DNF",    rounds_cum_time[[#This Row],[37]]+laps_times[[#This Row],[38]])</f>
        <v>4.6532060185185187E-2</v>
      </c>
      <c r="AV10" s="126">
        <f>IF(ISBLANK(laps_times[[#This Row],[39]]),"DNF",    rounds_cum_time[[#This Row],[38]]+laps_times[[#This Row],[39]])</f>
        <v>4.7746527777777777E-2</v>
      </c>
      <c r="AW10" s="126">
        <f>IF(ISBLANK(laps_times[[#This Row],[40]]),"DNF",    rounds_cum_time[[#This Row],[39]]+laps_times[[#This Row],[40]])</f>
        <v>4.8937962962962961E-2</v>
      </c>
      <c r="AX10" s="126">
        <f>IF(ISBLANK(laps_times[[#This Row],[41]]),"DNF",    rounds_cum_time[[#This Row],[40]]+laps_times[[#This Row],[41]])</f>
        <v>5.0145254629629626E-2</v>
      </c>
      <c r="AY10" s="126">
        <f>IF(ISBLANK(laps_times[[#This Row],[42]]),"DNF",    rounds_cum_time[[#This Row],[41]]+laps_times[[#This Row],[42]])</f>
        <v>5.1343287037037035E-2</v>
      </c>
      <c r="AZ10" s="126">
        <f>IF(ISBLANK(laps_times[[#This Row],[43]]),"DNF",    rounds_cum_time[[#This Row],[42]]+laps_times[[#This Row],[43]])</f>
        <v>5.2548263888888884E-2</v>
      </c>
      <c r="BA10" s="126">
        <f>IF(ISBLANK(laps_times[[#This Row],[44]]),"DNF",    rounds_cum_time[[#This Row],[43]]+laps_times[[#This Row],[44]])</f>
        <v>5.3772569444444439E-2</v>
      </c>
      <c r="BB10" s="126">
        <f>IF(ISBLANK(laps_times[[#This Row],[45]]),"DNF",    rounds_cum_time[[#This Row],[44]]+laps_times[[#This Row],[45]])</f>
        <v>5.5000231481481476E-2</v>
      </c>
      <c r="BC10" s="126">
        <f>IF(ISBLANK(laps_times[[#This Row],[46]]),"DNF",    rounds_cum_time[[#This Row],[45]]+laps_times[[#This Row],[46]])</f>
        <v>5.6208449074074067E-2</v>
      </c>
      <c r="BD10" s="126">
        <f>IF(ISBLANK(laps_times[[#This Row],[47]]),"DNF",    rounds_cum_time[[#This Row],[46]]+laps_times[[#This Row],[47]])</f>
        <v>5.7479976851851848E-2</v>
      </c>
      <c r="BE10" s="126">
        <f>IF(ISBLANK(laps_times[[#This Row],[48]]),"DNF",    rounds_cum_time[[#This Row],[47]]+laps_times[[#This Row],[48]])</f>
        <v>5.8692245370370363E-2</v>
      </c>
      <c r="BF10" s="126">
        <f>IF(ISBLANK(laps_times[[#This Row],[49]]),"DNF",    rounds_cum_time[[#This Row],[48]]+laps_times[[#This Row],[49]])</f>
        <v>5.9931597222222216E-2</v>
      </c>
      <c r="BG10" s="126">
        <f>IF(ISBLANK(laps_times[[#This Row],[50]]),"DNF",    rounds_cum_time[[#This Row],[49]]+laps_times[[#This Row],[50]])</f>
        <v>6.1149305555555547E-2</v>
      </c>
      <c r="BH10" s="126">
        <f>IF(ISBLANK(laps_times[[#This Row],[51]]),"DNF",    rounds_cum_time[[#This Row],[50]]+laps_times[[#This Row],[51]])</f>
        <v>6.2359374999999995E-2</v>
      </c>
      <c r="BI10" s="126">
        <f>IF(ISBLANK(laps_times[[#This Row],[52]]),"DNF",    rounds_cum_time[[#This Row],[51]]+laps_times[[#This Row],[52]])</f>
        <v>6.3593634259259249E-2</v>
      </c>
      <c r="BJ10" s="126">
        <f>IF(ISBLANK(laps_times[[#This Row],[53]]),"DNF",    rounds_cum_time[[#This Row],[52]]+laps_times[[#This Row],[53]])</f>
        <v>6.481469907407407E-2</v>
      </c>
      <c r="BK10" s="126">
        <f>IF(ISBLANK(laps_times[[#This Row],[54]]),"DNF",    rounds_cum_time[[#This Row],[53]]+laps_times[[#This Row],[54]])</f>
        <v>6.6024421296296293E-2</v>
      </c>
      <c r="BL10" s="126">
        <f>IF(ISBLANK(laps_times[[#This Row],[55]]),"DNF",    rounds_cum_time[[#This Row],[54]]+laps_times[[#This Row],[55]])</f>
        <v>6.7269791666666662E-2</v>
      </c>
      <c r="BM10" s="126">
        <f>IF(ISBLANK(laps_times[[#This Row],[56]]),"DNF",    rounds_cum_time[[#This Row],[55]]+laps_times[[#This Row],[56]])</f>
        <v>6.8525694444444438E-2</v>
      </c>
      <c r="BN10" s="126">
        <f>IF(ISBLANK(laps_times[[#This Row],[57]]),"DNF",    rounds_cum_time[[#This Row],[56]]+laps_times[[#This Row],[57]])</f>
        <v>6.9740046296296293E-2</v>
      </c>
      <c r="BO10" s="126">
        <f>IF(ISBLANK(laps_times[[#This Row],[58]]),"DNF",    rounds_cum_time[[#This Row],[57]]+laps_times[[#This Row],[58]])</f>
        <v>7.0959143518518522E-2</v>
      </c>
      <c r="BP10" s="126">
        <f>IF(ISBLANK(laps_times[[#This Row],[59]]),"DNF",    rounds_cum_time[[#This Row],[58]]+laps_times[[#This Row],[59]])</f>
        <v>7.2189120370370369E-2</v>
      </c>
      <c r="BQ10" s="126">
        <f>IF(ISBLANK(laps_times[[#This Row],[60]]),"DNF",    rounds_cum_time[[#This Row],[59]]+laps_times[[#This Row],[60]])</f>
        <v>7.3423611111111106E-2</v>
      </c>
      <c r="BR10" s="126">
        <f>IF(ISBLANK(laps_times[[#This Row],[61]]),"DNF",    rounds_cum_time[[#This Row],[60]]+laps_times[[#This Row],[61]])</f>
        <v>7.4662731481481476E-2</v>
      </c>
      <c r="BS10" s="126">
        <f>IF(ISBLANK(laps_times[[#This Row],[62]]),"DNF",    rounds_cum_time[[#This Row],[61]]+laps_times[[#This Row],[62]])</f>
        <v>7.5907638888888879E-2</v>
      </c>
      <c r="BT10" s="126">
        <f>IF(ISBLANK(laps_times[[#This Row],[63]]),"DNF",    rounds_cum_time[[#This Row],[62]]+laps_times[[#This Row],[63]])</f>
        <v>7.714062499999999E-2</v>
      </c>
      <c r="BU10" s="126">
        <f>IF(ISBLANK(laps_times[[#This Row],[64]]),"DNF",    rounds_cum_time[[#This Row],[63]]+laps_times[[#This Row],[64]])</f>
        <v>7.8355555555555539E-2</v>
      </c>
      <c r="BV10" s="126">
        <f>IF(ISBLANK(laps_times[[#This Row],[65]]),"DNF",    rounds_cum_time[[#This Row],[64]]+laps_times[[#This Row],[65]])</f>
        <v>7.9619791666666648E-2</v>
      </c>
      <c r="BW10" s="126">
        <f>IF(ISBLANK(laps_times[[#This Row],[66]]),"DNF",    rounds_cum_time[[#This Row],[65]]+laps_times[[#This Row],[66]])</f>
        <v>8.0909027777777753E-2</v>
      </c>
      <c r="BX10" s="126">
        <f>IF(ISBLANK(laps_times[[#This Row],[67]]),"DNF",    rounds_cum_time[[#This Row],[66]]+laps_times[[#This Row],[67]])</f>
        <v>8.2208564814814797E-2</v>
      </c>
      <c r="BY10" s="126">
        <f>IF(ISBLANK(laps_times[[#This Row],[68]]),"DNF",    rounds_cum_time[[#This Row],[67]]+laps_times[[#This Row],[68]])</f>
        <v>8.3501041666666651E-2</v>
      </c>
      <c r="BZ10" s="126">
        <f>IF(ISBLANK(laps_times[[#This Row],[69]]),"DNF",    rounds_cum_time[[#This Row],[68]]+laps_times[[#This Row],[69]])</f>
        <v>8.4791550925925913E-2</v>
      </c>
      <c r="CA10" s="126">
        <f>IF(ISBLANK(laps_times[[#This Row],[70]]),"DNF",    rounds_cum_time[[#This Row],[69]]+laps_times[[#This Row],[70]])</f>
        <v>8.6050347222222212E-2</v>
      </c>
      <c r="CB10" s="126">
        <f>IF(ISBLANK(laps_times[[#This Row],[71]]),"DNF",    rounds_cum_time[[#This Row],[70]]+laps_times[[#This Row],[71]])</f>
        <v>8.7349768518518514E-2</v>
      </c>
      <c r="CC10" s="126">
        <f>IF(ISBLANK(laps_times[[#This Row],[72]]),"DNF",    rounds_cum_time[[#This Row],[71]]+laps_times[[#This Row],[72]])</f>
        <v>8.8634722222222212E-2</v>
      </c>
      <c r="CD10" s="126">
        <f>IF(ISBLANK(laps_times[[#This Row],[73]]),"DNF",    rounds_cum_time[[#This Row],[72]]+laps_times[[#This Row],[73]])</f>
        <v>8.9832986111111096E-2</v>
      </c>
      <c r="CE10" s="126">
        <f>IF(ISBLANK(laps_times[[#This Row],[74]]),"DNF",    rounds_cum_time[[#This Row],[73]]+laps_times[[#This Row],[74]])</f>
        <v>9.1109722222222203E-2</v>
      </c>
      <c r="CF10" s="126">
        <f>IF(ISBLANK(laps_times[[#This Row],[75]]),"DNF",    rounds_cum_time[[#This Row],[74]]+laps_times[[#This Row],[75]])</f>
        <v>9.2323495370370351E-2</v>
      </c>
      <c r="CG10" s="126">
        <f>IF(ISBLANK(laps_times[[#This Row],[76]]),"DNF",    rounds_cum_time[[#This Row],[75]]+laps_times[[#This Row],[76]])</f>
        <v>9.3560532407407387E-2</v>
      </c>
      <c r="CH10" s="126">
        <f>IF(ISBLANK(laps_times[[#This Row],[77]]),"DNF",    rounds_cum_time[[#This Row],[76]]+laps_times[[#This Row],[77]])</f>
        <v>9.4822916666666646E-2</v>
      </c>
      <c r="CI10" s="126">
        <f>IF(ISBLANK(laps_times[[#This Row],[78]]),"DNF",    rounds_cum_time[[#This Row],[77]]+laps_times[[#This Row],[78]])</f>
        <v>9.6050347222222207E-2</v>
      </c>
      <c r="CJ10" s="126">
        <f>IF(ISBLANK(laps_times[[#This Row],[79]]),"DNF",    rounds_cum_time[[#This Row],[78]]+laps_times[[#This Row],[79]])</f>
        <v>9.7273148148148136E-2</v>
      </c>
      <c r="CK10" s="126">
        <f>IF(ISBLANK(laps_times[[#This Row],[80]]),"DNF",    rounds_cum_time[[#This Row],[79]]+laps_times[[#This Row],[80]])</f>
        <v>9.8532407407407402E-2</v>
      </c>
      <c r="CL10" s="126">
        <f>IF(ISBLANK(laps_times[[#This Row],[81]]),"DNF",    rounds_cum_time[[#This Row],[80]]+laps_times[[#This Row],[81]])</f>
        <v>9.9825462962962963E-2</v>
      </c>
      <c r="CM10" s="126">
        <f>IF(ISBLANK(laps_times[[#This Row],[82]]),"DNF",    rounds_cum_time[[#This Row],[81]]+laps_times[[#This Row],[82]])</f>
        <v>0.10105972222222222</v>
      </c>
      <c r="CN10" s="126">
        <f>IF(ISBLANK(laps_times[[#This Row],[83]]),"DNF",    rounds_cum_time[[#This Row],[82]]+laps_times[[#This Row],[83]])</f>
        <v>0.10229652777777777</v>
      </c>
      <c r="CO10" s="126">
        <f>IF(ISBLANK(laps_times[[#This Row],[84]]),"DNF",    rounds_cum_time[[#This Row],[83]]+laps_times[[#This Row],[84]])</f>
        <v>0.10353877314814815</v>
      </c>
      <c r="CP10" s="126">
        <f>IF(ISBLANK(laps_times[[#This Row],[85]]),"DNF",    rounds_cum_time[[#This Row],[84]]+laps_times[[#This Row],[85]])</f>
        <v>0.10479421296296296</v>
      </c>
      <c r="CQ10" s="126">
        <f>IF(ISBLANK(laps_times[[#This Row],[86]]),"DNF",    rounds_cum_time[[#This Row],[85]]+laps_times[[#This Row],[86]])</f>
        <v>0.10604039351851852</v>
      </c>
      <c r="CR10" s="126">
        <f>IF(ISBLANK(laps_times[[#This Row],[87]]),"DNF",    rounds_cum_time[[#This Row],[86]]+laps_times[[#This Row],[87]])</f>
        <v>0.10734942129629629</v>
      </c>
      <c r="CS10" s="126">
        <f>IF(ISBLANK(laps_times[[#This Row],[88]]),"DNF",    rounds_cum_time[[#This Row],[87]]+laps_times[[#This Row],[88]])</f>
        <v>0.10858958333333334</v>
      </c>
      <c r="CT10" s="126">
        <f>IF(ISBLANK(laps_times[[#This Row],[89]]),"DNF",    rounds_cum_time[[#This Row],[88]]+laps_times[[#This Row],[89]])</f>
        <v>0.10986527777777778</v>
      </c>
      <c r="CU10" s="126">
        <f>IF(ISBLANK(laps_times[[#This Row],[90]]),"DNF",    rounds_cum_time[[#This Row],[89]]+laps_times[[#This Row],[90]])</f>
        <v>0.11118055555555556</v>
      </c>
      <c r="CV10" s="126">
        <f>IF(ISBLANK(laps_times[[#This Row],[91]]),"DNF",    rounds_cum_time[[#This Row],[90]]+laps_times[[#This Row],[91]])</f>
        <v>0.11251666666666667</v>
      </c>
      <c r="CW10" s="126">
        <f>IF(ISBLANK(laps_times[[#This Row],[92]]),"DNF",    rounds_cum_time[[#This Row],[91]]+laps_times[[#This Row],[92]])</f>
        <v>0.11381481481481481</v>
      </c>
      <c r="CX10" s="126">
        <f>IF(ISBLANK(laps_times[[#This Row],[93]]),"DNF",    rounds_cum_time[[#This Row],[92]]+laps_times[[#This Row],[93]])</f>
        <v>0.11510775462962963</v>
      </c>
      <c r="CY10" s="126">
        <f>IF(ISBLANK(laps_times[[#This Row],[94]]),"DNF",    rounds_cum_time[[#This Row],[93]]+laps_times[[#This Row],[94]])</f>
        <v>0.11641446759259259</v>
      </c>
      <c r="CZ10" s="126">
        <f>IF(ISBLANK(laps_times[[#This Row],[95]]),"DNF",    rounds_cum_time[[#This Row],[94]]+laps_times[[#This Row],[95]])</f>
        <v>0.11769490740740741</v>
      </c>
      <c r="DA10" s="126">
        <f>IF(ISBLANK(laps_times[[#This Row],[96]]),"DNF",    rounds_cum_time[[#This Row],[95]]+laps_times[[#This Row],[96]])</f>
        <v>0.11902199074074075</v>
      </c>
      <c r="DB10" s="126">
        <f>IF(ISBLANK(laps_times[[#This Row],[97]]),"DNF",    rounds_cum_time[[#This Row],[96]]+laps_times[[#This Row],[97]])</f>
        <v>0.12032106481481483</v>
      </c>
      <c r="DC10" s="126">
        <f>IF(ISBLANK(laps_times[[#This Row],[98]]),"DNF",    rounds_cum_time[[#This Row],[97]]+laps_times[[#This Row],[98]])</f>
        <v>0.12161145833333335</v>
      </c>
      <c r="DD10" s="126">
        <f>IF(ISBLANK(laps_times[[#This Row],[99]]),"DNF",    rounds_cum_time[[#This Row],[98]]+laps_times[[#This Row],[99]])</f>
        <v>0.1229084490740741</v>
      </c>
      <c r="DE10" s="126">
        <f>IF(ISBLANK(laps_times[[#This Row],[100]]),"DNF",    rounds_cum_time[[#This Row],[99]]+laps_times[[#This Row],[100]])</f>
        <v>0.1243377314814815</v>
      </c>
      <c r="DF10" s="126">
        <f>IF(ISBLANK(laps_times[[#This Row],[101]]),"DNF",    rounds_cum_time[[#This Row],[100]]+laps_times[[#This Row],[101]])</f>
        <v>0.1256883101851852</v>
      </c>
      <c r="DG10" s="126">
        <f>IF(ISBLANK(laps_times[[#This Row],[102]]),"DNF",    rounds_cum_time[[#This Row],[101]]+laps_times[[#This Row],[102]])</f>
        <v>0.12700254629629631</v>
      </c>
      <c r="DH10" s="126">
        <f>IF(ISBLANK(laps_times[[#This Row],[103]]),"DNF",    rounds_cum_time[[#This Row],[102]]+laps_times[[#This Row],[103]])</f>
        <v>0.12832731481481482</v>
      </c>
      <c r="DI10" s="127">
        <f>IF(ISBLANK(laps_times[[#This Row],[104]]),"DNF",    rounds_cum_time[[#This Row],[103]]+laps_times[[#This Row],[104]])</f>
        <v>0.1296832175925926</v>
      </c>
      <c r="DJ10" s="127">
        <f>IF(ISBLANK(laps_times[[#This Row],[105]]),"DNF",    rounds_cum_time[[#This Row],[104]]+laps_times[[#This Row],[105]])</f>
        <v>0.13100300925925926</v>
      </c>
    </row>
    <row r="11" spans="2:114">
      <c r="B11" s="123">
        <f>laps_times[[#This Row],[poř]]</f>
        <v>8</v>
      </c>
      <c r="C11" s="124">
        <f>laps_times[[#This Row],[s.č.]]</f>
        <v>84</v>
      </c>
      <c r="D11" s="124" t="str">
        <f>laps_times[[#This Row],[jméno]]</f>
        <v>Zelenka Libor</v>
      </c>
      <c r="E11" s="125">
        <f>laps_times[[#This Row],[roč]]</f>
        <v>1975</v>
      </c>
      <c r="F11" s="125" t="str">
        <f>laps_times[[#This Row],[kat]]</f>
        <v>M40</v>
      </c>
      <c r="G11" s="125">
        <f>laps_times[[#This Row],[poř_kat]]</f>
        <v>3</v>
      </c>
      <c r="H11" s="124" t="str">
        <f>IF(ISBLANK(laps_times[[#This Row],[klub]]),"-",laps_times[[#This Row],[klub]])</f>
        <v>TJ Jiskra Třeboň</v>
      </c>
      <c r="I11" s="133">
        <f>laps_times[[#This Row],[celk. čas]]</f>
        <v>0.13131944444444446</v>
      </c>
      <c r="J11" s="126">
        <f>laps_times[[#This Row],[1]]</f>
        <v>1.812152777777778E-3</v>
      </c>
      <c r="K11" s="126">
        <f>IF(ISBLANK(laps_times[[#This Row],[2]]),"DNF",    rounds_cum_time[[#This Row],[1]]+laps_times[[#This Row],[2]])</f>
        <v>2.9664351851851857E-3</v>
      </c>
      <c r="L11" s="126">
        <f>IF(ISBLANK(laps_times[[#This Row],[3]]),"DNF",    rounds_cum_time[[#This Row],[2]]+laps_times[[#This Row],[3]])</f>
        <v>4.1462962962962964E-3</v>
      </c>
      <c r="M11" s="126">
        <f>IF(ISBLANK(laps_times[[#This Row],[4]]),"DNF",    rounds_cum_time[[#This Row],[3]]+laps_times[[#This Row],[4]])</f>
        <v>5.3028935185185184E-3</v>
      </c>
      <c r="N11" s="126">
        <f>IF(ISBLANK(laps_times[[#This Row],[5]]),"DNF",    rounds_cum_time[[#This Row],[4]]+laps_times[[#This Row],[5]])</f>
        <v>6.4763888888888892E-3</v>
      </c>
      <c r="O11" s="126">
        <f>IF(ISBLANK(laps_times[[#This Row],[6]]),"DNF",    rounds_cum_time[[#This Row],[5]]+laps_times[[#This Row],[6]])</f>
        <v>7.6449074074074076E-3</v>
      </c>
      <c r="P11" s="126">
        <f>IF(ISBLANK(laps_times[[#This Row],[7]]),"DNF",    rounds_cum_time[[#This Row],[6]]+laps_times[[#This Row],[7]])</f>
        <v>8.7221064814814817E-3</v>
      </c>
      <c r="Q11" s="126">
        <f>IF(ISBLANK(laps_times[[#This Row],[8]]),"DNF",    rounds_cum_time[[#This Row],[7]]+laps_times[[#This Row],[8]])</f>
        <v>9.8193287037037034E-3</v>
      </c>
      <c r="R11" s="126">
        <f>IF(ISBLANK(laps_times[[#This Row],[9]]),"DNF",    rounds_cum_time[[#This Row],[8]]+laps_times[[#This Row],[9]])</f>
        <v>1.0903819444444443E-2</v>
      </c>
      <c r="S11" s="126">
        <f>IF(ISBLANK(laps_times[[#This Row],[10]]),"DNF",    rounds_cum_time[[#This Row],[9]]+laps_times[[#This Row],[10]])</f>
        <v>1.2012384259259257E-2</v>
      </c>
      <c r="T11" s="126">
        <f>IF(ISBLANK(laps_times[[#This Row],[11]]),"DNF",    rounds_cum_time[[#This Row],[10]]+laps_times[[#This Row],[11]])</f>
        <v>1.3119907407407405E-2</v>
      </c>
      <c r="U11" s="126">
        <f>IF(ISBLANK(laps_times[[#This Row],[12]]),"DNF",    rounds_cum_time[[#This Row],[11]]+laps_times[[#This Row],[12]])</f>
        <v>1.4240277777777775E-2</v>
      </c>
      <c r="V11" s="126">
        <f>IF(ISBLANK(laps_times[[#This Row],[13]]),"DNF",    rounds_cum_time[[#This Row],[12]]+laps_times[[#This Row],[13]])</f>
        <v>1.5349421296296293E-2</v>
      </c>
      <c r="W11" s="126">
        <f>IF(ISBLANK(laps_times[[#This Row],[14]]),"DNF",    rounds_cum_time[[#This Row],[13]]+laps_times[[#This Row],[14]])</f>
        <v>1.6469675925925922E-2</v>
      </c>
      <c r="X11" s="126">
        <f>IF(ISBLANK(laps_times[[#This Row],[15]]),"DNF",    rounds_cum_time[[#This Row],[14]]+laps_times[[#This Row],[15]])</f>
        <v>1.7583912037037033E-2</v>
      </c>
      <c r="Y11" s="126">
        <f>IF(ISBLANK(laps_times[[#This Row],[16]]),"DNF",    rounds_cum_time[[#This Row],[15]]+laps_times[[#This Row],[16]])</f>
        <v>1.8668171296296294E-2</v>
      </c>
      <c r="Z11" s="126">
        <f>IF(ISBLANK(laps_times[[#This Row],[17]]),"DNF",    rounds_cum_time[[#This Row],[16]]+laps_times[[#This Row],[17]])</f>
        <v>1.9767939814814811E-2</v>
      </c>
      <c r="AA11" s="126">
        <f>IF(ISBLANK(laps_times[[#This Row],[18]]),"DNF",    rounds_cum_time[[#This Row],[17]]+laps_times[[#This Row],[18]])</f>
        <v>2.0886342592592588E-2</v>
      </c>
      <c r="AB11" s="126">
        <f>IF(ISBLANK(laps_times[[#This Row],[19]]),"DNF",    rounds_cum_time[[#This Row],[18]]+laps_times[[#This Row],[19]])</f>
        <v>2.2042592592592589E-2</v>
      </c>
      <c r="AC11" s="126">
        <f>IF(ISBLANK(laps_times[[#This Row],[20]]),"DNF",    rounds_cum_time[[#This Row],[19]]+laps_times[[#This Row],[20]])</f>
        <v>2.3169907407407403E-2</v>
      </c>
      <c r="AD11" s="126">
        <f>IF(ISBLANK(laps_times[[#This Row],[21]]),"DNF",    rounds_cum_time[[#This Row],[20]]+laps_times[[#This Row],[21]])</f>
        <v>2.431296296296296E-2</v>
      </c>
      <c r="AE11" s="126">
        <f>IF(ISBLANK(laps_times[[#This Row],[22]]),"DNF",    rounds_cum_time[[#This Row],[21]]+laps_times[[#This Row],[22]])</f>
        <v>2.5446296296296293E-2</v>
      </c>
      <c r="AF11" s="126">
        <f>IF(ISBLANK(laps_times[[#This Row],[23]]),"DNF",    rounds_cum_time[[#This Row],[22]]+laps_times[[#This Row],[23]])</f>
        <v>2.6573958333333331E-2</v>
      </c>
      <c r="AG11" s="126">
        <f>IF(ISBLANK(laps_times[[#This Row],[24]]),"DNF",    rounds_cum_time[[#This Row],[23]]+laps_times[[#This Row],[24]])</f>
        <v>2.7725810185185183E-2</v>
      </c>
      <c r="AH11" s="126">
        <f>IF(ISBLANK(laps_times[[#This Row],[25]]),"DNF",    rounds_cum_time[[#This Row],[24]]+laps_times[[#This Row],[25]])</f>
        <v>2.8856481481481479E-2</v>
      </c>
      <c r="AI11" s="126">
        <f>IF(ISBLANK(laps_times[[#This Row],[26]]),"DNF",    rounds_cum_time[[#This Row],[25]]+laps_times[[#This Row],[26]])</f>
        <v>3.0000925925925924E-2</v>
      </c>
      <c r="AJ11" s="126">
        <f>IF(ISBLANK(laps_times[[#This Row],[27]]),"DNF",    rounds_cum_time[[#This Row],[26]]+laps_times[[#This Row],[27]])</f>
        <v>3.1155671296296296E-2</v>
      </c>
      <c r="AK11" s="126">
        <f>IF(ISBLANK(laps_times[[#This Row],[28]]),"DNF",    rounds_cum_time[[#This Row],[27]]+laps_times[[#This Row],[28]])</f>
        <v>3.2287499999999997E-2</v>
      </c>
      <c r="AL11" s="126">
        <f>IF(ISBLANK(laps_times[[#This Row],[29]]),"DNF",    rounds_cum_time[[#This Row],[28]]+laps_times[[#This Row],[29]])</f>
        <v>3.3436921296296294E-2</v>
      </c>
      <c r="AM11" s="126">
        <f>IF(ISBLANK(laps_times[[#This Row],[30]]),"DNF",    rounds_cum_time[[#This Row],[29]]+laps_times[[#This Row],[30]])</f>
        <v>3.4628240740740737E-2</v>
      </c>
      <c r="AN11" s="126">
        <f>IF(ISBLANK(laps_times[[#This Row],[31]]),"DNF",    rounds_cum_time[[#This Row],[30]]+laps_times[[#This Row],[31]])</f>
        <v>3.5766898148148145E-2</v>
      </c>
      <c r="AO11" s="126">
        <f>IF(ISBLANK(laps_times[[#This Row],[32]]),"DNF",    rounds_cum_time[[#This Row],[31]]+laps_times[[#This Row],[32]])</f>
        <v>3.693819444444444E-2</v>
      </c>
      <c r="AP11" s="126">
        <f>IF(ISBLANK(laps_times[[#This Row],[33]]),"DNF",    rounds_cum_time[[#This Row],[32]]+laps_times[[#This Row],[33]])</f>
        <v>3.8100347222222219E-2</v>
      </c>
      <c r="AQ11" s="126">
        <f>IF(ISBLANK(laps_times[[#This Row],[34]]),"DNF",    rounds_cum_time[[#This Row],[33]]+laps_times[[#This Row],[34]])</f>
        <v>3.926446759259259E-2</v>
      </c>
      <c r="AR11" s="126">
        <f>IF(ISBLANK(laps_times[[#This Row],[35]]),"DNF",    rounds_cum_time[[#This Row],[34]]+laps_times[[#This Row],[35]])</f>
        <v>4.0426041666666662E-2</v>
      </c>
      <c r="AS11" s="126">
        <f>IF(ISBLANK(laps_times[[#This Row],[36]]),"DNF",    rounds_cum_time[[#This Row],[35]]+laps_times[[#This Row],[36]])</f>
        <v>4.1610300925925922E-2</v>
      </c>
      <c r="AT11" s="126">
        <f>IF(ISBLANK(laps_times[[#This Row],[37]]),"DNF",    rounds_cum_time[[#This Row],[36]]+laps_times[[#This Row],[37]])</f>
        <v>4.2780555555555551E-2</v>
      </c>
      <c r="AU11" s="126">
        <f>IF(ISBLANK(laps_times[[#This Row],[38]]),"DNF",    rounds_cum_time[[#This Row],[37]]+laps_times[[#This Row],[38]])</f>
        <v>4.3961921296296294E-2</v>
      </c>
      <c r="AV11" s="126">
        <f>IF(ISBLANK(laps_times[[#This Row],[39]]),"DNF",    rounds_cum_time[[#This Row],[38]]+laps_times[[#This Row],[39]])</f>
        <v>4.5119907407407407E-2</v>
      </c>
      <c r="AW11" s="126">
        <f>IF(ISBLANK(laps_times[[#This Row],[40]]),"DNF",    rounds_cum_time[[#This Row],[39]]+laps_times[[#This Row],[40]])</f>
        <v>4.6305324074074075E-2</v>
      </c>
      <c r="AX11" s="126">
        <f>IF(ISBLANK(laps_times[[#This Row],[41]]),"DNF",    rounds_cum_time[[#This Row],[40]]+laps_times[[#This Row],[41]])</f>
        <v>4.7490046296296294E-2</v>
      </c>
      <c r="AY11" s="126">
        <f>IF(ISBLANK(laps_times[[#This Row],[42]]),"DNF",    rounds_cum_time[[#This Row],[41]]+laps_times[[#This Row],[42]])</f>
        <v>4.8674768518518513E-2</v>
      </c>
      <c r="AZ11" s="126">
        <f>IF(ISBLANK(laps_times[[#This Row],[43]]),"DNF",    rounds_cum_time[[#This Row],[42]]+laps_times[[#This Row],[43]])</f>
        <v>4.9849768518518515E-2</v>
      </c>
      <c r="BA11" s="126">
        <f>IF(ISBLANK(laps_times[[#This Row],[44]]),"DNF",    rounds_cum_time[[#This Row],[43]]+laps_times[[#This Row],[44]])</f>
        <v>5.1056249999999997E-2</v>
      </c>
      <c r="BB11" s="126">
        <f>IF(ISBLANK(laps_times[[#This Row],[45]]),"DNF",    rounds_cum_time[[#This Row],[44]]+laps_times[[#This Row],[45]])</f>
        <v>5.2244675925925924E-2</v>
      </c>
      <c r="BC11" s="126">
        <f>IF(ISBLANK(laps_times[[#This Row],[46]]),"DNF",    rounds_cum_time[[#This Row],[45]]+laps_times[[#This Row],[46]])</f>
        <v>5.3442476851851849E-2</v>
      </c>
      <c r="BD11" s="126">
        <f>IF(ISBLANK(laps_times[[#This Row],[47]]),"DNF",    rounds_cum_time[[#This Row],[46]]+laps_times[[#This Row],[47]])</f>
        <v>5.4638657407407407E-2</v>
      </c>
      <c r="BE11" s="126">
        <f>IF(ISBLANK(laps_times[[#This Row],[48]]),"DNF",    rounds_cum_time[[#This Row],[47]]+laps_times[[#This Row],[48]])</f>
        <v>5.5849537037037038E-2</v>
      </c>
      <c r="BF11" s="126">
        <f>IF(ISBLANK(laps_times[[#This Row],[49]]),"DNF",    rounds_cum_time[[#This Row],[48]]+laps_times[[#This Row],[49]])</f>
        <v>5.7077430555555558E-2</v>
      </c>
      <c r="BG11" s="126">
        <f>IF(ISBLANK(laps_times[[#This Row],[50]]),"DNF",    rounds_cum_time[[#This Row],[49]]+laps_times[[#This Row],[50]])</f>
        <v>5.8307060185185187E-2</v>
      </c>
      <c r="BH11" s="126">
        <f>IF(ISBLANK(laps_times[[#This Row],[51]]),"DNF",    rounds_cum_time[[#This Row],[50]]+laps_times[[#This Row],[51]])</f>
        <v>5.9537731481481483E-2</v>
      </c>
      <c r="BI11" s="126">
        <f>IF(ISBLANK(laps_times[[#This Row],[52]]),"DNF",    rounds_cum_time[[#This Row],[51]]+laps_times[[#This Row],[52]])</f>
        <v>6.0766087962962963E-2</v>
      </c>
      <c r="BJ11" s="126">
        <f>IF(ISBLANK(laps_times[[#This Row],[53]]),"DNF",    rounds_cum_time[[#This Row],[52]]+laps_times[[#This Row],[53]])</f>
        <v>6.2020138888888889E-2</v>
      </c>
      <c r="BK11" s="126">
        <f>IF(ISBLANK(laps_times[[#This Row],[54]]),"DNF",    rounds_cum_time[[#This Row],[53]]+laps_times[[#This Row],[54]])</f>
        <v>6.3224652777777779E-2</v>
      </c>
      <c r="BL11" s="126">
        <f>IF(ISBLANK(laps_times[[#This Row],[55]]),"DNF",    rounds_cum_time[[#This Row],[54]]+laps_times[[#This Row],[55]])</f>
        <v>6.4456250000000007E-2</v>
      </c>
      <c r="BM11" s="126">
        <f>IF(ISBLANK(laps_times[[#This Row],[56]]),"DNF",    rounds_cum_time[[#This Row],[55]]+laps_times[[#This Row],[56]])</f>
        <v>6.5682060185185187E-2</v>
      </c>
      <c r="BN11" s="126">
        <f>IF(ISBLANK(laps_times[[#This Row],[57]]),"DNF",    rounds_cum_time[[#This Row],[56]]+laps_times[[#This Row],[57]])</f>
        <v>6.6938773148148153E-2</v>
      </c>
      <c r="BO11" s="126">
        <f>IF(ISBLANK(laps_times[[#This Row],[58]]),"DNF",    rounds_cum_time[[#This Row],[57]]+laps_times[[#This Row],[58]])</f>
        <v>6.8161458333333341E-2</v>
      </c>
      <c r="BP11" s="126">
        <f>IF(ISBLANK(laps_times[[#This Row],[59]]),"DNF",    rounds_cum_time[[#This Row],[58]]+laps_times[[#This Row],[59]])</f>
        <v>6.9388888888888903E-2</v>
      </c>
      <c r="BQ11" s="126">
        <f>IF(ISBLANK(laps_times[[#This Row],[60]]),"DNF",    rounds_cum_time[[#This Row],[59]]+laps_times[[#This Row],[60]])</f>
        <v>7.0624074074074089E-2</v>
      </c>
      <c r="BR11" s="126">
        <f>IF(ISBLANK(laps_times[[#This Row],[61]]),"DNF",    rounds_cum_time[[#This Row],[60]]+laps_times[[#This Row],[61]])</f>
        <v>7.1876967592592614E-2</v>
      </c>
      <c r="BS11" s="126">
        <f>IF(ISBLANK(laps_times[[#This Row],[62]]),"DNF",    rounds_cum_time[[#This Row],[61]]+laps_times[[#This Row],[62]])</f>
        <v>7.3129050925925948E-2</v>
      </c>
      <c r="BT11" s="126">
        <f>IF(ISBLANK(laps_times[[#This Row],[63]]),"DNF",    rounds_cum_time[[#This Row],[62]]+laps_times[[#This Row],[63]])</f>
        <v>7.4380902777777799E-2</v>
      </c>
      <c r="BU11" s="126">
        <f>IF(ISBLANK(laps_times[[#This Row],[64]]),"DNF",    rounds_cum_time[[#This Row],[63]]+laps_times[[#This Row],[64]])</f>
        <v>7.5633333333333358E-2</v>
      </c>
      <c r="BV11" s="126">
        <f>IF(ISBLANK(laps_times[[#This Row],[65]]),"DNF",    rounds_cum_time[[#This Row],[64]]+laps_times[[#This Row],[65]])</f>
        <v>7.6875578703703734E-2</v>
      </c>
      <c r="BW11" s="126">
        <f>IF(ISBLANK(laps_times[[#This Row],[66]]),"DNF",    rounds_cum_time[[#This Row],[65]]+laps_times[[#This Row],[66]])</f>
        <v>7.8116550925925954E-2</v>
      </c>
      <c r="BX11" s="126">
        <f>IF(ISBLANK(laps_times[[#This Row],[67]]),"DNF",    rounds_cum_time[[#This Row],[66]]+laps_times[[#This Row],[67]])</f>
        <v>7.9387268518518544E-2</v>
      </c>
      <c r="BY11" s="126">
        <f>IF(ISBLANK(laps_times[[#This Row],[68]]),"DNF",    rounds_cum_time[[#This Row],[67]]+laps_times[[#This Row],[68]])</f>
        <v>8.0629513888888921E-2</v>
      </c>
      <c r="BZ11" s="126">
        <f>IF(ISBLANK(laps_times[[#This Row],[69]]),"DNF",    rounds_cum_time[[#This Row],[68]]+laps_times[[#This Row],[69]])</f>
        <v>8.1919907407407441E-2</v>
      </c>
      <c r="CA11" s="126">
        <f>IF(ISBLANK(laps_times[[#This Row],[70]]),"DNF",    rounds_cum_time[[#This Row],[69]]+laps_times[[#This Row],[70]])</f>
        <v>8.3187962962962991E-2</v>
      </c>
      <c r="CB11" s="126">
        <f>IF(ISBLANK(laps_times[[#This Row],[71]]),"DNF",    rounds_cum_time[[#This Row],[70]]+laps_times[[#This Row],[71]])</f>
        <v>8.449710648148151E-2</v>
      </c>
      <c r="CC11" s="126">
        <f>IF(ISBLANK(laps_times[[#This Row],[72]]),"DNF",    rounds_cum_time[[#This Row],[71]]+laps_times[[#This Row],[72]])</f>
        <v>8.5802199074074104E-2</v>
      </c>
      <c r="CD11" s="126">
        <f>IF(ISBLANK(laps_times[[#This Row],[73]]),"DNF",    rounds_cum_time[[#This Row],[72]]+laps_times[[#This Row],[73]])</f>
        <v>8.7137731481481517E-2</v>
      </c>
      <c r="CE11" s="126">
        <f>IF(ISBLANK(laps_times[[#This Row],[74]]),"DNF",    rounds_cum_time[[#This Row],[73]]+laps_times[[#This Row],[74]])</f>
        <v>8.8445254629629669E-2</v>
      </c>
      <c r="CF11" s="126">
        <f>IF(ISBLANK(laps_times[[#This Row],[75]]),"DNF",    rounds_cum_time[[#This Row],[74]]+laps_times[[#This Row],[75]])</f>
        <v>8.9769212962963002E-2</v>
      </c>
      <c r="CG11" s="126">
        <f>IF(ISBLANK(laps_times[[#This Row],[76]]),"DNF",    rounds_cum_time[[#This Row],[75]]+laps_times[[#This Row],[76]])</f>
        <v>9.1105902777777817E-2</v>
      </c>
      <c r="CH11" s="126">
        <f>IF(ISBLANK(laps_times[[#This Row],[77]]),"DNF",    rounds_cum_time[[#This Row],[76]]+laps_times[[#This Row],[77]])</f>
        <v>9.2456481481481514E-2</v>
      </c>
      <c r="CI11" s="126">
        <f>IF(ISBLANK(laps_times[[#This Row],[78]]),"DNF",    rounds_cum_time[[#This Row],[77]]+laps_times[[#This Row],[78]])</f>
        <v>9.3846990740740779E-2</v>
      </c>
      <c r="CJ11" s="126">
        <f>IF(ISBLANK(laps_times[[#This Row],[79]]),"DNF",    rounds_cum_time[[#This Row],[78]]+laps_times[[#This Row],[79]])</f>
        <v>9.519409722222226E-2</v>
      </c>
      <c r="CK11" s="126">
        <f>IF(ISBLANK(laps_times[[#This Row],[80]]),"DNF",    rounds_cum_time[[#This Row],[79]]+laps_times[[#This Row],[80]])</f>
        <v>9.6542708333333366E-2</v>
      </c>
      <c r="CL11" s="126">
        <f>IF(ISBLANK(laps_times[[#This Row],[81]]),"DNF",    rounds_cum_time[[#This Row],[80]]+laps_times[[#This Row],[81]])</f>
        <v>9.7900578703703736E-2</v>
      </c>
      <c r="CM11" s="126">
        <f>IF(ISBLANK(laps_times[[#This Row],[82]]),"DNF",    rounds_cum_time[[#This Row],[81]]+laps_times[[#This Row],[82]])</f>
        <v>9.9250000000000033E-2</v>
      </c>
      <c r="CN11" s="126">
        <f>IF(ISBLANK(laps_times[[#This Row],[83]]),"DNF",    rounds_cum_time[[#This Row],[82]]+laps_times[[#This Row],[83]])</f>
        <v>0.10058993055555558</v>
      </c>
      <c r="CO11" s="126">
        <f>IF(ISBLANK(laps_times[[#This Row],[84]]),"DNF",    rounds_cum_time[[#This Row],[83]]+laps_times[[#This Row],[84]])</f>
        <v>0.10192210648148151</v>
      </c>
      <c r="CP11" s="126">
        <f>IF(ISBLANK(laps_times[[#This Row],[85]]),"DNF",    rounds_cum_time[[#This Row],[84]]+laps_times[[#This Row],[85]])</f>
        <v>0.10326458333333335</v>
      </c>
      <c r="CQ11" s="126">
        <f>IF(ISBLANK(laps_times[[#This Row],[86]]),"DNF",    rounds_cum_time[[#This Row],[85]]+laps_times[[#This Row],[86]])</f>
        <v>0.10466423611111113</v>
      </c>
      <c r="CR11" s="126">
        <f>IF(ISBLANK(laps_times[[#This Row],[87]]),"DNF",    rounds_cum_time[[#This Row],[86]]+laps_times[[#This Row],[87]])</f>
        <v>0.10600648148148149</v>
      </c>
      <c r="CS11" s="126">
        <f>IF(ISBLANK(laps_times[[#This Row],[88]]),"DNF",    rounds_cum_time[[#This Row],[87]]+laps_times[[#This Row],[88]])</f>
        <v>0.10734432870370371</v>
      </c>
      <c r="CT11" s="126">
        <f>IF(ISBLANK(laps_times[[#This Row],[89]]),"DNF",    rounds_cum_time[[#This Row],[88]]+laps_times[[#This Row],[89]])</f>
        <v>0.10870046296296297</v>
      </c>
      <c r="CU11" s="126">
        <f>IF(ISBLANK(laps_times[[#This Row],[90]]),"DNF",    rounds_cum_time[[#This Row],[89]]+laps_times[[#This Row],[90]])</f>
        <v>0.11004155092592594</v>
      </c>
      <c r="CV11" s="126">
        <f>IF(ISBLANK(laps_times[[#This Row],[91]]),"DNF",    rounds_cum_time[[#This Row],[90]]+laps_times[[#This Row],[91]])</f>
        <v>0.11140879629629631</v>
      </c>
      <c r="CW11" s="126">
        <f>IF(ISBLANK(laps_times[[#This Row],[92]]),"DNF",    rounds_cum_time[[#This Row],[91]]+laps_times[[#This Row],[92]])</f>
        <v>0.11278865740740743</v>
      </c>
      <c r="CX11" s="126">
        <f>IF(ISBLANK(laps_times[[#This Row],[93]]),"DNF",    rounds_cum_time[[#This Row],[92]]+laps_times[[#This Row],[93]])</f>
        <v>0.11418703703703706</v>
      </c>
      <c r="CY11" s="126">
        <f>IF(ISBLANK(laps_times[[#This Row],[94]]),"DNF",    rounds_cum_time[[#This Row],[93]]+laps_times[[#This Row],[94]])</f>
        <v>0.11560798611111113</v>
      </c>
      <c r="CZ11" s="126">
        <f>IF(ISBLANK(laps_times[[#This Row],[95]]),"DNF",    rounds_cum_time[[#This Row],[94]]+laps_times[[#This Row],[95]])</f>
        <v>0.11705601851851853</v>
      </c>
      <c r="DA11" s="126">
        <f>IF(ISBLANK(laps_times[[#This Row],[96]]),"DNF",    rounds_cum_time[[#This Row],[95]]+laps_times[[#This Row],[96]])</f>
        <v>0.11852164351851853</v>
      </c>
      <c r="DB11" s="126">
        <f>IF(ISBLANK(laps_times[[#This Row],[97]]),"DNF",    rounds_cum_time[[#This Row],[96]]+laps_times[[#This Row],[97]])</f>
        <v>0.1199576388888889</v>
      </c>
      <c r="DC11" s="126">
        <f>IF(ISBLANK(laps_times[[#This Row],[98]]),"DNF",    rounds_cum_time[[#This Row],[97]]+laps_times[[#This Row],[98]])</f>
        <v>0.12141620370370371</v>
      </c>
      <c r="DD11" s="126">
        <f>IF(ISBLANK(laps_times[[#This Row],[99]]),"DNF",    rounds_cum_time[[#This Row],[98]]+laps_times[[#This Row],[99]])</f>
        <v>0.12289039351851852</v>
      </c>
      <c r="DE11" s="126">
        <f>IF(ISBLANK(laps_times[[#This Row],[100]]),"DNF",    rounds_cum_time[[#This Row],[99]]+laps_times[[#This Row],[100]])</f>
        <v>0.12433460648148148</v>
      </c>
      <c r="DF11" s="126">
        <f>IF(ISBLANK(laps_times[[#This Row],[101]]),"DNF",    rounds_cum_time[[#This Row],[100]]+laps_times[[#This Row],[101]])</f>
        <v>0.12579907407407406</v>
      </c>
      <c r="DG11" s="126">
        <f>IF(ISBLANK(laps_times[[#This Row],[102]]),"DNF",    rounds_cum_time[[#This Row],[101]]+laps_times[[#This Row],[102]])</f>
        <v>0.12723344907407405</v>
      </c>
      <c r="DH11" s="126">
        <f>IF(ISBLANK(laps_times[[#This Row],[103]]),"DNF",    rounds_cum_time[[#This Row],[102]]+laps_times[[#This Row],[103]])</f>
        <v>0.12866249999999999</v>
      </c>
      <c r="DI11" s="127">
        <f>IF(ISBLANK(laps_times[[#This Row],[104]]),"DNF",    rounds_cum_time[[#This Row],[103]]+laps_times[[#This Row],[104]])</f>
        <v>0.13009421296296295</v>
      </c>
      <c r="DJ11" s="127">
        <f>IF(ISBLANK(laps_times[[#This Row],[105]]),"DNF",    rounds_cum_time[[#This Row],[104]]+laps_times[[#This Row],[105]])</f>
        <v>0.13131967592592592</v>
      </c>
    </row>
    <row r="12" spans="2:114">
      <c r="B12" s="123">
        <f>laps_times[[#This Row],[poř]]</f>
        <v>9</v>
      </c>
      <c r="C12" s="124">
        <f>laps_times[[#This Row],[s.č.]]</f>
        <v>94</v>
      </c>
      <c r="D12" s="124" t="str">
        <f>laps_times[[#This Row],[jméno]]</f>
        <v>Uhlíř Radek</v>
      </c>
      <c r="E12" s="125">
        <f>laps_times[[#This Row],[roč]]</f>
        <v>1967</v>
      </c>
      <c r="F12" s="125" t="str">
        <f>laps_times[[#This Row],[kat]]</f>
        <v>M50</v>
      </c>
      <c r="G12" s="125">
        <f>laps_times[[#This Row],[poř_kat]]</f>
        <v>1</v>
      </c>
      <c r="H12" s="124" t="str">
        <f>IF(ISBLANK(laps_times[[#This Row],[klub]]),"-",laps_times[[#This Row],[klub]])</f>
        <v>TRISK CB</v>
      </c>
      <c r="I12" s="133">
        <f>laps_times[[#This Row],[celk. čas]]</f>
        <v>0.13604861111111111</v>
      </c>
      <c r="J12" s="126">
        <f>laps_times[[#This Row],[1]]</f>
        <v>1.7908564814814816E-3</v>
      </c>
      <c r="K12" s="126">
        <f>IF(ISBLANK(laps_times[[#This Row],[2]]),"DNF",    rounds_cum_time[[#This Row],[1]]+laps_times[[#This Row],[2]])</f>
        <v>2.9628472222222222E-3</v>
      </c>
      <c r="L12" s="126">
        <f>IF(ISBLANK(laps_times[[#This Row],[3]]),"DNF",    rounds_cum_time[[#This Row],[2]]+laps_times[[#This Row],[3]])</f>
        <v>4.1459490740740745E-3</v>
      </c>
      <c r="M12" s="126">
        <f>IF(ISBLANK(laps_times[[#This Row],[4]]),"DNF",    rounds_cum_time[[#This Row],[3]]+laps_times[[#This Row],[4]])</f>
        <v>5.3641203703703707E-3</v>
      </c>
      <c r="N12" s="126">
        <f>IF(ISBLANK(laps_times[[#This Row],[5]]),"DNF",    rounds_cum_time[[#This Row],[4]]+laps_times[[#This Row],[5]])</f>
        <v>6.5880787037037036E-3</v>
      </c>
      <c r="O12" s="126">
        <f>IF(ISBLANK(laps_times[[#This Row],[6]]),"DNF",    rounds_cum_time[[#This Row],[5]]+laps_times[[#This Row],[6]])</f>
        <v>7.8195601851851846E-3</v>
      </c>
      <c r="P12" s="126">
        <f>IF(ISBLANK(laps_times[[#This Row],[7]]),"DNF",    rounds_cum_time[[#This Row],[6]]+laps_times[[#This Row],[7]])</f>
        <v>9.0600694444444435E-3</v>
      </c>
      <c r="Q12" s="126">
        <f>IF(ISBLANK(laps_times[[#This Row],[8]]),"DNF",    rounds_cum_time[[#This Row],[7]]+laps_times[[#This Row],[8]])</f>
        <v>1.0273726851851852E-2</v>
      </c>
      <c r="R12" s="126">
        <f>IF(ISBLANK(laps_times[[#This Row],[9]]),"DNF",    rounds_cum_time[[#This Row],[8]]+laps_times[[#This Row],[9]])</f>
        <v>1.1493634259259259E-2</v>
      </c>
      <c r="S12" s="126">
        <f>IF(ISBLANK(laps_times[[#This Row],[10]]),"DNF",    rounds_cum_time[[#This Row],[9]]+laps_times[[#This Row],[10]])</f>
        <v>1.2699768518518518E-2</v>
      </c>
      <c r="T12" s="126">
        <f>IF(ISBLANK(laps_times[[#This Row],[11]]),"DNF",    rounds_cum_time[[#This Row],[10]]+laps_times[[#This Row],[11]])</f>
        <v>1.3909722222222223E-2</v>
      </c>
      <c r="U12" s="126">
        <f>IF(ISBLANK(laps_times[[#This Row],[12]]),"DNF",    rounds_cum_time[[#This Row],[11]]+laps_times[[#This Row],[12]])</f>
        <v>1.5132986111111111E-2</v>
      </c>
      <c r="V12" s="126">
        <f>IF(ISBLANK(laps_times[[#This Row],[13]]),"DNF",    rounds_cum_time[[#This Row],[12]]+laps_times[[#This Row],[13]])</f>
        <v>1.633738425925926E-2</v>
      </c>
      <c r="W12" s="126">
        <f>IF(ISBLANK(laps_times[[#This Row],[14]]),"DNF",    rounds_cum_time[[#This Row],[13]]+laps_times[[#This Row],[14]])</f>
        <v>1.7519560185185187E-2</v>
      </c>
      <c r="X12" s="126">
        <f>IF(ISBLANK(laps_times[[#This Row],[15]]),"DNF",    rounds_cum_time[[#This Row],[14]]+laps_times[[#This Row],[15]])</f>
        <v>1.8706597222222225E-2</v>
      </c>
      <c r="Y12" s="126">
        <f>IF(ISBLANK(laps_times[[#This Row],[16]]),"DNF",    rounds_cum_time[[#This Row],[15]]+laps_times[[#This Row],[16]])</f>
        <v>1.9909953703703707E-2</v>
      </c>
      <c r="Z12" s="126">
        <f>IF(ISBLANK(laps_times[[#This Row],[17]]),"DNF",    rounds_cum_time[[#This Row],[16]]+laps_times[[#This Row],[17]])</f>
        <v>2.1106481481481486E-2</v>
      </c>
      <c r="AA12" s="126">
        <f>IF(ISBLANK(laps_times[[#This Row],[18]]),"DNF",    rounds_cum_time[[#This Row],[17]]+laps_times[[#This Row],[18]])</f>
        <v>2.227870370370371E-2</v>
      </c>
      <c r="AB12" s="126">
        <f>IF(ISBLANK(laps_times[[#This Row],[19]]),"DNF",    rounds_cum_time[[#This Row],[18]]+laps_times[[#This Row],[19]])</f>
        <v>2.3439814814814823E-2</v>
      </c>
      <c r="AC12" s="126">
        <f>IF(ISBLANK(laps_times[[#This Row],[20]]),"DNF",    rounds_cum_time[[#This Row],[19]]+laps_times[[#This Row],[20]])</f>
        <v>2.4647800925925934E-2</v>
      </c>
      <c r="AD12" s="126">
        <f>IF(ISBLANK(laps_times[[#This Row],[21]]),"DNF",    rounds_cum_time[[#This Row],[20]]+laps_times[[#This Row],[21]])</f>
        <v>2.5859259259259266E-2</v>
      </c>
      <c r="AE12" s="126">
        <f>IF(ISBLANK(laps_times[[#This Row],[22]]),"DNF",    rounds_cum_time[[#This Row],[21]]+laps_times[[#This Row],[22]])</f>
        <v>2.7090162037037045E-2</v>
      </c>
      <c r="AF12" s="126">
        <f>IF(ISBLANK(laps_times[[#This Row],[23]]),"DNF",    rounds_cum_time[[#This Row],[22]]+laps_times[[#This Row],[23]])</f>
        <v>2.8307870370370379E-2</v>
      </c>
      <c r="AG12" s="126">
        <f>IF(ISBLANK(laps_times[[#This Row],[24]]),"DNF",    rounds_cum_time[[#This Row],[23]]+laps_times[[#This Row],[24]])</f>
        <v>2.9519560185185194E-2</v>
      </c>
      <c r="AH12" s="126">
        <f>IF(ISBLANK(laps_times[[#This Row],[25]]),"DNF",    rounds_cum_time[[#This Row],[24]]+laps_times[[#This Row],[25]])</f>
        <v>3.0717592592592602E-2</v>
      </c>
      <c r="AI12" s="126">
        <f>IF(ISBLANK(laps_times[[#This Row],[26]]),"DNF",    rounds_cum_time[[#This Row],[25]]+laps_times[[#This Row],[26]])</f>
        <v>3.1929976851851859E-2</v>
      </c>
      <c r="AJ12" s="126">
        <f>IF(ISBLANK(laps_times[[#This Row],[27]]),"DNF",    rounds_cum_time[[#This Row],[26]]+laps_times[[#This Row],[27]])</f>
        <v>3.3166550925925936E-2</v>
      </c>
      <c r="AK12" s="126">
        <f>IF(ISBLANK(laps_times[[#This Row],[28]]),"DNF",    rounds_cum_time[[#This Row],[27]]+laps_times[[#This Row],[28]])</f>
        <v>3.4405208333333347E-2</v>
      </c>
      <c r="AL12" s="126">
        <f>IF(ISBLANK(laps_times[[#This Row],[29]]),"DNF",    rounds_cum_time[[#This Row],[28]]+laps_times[[#This Row],[29]])</f>
        <v>3.5640972222222234E-2</v>
      </c>
      <c r="AM12" s="126">
        <f>IF(ISBLANK(laps_times[[#This Row],[30]]),"DNF",    rounds_cum_time[[#This Row],[29]]+laps_times[[#This Row],[30]])</f>
        <v>3.6875462962962971E-2</v>
      </c>
      <c r="AN12" s="126">
        <f>IF(ISBLANK(laps_times[[#This Row],[31]]),"DNF",    rounds_cum_time[[#This Row],[30]]+laps_times[[#This Row],[31]])</f>
        <v>3.8119675925925932E-2</v>
      </c>
      <c r="AO12" s="126">
        <f>IF(ISBLANK(laps_times[[#This Row],[32]]),"DNF",    rounds_cum_time[[#This Row],[31]]+laps_times[[#This Row],[32]])</f>
        <v>3.935868055555556E-2</v>
      </c>
      <c r="AP12" s="126">
        <f>IF(ISBLANK(laps_times[[#This Row],[33]]),"DNF",    rounds_cum_time[[#This Row],[32]]+laps_times[[#This Row],[33]])</f>
        <v>4.0633449074074075E-2</v>
      </c>
      <c r="AQ12" s="126">
        <f>IF(ISBLANK(laps_times[[#This Row],[34]]),"DNF",    rounds_cum_time[[#This Row],[33]]+laps_times[[#This Row],[34]])</f>
        <v>4.1889351851851851E-2</v>
      </c>
      <c r="AR12" s="126">
        <f>IF(ISBLANK(laps_times[[#This Row],[35]]),"DNF",    rounds_cum_time[[#This Row],[34]]+laps_times[[#This Row],[35]])</f>
        <v>4.3129282407407404E-2</v>
      </c>
      <c r="AS12" s="126">
        <f>IF(ISBLANK(laps_times[[#This Row],[36]]),"DNF",    rounds_cum_time[[#This Row],[35]]+laps_times[[#This Row],[36]])</f>
        <v>4.4373379629629624E-2</v>
      </c>
      <c r="AT12" s="126">
        <f>IF(ISBLANK(laps_times[[#This Row],[37]]),"DNF",    rounds_cum_time[[#This Row],[36]]+laps_times[[#This Row],[37]])</f>
        <v>4.5613078703703701E-2</v>
      </c>
      <c r="AU12" s="126">
        <f>IF(ISBLANK(laps_times[[#This Row],[38]]),"DNF",    rounds_cum_time[[#This Row],[37]]+laps_times[[#This Row],[38]])</f>
        <v>4.6887384259259257E-2</v>
      </c>
      <c r="AV12" s="126">
        <f>IF(ISBLANK(laps_times[[#This Row],[39]]),"DNF",    rounds_cum_time[[#This Row],[38]]+laps_times[[#This Row],[39]])</f>
        <v>4.8154050925925923E-2</v>
      </c>
      <c r="AW12" s="126">
        <f>IF(ISBLANK(laps_times[[#This Row],[40]]),"DNF",    rounds_cum_time[[#This Row],[39]]+laps_times[[#This Row],[40]])</f>
        <v>4.9429398148148146E-2</v>
      </c>
      <c r="AX12" s="126">
        <f>IF(ISBLANK(laps_times[[#This Row],[41]]),"DNF",    rounds_cum_time[[#This Row],[40]]+laps_times[[#This Row],[41]])</f>
        <v>5.0693865740740737E-2</v>
      </c>
      <c r="AY12" s="126">
        <f>IF(ISBLANK(laps_times[[#This Row],[42]]),"DNF",    rounds_cum_time[[#This Row],[41]]+laps_times[[#This Row],[42]])</f>
        <v>5.1950231481481479E-2</v>
      </c>
      <c r="AZ12" s="126">
        <f>IF(ISBLANK(laps_times[[#This Row],[43]]),"DNF",    rounds_cum_time[[#This Row],[42]]+laps_times[[#This Row],[43]])</f>
        <v>5.3204166666666663E-2</v>
      </c>
      <c r="BA12" s="126">
        <f>IF(ISBLANK(laps_times[[#This Row],[44]]),"DNF",    rounds_cum_time[[#This Row],[43]]+laps_times[[#This Row],[44]])</f>
        <v>5.4459953703703698E-2</v>
      </c>
      <c r="BB12" s="126">
        <f>IF(ISBLANK(laps_times[[#This Row],[45]]),"DNF",    rounds_cum_time[[#This Row],[44]]+laps_times[[#This Row],[45]])</f>
        <v>5.5724884259259255E-2</v>
      </c>
      <c r="BC12" s="126">
        <f>IF(ISBLANK(laps_times[[#This Row],[46]]),"DNF",    rounds_cum_time[[#This Row],[45]]+laps_times[[#This Row],[46]])</f>
        <v>5.6965856481481475E-2</v>
      </c>
      <c r="BD12" s="126">
        <f>IF(ISBLANK(laps_times[[#This Row],[47]]),"DNF",    rounds_cum_time[[#This Row],[46]]+laps_times[[#This Row],[47]])</f>
        <v>5.8229398148148141E-2</v>
      </c>
      <c r="BE12" s="126">
        <f>IF(ISBLANK(laps_times[[#This Row],[48]]),"DNF",    rounds_cum_time[[#This Row],[47]]+laps_times[[#This Row],[48]])</f>
        <v>5.9480324074074067E-2</v>
      </c>
      <c r="BF12" s="126">
        <f>IF(ISBLANK(laps_times[[#This Row],[49]]),"DNF",    rounds_cum_time[[#This Row],[48]]+laps_times[[#This Row],[49]])</f>
        <v>6.0738773148148142E-2</v>
      </c>
      <c r="BG12" s="126">
        <f>IF(ISBLANK(laps_times[[#This Row],[50]]),"DNF",    rounds_cum_time[[#This Row],[49]]+laps_times[[#This Row],[50]])</f>
        <v>6.1971643518518513E-2</v>
      </c>
      <c r="BH12" s="126">
        <f>IF(ISBLANK(laps_times[[#This Row],[51]]),"DNF",    rounds_cum_time[[#This Row],[50]]+laps_times[[#This Row],[51]])</f>
        <v>6.3233796296296288E-2</v>
      </c>
      <c r="BI12" s="126">
        <f>IF(ISBLANK(laps_times[[#This Row],[52]]),"DNF",    rounds_cum_time[[#This Row],[51]]+laps_times[[#This Row],[52]])</f>
        <v>6.4507060185185178E-2</v>
      </c>
      <c r="BJ12" s="126">
        <f>IF(ISBLANK(laps_times[[#This Row],[53]]),"DNF",    rounds_cum_time[[#This Row],[52]]+laps_times[[#This Row],[53]])</f>
        <v>6.5773032407407395E-2</v>
      </c>
      <c r="BK12" s="126">
        <f>IF(ISBLANK(laps_times[[#This Row],[54]]),"DNF",    rounds_cum_time[[#This Row],[53]]+laps_times[[#This Row],[54]])</f>
        <v>6.7047453703703686E-2</v>
      </c>
      <c r="BL12" s="126">
        <f>IF(ISBLANK(laps_times[[#This Row],[55]]),"DNF",    rounds_cum_time[[#This Row],[54]]+laps_times[[#This Row],[55]])</f>
        <v>6.8300231481481469E-2</v>
      </c>
      <c r="BM12" s="126">
        <f>IF(ISBLANK(laps_times[[#This Row],[56]]),"DNF",    rounds_cum_time[[#This Row],[55]]+laps_times[[#This Row],[56]])</f>
        <v>6.9565277777777768E-2</v>
      </c>
      <c r="BN12" s="126">
        <f>IF(ISBLANK(laps_times[[#This Row],[57]]),"DNF",    rounds_cum_time[[#This Row],[56]]+laps_times[[#This Row],[57]])</f>
        <v>7.0818518518518503E-2</v>
      </c>
      <c r="BO12" s="126">
        <f>IF(ISBLANK(laps_times[[#This Row],[58]]),"DNF",    rounds_cum_time[[#This Row],[57]]+laps_times[[#This Row],[58]])</f>
        <v>7.2070949074074062E-2</v>
      </c>
      <c r="BP12" s="126">
        <f>IF(ISBLANK(laps_times[[#This Row],[59]]),"DNF",    rounds_cum_time[[#This Row],[58]]+laps_times[[#This Row],[59]])</f>
        <v>7.3350347222222209E-2</v>
      </c>
      <c r="BQ12" s="126">
        <f>IF(ISBLANK(laps_times[[#This Row],[60]]),"DNF",    rounds_cum_time[[#This Row],[59]]+laps_times[[#This Row],[60]])</f>
        <v>7.4620370370370351E-2</v>
      </c>
      <c r="BR12" s="126">
        <f>IF(ISBLANK(laps_times[[#This Row],[61]]),"DNF",    rounds_cum_time[[#This Row],[60]]+laps_times[[#This Row],[61]])</f>
        <v>7.5903124999999974E-2</v>
      </c>
      <c r="BS12" s="126">
        <f>IF(ISBLANK(laps_times[[#This Row],[62]]),"DNF",    rounds_cum_time[[#This Row],[61]]+laps_times[[#This Row],[62]])</f>
        <v>7.7134953703703685E-2</v>
      </c>
      <c r="BT12" s="126">
        <f>IF(ISBLANK(laps_times[[#This Row],[63]]),"DNF",    rounds_cum_time[[#This Row],[62]]+laps_times[[#This Row],[63]])</f>
        <v>7.8350578703703683E-2</v>
      </c>
      <c r="BU12" s="126">
        <f>IF(ISBLANK(laps_times[[#This Row],[64]]),"DNF",    rounds_cum_time[[#This Row],[63]]+laps_times[[#This Row],[64]])</f>
        <v>7.9615277777777757E-2</v>
      </c>
      <c r="BV12" s="126">
        <f>IF(ISBLANK(laps_times[[#This Row],[65]]),"DNF",    rounds_cum_time[[#This Row],[64]]+laps_times[[#This Row],[65]])</f>
        <v>8.0911111111111086E-2</v>
      </c>
      <c r="BW12" s="126">
        <f>IF(ISBLANK(laps_times[[#This Row],[66]]),"DNF",    rounds_cum_time[[#This Row],[65]]+laps_times[[#This Row],[66]])</f>
        <v>8.2203935185185165E-2</v>
      </c>
      <c r="BX12" s="126">
        <f>IF(ISBLANK(laps_times[[#This Row],[67]]),"DNF",    rounds_cum_time[[#This Row],[66]]+laps_times[[#This Row],[67]])</f>
        <v>8.3499537037037011E-2</v>
      </c>
      <c r="BY12" s="126">
        <f>IF(ISBLANK(laps_times[[#This Row],[68]]),"DNF",    rounds_cum_time[[#This Row],[67]]+laps_times[[#This Row],[68]])</f>
        <v>8.4788541666666647E-2</v>
      </c>
      <c r="BZ12" s="126">
        <f>IF(ISBLANK(laps_times[[#This Row],[69]]),"DNF",    rounds_cum_time[[#This Row],[68]]+laps_times[[#This Row],[69]])</f>
        <v>8.6048263888888865E-2</v>
      </c>
      <c r="CA12" s="126">
        <f>IF(ISBLANK(laps_times[[#This Row],[70]]),"DNF",    rounds_cum_time[[#This Row],[69]]+laps_times[[#This Row],[70]])</f>
        <v>8.7347800925925909E-2</v>
      </c>
      <c r="CB12" s="126">
        <f>IF(ISBLANK(laps_times[[#This Row],[71]]),"DNF",    rounds_cum_time[[#This Row],[70]]+laps_times[[#This Row],[71]])</f>
        <v>8.8653009259259244E-2</v>
      </c>
      <c r="CC12" s="126">
        <f>IF(ISBLANK(laps_times[[#This Row],[72]]),"DNF",    rounds_cum_time[[#This Row],[71]]+laps_times[[#This Row],[72]])</f>
        <v>8.9948958333333315E-2</v>
      </c>
      <c r="CD12" s="126">
        <f>IF(ISBLANK(laps_times[[#This Row],[73]]),"DNF",    rounds_cum_time[[#This Row],[72]]+laps_times[[#This Row],[73]])</f>
        <v>9.1220601851851837E-2</v>
      </c>
      <c r="CE12" s="126">
        <f>IF(ISBLANK(laps_times[[#This Row],[74]]),"DNF",    rounds_cum_time[[#This Row],[73]]+laps_times[[#This Row],[74]])</f>
        <v>9.251377314814814E-2</v>
      </c>
      <c r="CF12" s="126">
        <f>IF(ISBLANK(laps_times[[#This Row],[75]]),"DNF",    rounds_cum_time[[#This Row],[74]]+laps_times[[#This Row],[75]])</f>
        <v>9.3789930555555553E-2</v>
      </c>
      <c r="CG12" s="126">
        <f>IF(ISBLANK(laps_times[[#This Row],[76]]),"DNF",    rounds_cum_time[[#This Row],[75]]+laps_times[[#This Row],[76]])</f>
        <v>9.5112962962962955E-2</v>
      </c>
      <c r="CH12" s="126">
        <f>IF(ISBLANK(laps_times[[#This Row],[77]]),"DNF",    rounds_cum_time[[#This Row],[76]]+laps_times[[#This Row],[77]])</f>
        <v>9.6424074074074065E-2</v>
      </c>
      <c r="CI12" s="126">
        <f>IF(ISBLANK(laps_times[[#This Row],[78]]),"DNF",    rounds_cum_time[[#This Row],[77]]+laps_times[[#This Row],[78]])</f>
        <v>9.7718055555555544E-2</v>
      </c>
      <c r="CJ12" s="126">
        <f>IF(ISBLANK(laps_times[[#This Row],[79]]),"DNF",    rounds_cum_time[[#This Row],[78]]+laps_times[[#This Row],[79]])</f>
        <v>9.9039004629629612E-2</v>
      </c>
      <c r="CK12" s="126">
        <f>IF(ISBLANK(laps_times[[#This Row],[80]]),"DNF",    rounds_cum_time[[#This Row],[79]]+laps_times[[#This Row],[80]])</f>
        <v>0.10035729166666665</v>
      </c>
      <c r="CL12" s="126">
        <f>IF(ISBLANK(laps_times[[#This Row],[81]]),"DNF",    rounds_cum_time[[#This Row],[80]]+laps_times[[#This Row],[81]])</f>
        <v>0.10169409722222221</v>
      </c>
      <c r="CM12" s="126">
        <f>IF(ISBLANK(laps_times[[#This Row],[82]]),"DNF",    rounds_cum_time[[#This Row],[81]]+laps_times[[#This Row],[82]])</f>
        <v>0.10304004629629629</v>
      </c>
      <c r="CN12" s="126">
        <f>IF(ISBLANK(laps_times[[#This Row],[83]]),"DNF",    rounds_cum_time[[#This Row],[82]]+laps_times[[#This Row],[83]])</f>
        <v>0.10442453703703702</v>
      </c>
      <c r="CO12" s="126">
        <f>IF(ISBLANK(laps_times[[#This Row],[84]]),"DNF",    rounds_cum_time[[#This Row],[83]]+laps_times[[#This Row],[84]])</f>
        <v>0.10579155092592592</v>
      </c>
      <c r="CP12" s="126">
        <f>IF(ISBLANK(laps_times[[#This Row],[85]]),"DNF",    rounds_cum_time[[#This Row],[84]]+laps_times[[#This Row],[85]])</f>
        <v>0.10716851851851851</v>
      </c>
      <c r="CQ12" s="126">
        <f>IF(ISBLANK(laps_times[[#This Row],[86]]),"DNF",    rounds_cum_time[[#This Row],[85]]+laps_times[[#This Row],[86]])</f>
        <v>0.10848055555555555</v>
      </c>
      <c r="CR12" s="126">
        <f>IF(ISBLANK(laps_times[[#This Row],[87]]),"DNF",    rounds_cum_time[[#This Row],[86]]+laps_times[[#This Row],[87]])</f>
        <v>0.10982129629629629</v>
      </c>
      <c r="CS12" s="126">
        <f>IF(ISBLANK(laps_times[[#This Row],[88]]),"DNF",    rounds_cum_time[[#This Row],[87]]+laps_times[[#This Row],[88]])</f>
        <v>0.11118009259259259</v>
      </c>
      <c r="CT12" s="126">
        <f>IF(ISBLANK(laps_times[[#This Row],[89]]),"DNF",    rounds_cum_time[[#This Row],[88]]+laps_times[[#This Row],[89]])</f>
        <v>0.11258981481481482</v>
      </c>
      <c r="CU12" s="126">
        <f>IF(ISBLANK(laps_times[[#This Row],[90]]),"DNF",    rounds_cum_time[[#This Row],[89]]+laps_times[[#This Row],[90]])</f>
        <v>0.11404490740740741</v>
      </c>
      <c r="CV12" s="126">
        <f>IF(ISBLANK(laps_times[[#This Row],[91]]),"DNF",    rounds_cum_time[[#This Row],[90]]+laps_times[[#This Row],[91]])</f>
        <v>0.11546828703703704</v>
      </c>
      <c r="CW12" s="126">
        <f>IF(ISBLANK(laps_times[[#This Row],[92]]),"DNF",    rounds_cum_time[[#This Row],[91]]+laps_times[[#This Row],[92]])</f>
        <v>0.11692604166666667</v>
      </c>
      <c r="CX12" s="126">
        <f>IF(ISBLANK(laps_times[[#This Row],[93]]),"DNF",    rounds_cum_time[[#This Row],[92]]+laps_times[[#This Row],[93]])</f>
        <v>0.11838750000000001</v>
      </c>
      <c r="CY12" s="126">
        <f>IF(ISBLANK(laps_times[[#This Row],[94]]),"DNF",    rounds_cum_time[[#This Row],[93]]+laps_times[[#This Row],[94]])</f>
        <v>0.11984120370370371</v>
      </c>
      <c r="CZ12" s="126">
        <f>IF(ISBLANK(laps_times[[#This Row],[95]]),"DNF",    rounds_cum_time[[#This Row],[94]]+laps_times[[#This Row],[95]])</f>
        <v>0.12132546296296297</v>
      </c>
      <c r="DA12" s="126">
        <f>IF(ISBLANK(laps_times[[#This Row],[96]]),"DNF",    rounds_cum_time[[#This Row],[95]]+laps_times[[#This Row],[96]])</f>
        <v>0.12280254629629631</v>
      </c>
      <c r="DB12" s="126">
        <f>IF(ISBLANK(laps_times[[#This Row],[97]]),"DNF",    rounds_cum_time[[#This Row],[96]]+laps_times[[#This Row],[97]])</f>
        <v>0.1242462962962963</v>
      </c>
      <c r="DC12" s="126">
        <f>IF(ISBLANK(laps_times[[#This Row],[98]]),"DNF",    rounds_cum_time[[#This Row],[97]]+laps_times[[#This Row],[98]])</f>
        <v>0.12571238425925926</v>
      </c>
      <c r="DD12" s="126">
        <f>IF(ISBLANK(laps_times[[#This Row],[99]]),"DNF",    rounds_cum_time[[#This Row],[98]]+laps_times[[#This Row],[99]])</f>
        <v>0.12719004629629629</v>
      </c>
      <c r="DE12" s="126">
        <f>IF(ISBLANK(laps_times[[#This Row],[100]]),"DNF",    rounds_cum_time[[#This Row],[99]]+laps_times[[#This Row],[100]])</f>
        <v>0.12862789351851853</v>
      </c>
      <c r="DF12" s="126">
        <f>IF(ISBLANK(laps_times[[#This Row],[101]]),"DNF",    rounds_cum_time[[#This Row],[100]]+laps_times[[#This Row],[101]])</f>
        <v>0.13013831018518518</v>
      </c>
      <c r="DG12" s="126">
        <f>IF(ISBLANK(laps_times[[#This Row],[102]]),"DNF",    rounds_cum_time[[#This Row],[101]]+laps_times[[#This Row],[102]])</f>
        <v>0.13160833333333333</v>
      </c>
      <c r="DH12" s="126">
        <f>IF(ISBLANK(laps_times[[#This Row],[103]]),"DNF",    rounds_cum_time[[#This Row],[102]]+laps_times[[#This Row],[103]])</f>
        <v>0.13310381944444444</v>
      </c>
      <c r="DI12" s="127">
        <f>IF(ISBLANK(laps_times[[#This Row],[104]]),"DNF",    rounds_cum_time[[#This Row],[103]]+laps_times[[#This Row],[104]])</f>
        <v>0.13462291666666665</v>
      </c>
      <c r="DJ12" s="127">
        <f>IF(ISBLANK(laps_times[[#This Row],[105]]),"DNF",    rounds_cum_time[[#This Row],[104]]+laps_times[[#This Row],[105]])</f>
        <v>0.1360489583333333</v>
      </c>
    </row>
    <row r="13" spans="2:114">
      <c r="B13" s="123">
        <f>laps_times[[#This Row],[poř]]</f>
        <v>10</v>
      </c>
      <c r="C13" s="124">
        <f>laps_times[[#This Row],[s.č.]]</f>
        <v>88</v>
      </c>
      <c r="D13" s="124" t="str">
        <f>laps_times[[#This Row],[jméno]]</f>
        <v>Šindelář Ondřej</v>
      </c>
      <c r="E13" s="125">
        <f>laps_times[[#This Row],[roč]]</f>
        <v>1988</v>
      </c>
      <c r="F13" s="125" t="str">
        <f>laps_times[[#This Row],[kat]]</f>
        <v>M30</v>
      </c>
      <c r="G13" s="125">
        <f>laps_times[[#This Row],[poř_kat]]</f>
        <v>3</v>
      </c>
      <c r="H13" s="124" t="str">
        <f>IF(ISBLANK(laps_times[[#This Row],[klub]]),"-",laps_times[[#This Row],[klub]])</f>
        <v>Elite sport Boskovice</v>
      </c>
      <c r="I13" s="133">
        <f>laps_times[[#This Row],[celk. čas]]</f>
        <v>0.13627893518518519</v>
      </c>
      <c r="J13" s="126">
        <f>laps_times[[#This Row],[1]]</f>
        <v>1.8093750000000002E-3</v>
      </c>
      <c r="K13" s="126">
        <f>IF(ISBLANK(laps_times[[#This Row],[2]]),"DNF",    rounds_cum_time[[#This Row],[1]]+laps_times[[#This Row],[2]])</f>
        <v>3.0019675925925925E-3</v>
      </c>
      <c r="L13" s="126">
        <f>IF(ISBLANK(laps_times[[#This Row],[3]]),"DNF",    rounds_cum_time[[#This Row],[2]]+laps_times[[#This Row],[3]])</f>
        <v>4.232986111111111E-3</v>
      </c>
      <c r="M13" s="126">
        <f>IF(ISBLANK(laps_times[[#This Row],[4]]),"DNF",    rounds_cum_time[[#This Row],[3]]+laps_times[[#This Row],[4]])</f>
        <v>5.4672453703703706E-3</v>
      </c>
      <c r="N13" s="126">
        <f>IF(ISBLANK(laps_times[[#This Row],[5]]),"DNF",    rounds_cum_time[[#This Row],[4]]+laps_times[[#This Row],[5]])</f>
        <v>6.7129629629629631E-3</v>
      </c>
      <c r="O13" s="126">
        <f>IF(ISBLANK(laps_times[[#This Row],[6]]),"DNF",    rounds_cum_time[[#This Row],[5]]+laps_times[[#This Row],[6]])</f>
        <v>7.9204861111111108E-3</v>
      </c>
      <c r="P13" s="126">
        <f>IF(ISBLANK(laps_times[[#This Row],[7]]),"DNF",    rounds_cum_time[[#This Row],[6]]+laps_times[[#This Row],[7]])</f>
        <v>9.1526620370370373E-3</v>
      </c>
      <c r="Q13" s="126">
        <f>IF(ISBLANK(laps_times[[#This Row],[8]]),"DNF",    rounds_cum_time[[#This Row],[7]]+laps_times[[#This Row],[8]])</f>
        <v>1.0342824074074074E-2</v>
      </c>
      <c r="R13" s="126">
        <f>IF(ISBLANK(laps_times[[#This Row],[9]]),"DNF",    rounds_cum_time[[#This Row],[8]]+laps_times[[#This Row],[9]])</f>
        <v>1.1552893518518518E-2</v>
      </c>
      <c r="S13" s="126">
        <f>IF(ISBLANK(laps_times[[#This Row],[10]]),"DNF",    rounds_cum_time[[#This Row],[9]]+laps_times[[#This Row],[10]])</f>
        <v>1.2749421296296295E-2</v>
      </c>
      <c r="T13" s="126">
        <f>IF(ISBLANK(laps_times[[#This Row],[11]]),"DNF",    rounds_cum_time[[#This Row],[10]]+laps_times[[#This Row],[11]])</f>
        <v>1.3944328703703702E-2</v>
      </c>
      <c r="U13" s="126">
        <f>IF(ISBLANK(laps_times[[#This Row],[12]]),"DNF",    rounds_cum_time[[#This Row],[11]]+laps_times[[#This Row],[12]])</f>
        <v>1.5115624999999999E-2</v>
      </c>
      <c r="V13" s="126">
        <f>IF(ISBLANK(laps_times[[#This Row],[13]]),"DNF",    rounds_cum_time[[#This Row],[12]]+laps_times[[#This Row],[13]])</f>
        <v>1.6322685185185183E-2</v>
      </c>
      <c r="W13" s="126">
        <f>IF(ISBLANK(laps_times[[#This Row],[14]]),"DNF",    rounds_cum_time[[#This Row],[13]]+laps_times[[#This Row],[14]])</f>
        <v>1.7506018518518518E-2</v>
      </c>
      <c r="X13" s="126">
        <f>IF(ISBLANK(laps_times[[#This Row],[15]]),"DNF",    rounds_cum_time[[#This Row],[14]]+laps_times[[#This Row],[15]])</f>
        <v>1.8682523148148146E-2</v>
      </c>
      <c r="Y13" s="126">
        <f>IF(ISBLANK(laps_times[[#This Row],[16]]),"DNF",    rounds_cum_time[[#This Row],[15]]+laps_times[[#This Row],[16]])</f>
        <v>1.9901851851851851E-2</v>
      </c>
      <c r="Z13" s="126">
        <f>IF(ISBLANK(laps_times[[#This Row],[17]]),"DNF",    rounds_cum_time[[#This Row],[16]]+laps_times[[#This Row],[17]])</f>
        <v>2.1099189814814814E-2</v>
      </c>
      <c r="AA13" s="126">
        <f>IF(ISBLANK(laps_times[[#This Row],[18]]),"DNF",    rounds_cum_time[[#This Row],[17]]+laps_times[[#This Row],[18]])</f>
        <v>2.2272453703703704E-2</v>
      </c>
      <c r="AB13" s="126">
        <f>IF(ISBLANK(laps_times[[#This Row],[19]]),"DNF",    rounds_cum_time[[#This Row],[18]]+laps_times[[#This Row],[19]])</f>
        <v>2.3512152777777778E-2</v>
      </c>
      <c r="AC13" s="126">
        <f>IF(ISBLANK(laps_times[[#This Row],[20]]),"DNF",    rounds_cum_time[[#This Row],[19]]+laps_times[[#This Row],[20]])</f>
        <v>2.4758217592592592E-2</v>
      </c>
      <c r="AD13" s="126">
        <f>IF(ISBLANK(laps_times[[#This Row],[21]]),"DNF",    rounds_cum_time[[#This Row],[20]]+laps_times[[#This Row],[21]])</f>
        <v>2.5986458333333334E-2</v>
      </c>
      <c r="AE13" s="126">
        <f>IF(ISBLANK(laps_times[[#This Row],[22]]),"DNF",    rounds_cum_time[[#This Row],[21]]+laps_times[[#This Row],[22]])</f>
        <v>2.7188657407407408E-2</v>
      </c>
      <c r="AF13" s="126">
        <f>IF(ISBLANK(laps_times[[#This Row],[23]]),"DNF",    rounds_cum_time[[#This Row],[22]]+laps_times[[#This Row],[23]])</f>
        <v>2.841087962962963E-2</v>
      </c>
      <c r="AG13" s="126">
        <f>IF(ISBLANK(laps_times[[#This Row],[24]]),"DNF",    rounds_cum_time[[#This Row],[23]]+laps_times[[#This Row],[24]])</f>
        <v>2.9579629629629629E-2</v>
      </c>
      <c r="AH13" s="126">
        <f>IF(ISBLANK(laps_times[[#This Row],[25]]),"DNF",    rounds_cum_time[[#This Row],[24]]+laps_times[[#This Row],[25]])</f>
        <v>3.0767592592592593E-2</v>
      </c>
      <c r="AI13" s="126">
        <f>IF(ISBLANK(laps_times[[#This Row],[26]]),"DNF",    rounds_cum_time[[#This Row],[25]]+laps_times[[#This Row],[26]])</f>
        <v>3.2000231481481484E-2</v>
      </c>
      <c r="AJ13" s="126">
        <f>IF(ISBLANK(laps_times[[#This Row],[27]]),"DNF",    rounds_cum_time[[#This Row],[26]]+laps_times[[#This Row],[27]])</f>
        <v>3.3203240740740741E-2</v>
      </c>
      <c r="AK13" s="126">
        <f>IF(ISBLANK(laps_times[[#This Row],[28]]),"DNF",    rounds_cum_time[[#This Row],[27]]+laps_times[[#This Row],[28]])</f>
        <v>3.4357407407407406E-2</v>
      </c>
      <c r="AL13" s="126">
        <f>IF(ISBLANK(laps_times[[#This Row],[29]]),"DNF",    rounds_cum_time[[#This Row],[28]]+laps_times[[#This Row],[29]])</f>
        <v>3.5634606481481479E-2</v>
      </c>
      <c r="AM13" s="126">
        <f>IF(ISBLANK(laps_times[[#This Row],[30]]),"DNF",    rounds_cum_time[[#This Row],[29]]+laps_times[[#This Row],[30]])</f>
        <v>3.6828587962962962E-2</v>
      </c>
      <c r="AN13" s="126">
        <f>IF(ISBLANK(laps_times[[#This Row],[31]]),"DNF",    rounds_cum_time[[#This Row],[30]]+laps_times[[#This Row],[31]])</f>
        <v>3.8038078703703702E-2</v>
      </c>
      <c r="AO13" s="126">
        <f>IF(ISBLANK(laps_times[[#This Row],[32]]),"DNF",    rounds_cum_time[[#This Row],[31]]+laps_times[[#This Row],[32]])</f>
        <v>3.9273032407407406E-2</v>
      </c>
      <c r="AP13" s="126">
        <f>IF(ISBLANK(laps_times[[#This Row],[33]]),"DNF",    rounds_cum_time[[#This Row],[32]]+laps_times[[#This Row],[33]])</f>
        <v>4.0484722222222221E-2</v>
      </c>
      <c r="AQ13" s="126">
        <f>IF(ISBLANK(laps_times[[#This Row],[34]]),"DNF",    rounds_cum_time[[#This Row],[33]]+laps_times[[#This Row],[34]])</f>
        <v>4.1717939814814815E-2</v>
      </c>
      <c r="AR13" s="126">
        <f>IF(ISBLANK(laps_times[[#This Row],[35]]),"DNF",    rounds_cum_time[[#This Row],[34]]+laps_times[[#This Row],[35]])</f>
        <v>4.2947106481481485E-2</v>
      </c>
      <c r="AS13" s="126">
        <f>IF(ISBLANK(laps_times[[#This Row],[36]]),"DNF",    rounds_cum_time[[#This Row],[35]]+laps_times[[#This Row],[36]])</f>
        <v>4.414490740740741E-2</v>
      </c>
      <c r="AT13" s="126">
        <f>IF(ISBLANK(laps_times[[#This Row],[37]]),"DNF",    rounds_cum_time[[#This Row],[36]]+laps_times[[#This Row],[37]])</f>
        <v>4.5299421296296299E-2</v>
      </c>
      <c r="AU13" s="126">
        <f>IF(ISBLANK(laps_times[[#This Row],[38]]),"DNF",    rounds_cum_time[[#This Row],[37]]+laps_times[[#This Row],[38]])</f>
        <v>4.6482870370370376E-2</v>
      </c>
      <c r="AV13" s="126">
        <f>IF(ISBLANK(laps_times[[#This Row],[39]]),"DNF",    rounds_cum_time[[#This Row],[38]]+laps_times[[#This Row],[39]])</f>
        <v>4.7632523148148156E-2</v>
      </c>
      <c r="AW13" s="126">
        <f>IF(ISBLANK(laps_times[[#This Row],[40]]),"DNF",    rounds_cum_time[[#This Row],[39]]+laps_times[[#This Row],[40]])</f>
        <v>4.8834606481481489E-2</v>
      </c>
      <c r="AX13" s="126">
        <f>IF(ISBLANK(laps_times[[#This Row],[41]]),"DNF",    rounds_cum_time[[#This Row],[40]]+laps_times[[#This Row],[41]])</f>
        <v>5.008587962962964E-2</v>
      </c>
      <c r="AY13" s="126">
        <f>IF(ISBLANK(laps_times[[#This Row],[42]]),"DNF",    rounds_cum_time[[#This Row],[41]]+laps_times[[#This Row],[42]])</f>
        <v>5.1318402777777786E-2</v>
      </c>
      <c r="AZ13" s="126">
        <f>IF(ISBLANK(laps_times[[#This Row],[43]]),"DNF",    rounds_cum_time[[#This Row],[42]]+laps_times[[#This Row],[43]])</f>
        <v>5.2544675925925932E-2</v>
      </c>
      <c r="BA13" s="126">
        <f>IF(ISBLANK(laps_times[[#This Row],[44]]),"DNF",    rounds_cum_time[[#This Row],[43]]+laps_times[[#This Row],[44]])</f>
        <v>5.3769907407407412E-2</v>
      </c>
      <c r="BB13" s="126">
        <f>IF(ISBLANK(laps_times[[#This Row],[45]]),"DNF",    rounds_cum_time[[#This Row],[44]]+laps_times[[#This Row],[45]])</f>
        <v>5.4996412037037042E-2</v>
      </c>
      <c r="BC13" s="126">
        <f>IF(ISBLANK(laps_times[[#This Row],[46]]),"DNF",    rounds_cum_time[[#This Row],[45]]+laps_times[[#This Row],[46]])</f>
        <v>5.6206250000000006E-2</v>
      </c>
      <c r="BD13" s="126">
        <f>IF(ISBLANK(laps_times[[#This Row],[47]]),"DNF",    rounds_cum_time[[#This Row],[46]]+laps_times[[#This Row],[47]])</f>
        <v>5.7451620370370375E-2</v>
      </c>
      <c r="BE13" s="126">
        <f>IF(ISBLANK(laps_times[[#This Row],[48]]),"DNF",    rounds_cum_time[[#This Row],[47]]+laps_times[[#This Row],[48]])</f>
        <v>5.8687731481481487E-2</v>
      </c>
      <c r="BF13" s="126">
        <f>IF(ISBLANK(laps_times[[#This Row],[49]]),"DNF",    rounds_cum_time[[#This Row],[48]]+laps_times[[#This Row],[49]])</f>
        <v>5.9928587962962965E-2</v>
      </c>
      <c r="BG13" s="126">
        <f>IF(ISBLANK(laps_times[[#This Row],[50]]),"DNF",    rounds_cum_time[[#This Row],[49]]+laps_times[[#This Row],[50]])</f>
        <v>6.1216203703703703E-2</v>
      </c>
      <c r="BH13" s="126">
        <f>IF(ISBLANK(laps_times[[#This Row],[51]]),"DNF",    rounds_cum_time[[#This Row],[50]]+laps_times[[#This Row],[51]])</f>
        <v>6.2473726851851853E-2</v>
      </c>
      <c r="BI13" s="126">
        <f>IF(ISBLANK(laps_times[[#This Row],[52]]),"DNF",    rounds_cum_time[[#This Row],[51]]+laps_times[[#This Row],[52]])</f>
        <v>6.3729629629629636E-2</v>
      </c>
      <c r="BJ13" s="126">
        <f>IF(ISBLANK(laps_times[[#This Row],[53]]),"DNF",    rounds_cum_time[[#This Row],[52]]+laps_times[[#This Row],[53]])</f>
        <v>6.4984837962962963E-2</v>
      </c>
      <c r="BK13" s="126">
        <f>IF(ISBLANK(laps_times[[#This Row],[54]]),"DNF",    rounds_cum_time[[#This Row],[53]]+laps_times[[#This Row],[54]])</f>
        <v>6.6231481481481488E-2</v>
      </c>
      <c r="BL13" s="126">
        <f>IF(ISBLANK(laps_times[[#This Row],[55]]),"DNF",    rounds_cum_time[[#This Row],[54]]+laps_times[[#This Row],[55]])</f>
        <v>6.7476851851851857E-2</v>
      </c>
      <c r="BM13" s="126">
        <f>IF(ISBLANK(laps_times[[#This Row],[56]]),"DNF",    rounds_cum_time[[#This Row],[55]]+laps_times[[#This Row],[56]])</f>
        <v>6.88E-2</v>
      </c>
      <c r="BN13" s="126">
        <f>IF(ISBLANK(laps_times[[#This Row],[57]]),"DNF",    rounds_cum_time[[#This Row],[56]]+laps_times[[#This Row],[57]])</f>
        <v>7.0044444444444451E-2</v>
      </c>
      <c r="BO13" s="126">
        <f>IF(ISBLANK(laps_times[[#This Row],[58]]),"DNF",    rounds_cum_time[[#This Row],[57]]+laps_times[[#This Row],[58]])</f>
        <v>7.1342939814814821E-2</v>
      </c>
      <c r="BP13" s="126">
        <f>IF(ISBLANK(laps_times[[#This Row],[59]]),"DNF",    rounds_cum_time[[#This Row],[58]]+laps_times[[#This Row],[59]])</f>
        <v>7.2749189814814819E-2</v>
      </c>
      <c r="BQ13" s="126">
        <f>IF(ISBLANK(laps_times[[#This Row],[60]]),"DNF",    rounds_cum_time[[#This Row],[59]]+laps_times[[#This Row],[60]])</f>
        <v>7.4035300925925931E-2</v>
      </c>
      <c r="BR13" s="126">
        <f>IF(ISBLANK(laps_times[[#This Row],[61]]),"DNF",    rounds_cum_time[[#This Row],[60]]+laps_times[[#This Row],[61]])</f>
        <v>7.5788194444444457E-2</v>
      </c>
      <c r="BS13" s="126">
        <f>IF(ISBLANK(laps_times[[#This Row],[62]]),"DNF",    rounds_cum_time[[#This Row],[61]]+laps_times[[#This Row],[62]])</f>
        <v>7.7079166666666685E-2</v>
      </c>
      <c r="BT13" s="126">
        <f>IF(ISBLANK(laps_times[[#This Row],[63]]),"DNF",    rounds_cum_time[[#This Row],[62]]+laps_times[[#This Row],[63]])</f>
        <v>7.8397106481481502E-2</v>
      </c>
      <c r="BU13" s="126">
        <f>IF(ISBLANK(laps_times[[#This Row],[64]]),"DNF",    rounds_cum_time[[#This Row],[63]]+laps_times[[#This Row],[64]])</f>
        <v>7.9734953703703718E-2</v>
      </c>
      <c r="BV13" s="126">
        <f>IF(ISBLANK(laps_times[[#This Row],[65]]),"DNF",    rounds_cum_time[[#This Row],[64]]+laps_times[[#This Row],[65]])</f>
        <v>8.1066203703703724E-2</v>
      </c>
      <c r="BW13" s="126">
        <f>IF(ISBLANK(laps_times[[#This Row],[66]]),"DNF",    rounds_cum_time[[#This Row],[65]]+laps_times[[#This Row],[66]])</f>
        <v>8.2381134259259275E-2</v>
      </c>
      <c r="BX13" s="126">
        <f>IF(ISBLANK(laps_times[[#This Row],[67]]),"DNF",    rounds_cum_time[[#This Row],[66]]+laps_times[[#This Row],[67]])</f>
        <v>8.3679861111111128E-2</v>
      </c>
      <c r="BY13" s="126">
        <f>IF(ISBLANK(laps_times[[#This Row],[68]]),"DNF",    rounds_cum_time[[#This Row],[67]]+laps_times[[#This Row],[68]])</f>
        <v>8.495694444444446E-2</v>
      </c>
      <c r="BZ13" s="126">
        <f>IF(ISBLANK(laps_times[[#This Row],[69]]),"DNF",    rounds_cum_time[[#This Row],[68]]+laps_times[[#This Row],[69]])</f>
        <v>8.6215277777777793E-2</v>
      </c>
      <c r="CA13" s="126">
        <f>IF(ISBLANK(laps_times[[#This Row],[70]]),"DNF",    rounds_cum_time[[#This Row],[69]]+laps_times[[#This Row],[70]])</f>
        <v>8.7443981481481498E-2</v>
      </c>
      <c r="CB13" s="126">
        <f>IF(ISBLANK(laps_times[[#This Row],[71]]),"DNF",    rounds_cum_time[[#This Row],[70]]+laps_times[[#This Row],[71]])</f>
        <v>8.8666319444444461E-2</v>
      </c>
      <c r="CC13" s="126">
        <f>IF(ISBLANK(laps_times[[#This Row],[72]]),"DNF",    rounds_cum_time[[#This Row],[71]]+laps_times[[#This Row],[72]])</f>
        <v>8.9901273148148164E-2</v>
      </c>
      <c r="CD13" s="126">
        <f>IF(ISBLANK(laps_times[[#This Row],[73]]),"DNF",    rounds_cum_time[[#This Row],[72]]+laps_times[[#This Row],[73]])</f>
        <v>9.1183796296296318E-2</v>
      </c>
      <c r="CE13" s="126">
        <f>IF(ISBLANK(laps_times[[#This Row],[74]]),"DNF",    rounds_cum_time[[#This Row],[73]]+laps_times[[#This Row],[74]])</f>
        <v>9.247164351851854E-2</v>
      </c>
      <c r="CF13" s="126">
        <f>IF(ISBLANK(laps_times[[#This Row],[75]]),"DNF",    rounds_cum_time[[#This Row],[74]]+laps_times[[#This Row],[75]])</f>
        <v>9.378645833333335E-2</v>
      </c>
      <c r="CG13" s="126">
        <f>IF(ISBLANK(laps_times[[#This Row],[76]]),"DNF",    rounds_cum_time[[#This Row],[75]]+laps_times[[#This Row],[76]])</f>
        <v>9.510752314814816E-2</v>
      </c>
      <c r="CH13" s="126">
        <f>IF(ISBLANK(laps_times[[#This Row],[77]]),"DNF",    rounds_cum_time[[#This Row],[76]]+laps_times[[#This Row],[77]])</f>
        <v>9.6420138888888896E-2</v>
      </c>
      <c r="CI13" s="126">
        <f>IF(ISBLANK(laps_times[[#This Row],[78]]),"DNF",    rounds_cum_time[[#This Row],[77]]+laps_times[[#This Row],[78]])</f>
        <v>9.7714120370370375E-2</v>
      </c>
      <c r="CJ13" s="126">
        <f>IF(ISBLANK(laps_times[[#This Row],[79]]),"DNF",    rounds_cum_time[[#This Row],[78]]+laps_times[[#This Row],[79]])</f>
        <v>9.9035416666666667E-2</v>
      </c>
      <c r="CK13" s="126">
        <f>IF(ISBLANK(laps_times[[#This Row],[80]]),"DNF",    rounds_cum_time[[#This Row],[79]]+laps_times[[#This Row],[80]])</f>
        <v>0.10035358796296297</v>
      </c>
      <c r="CL13" s="126">
        <f>IF(ISBLANK(laps_times[[#This Row],[81]]),"DNF",    rounds_cum_time[[#This Row],[80]]+laps_times[[#This Row],[81]])</f>
        <v>0.10177581018518519</v>
      </c>
      <c r="CM13" s="126">
        <f>IF(ISBLANK(laps_times[[#This Row],[82]]),"DNF",    rounds_cum_time[[#This Row],[81]]+laps_times[[#This Row],[82]])</f>
        <v>0.10308113425925927</v>
      </c>
      <c r="CN13" s="126">
        <f>IF(ISBLANK(laps_times[[#This Row],[83]]),"DNF",    rounds_cum_time[[#This Row],[82]]+laps_times[[#This Row],[83]])</f>
        <v>0.10441678240740741</v>
      </c>
      <c r="CO13" s="126">
        <f>IF(ISBLANK(laps_times[[#This Row],[84]]),"DNF",    rounds_cum_time[[#This Row],[83]]+laps_times[[#This Row],[84]])</f>
        <v>0.10578391203703705</v>
      </c>
      <c r="CP13" s="126">
        <f>IF(ISBLANK(laps_times[[#This Row],[85]]),"DNF",    rounds_cum_time[[#This Row],[84]]+laps_times[[#This Row],[85]])</f>
        <v>0.10716516203703705</v>
      </c>
      <c r="CQ13" s="126">
        <f>IF(ISBLANK(laps_times[[#This Row],[86]]),"DNF",    rounds_cum_time[[#This Row],[85]]+laps_times[[#This Row],[86]])</f>
        <v>0.10877372685185187</v>
      </c>
      <c r="CR13" s="126">
        <f>IF(ISBLANK(laps_times[[#This Row],[87]]),"DNF",    rounds_cum_time[[#This Row],[86]]+laps_times[[#This Row],[87]])</f>
        <v>0.1101215277777778</v>
      </c>
      <c r="CS13" s="126">
        <f>IF(ISBLANK(laps_times[[#This Row],[88]]),"DNF",    rounds_cum_time[[#This Row],[87]]+laps_times[[#This Row],[88]])</f>
        <v>0.11150439814814816</v>
      </c>
      <c r="CT13" s="126">
        <f>IF(ISBLANK(laps_times[[#This Row],[89]]),"DNF",    rounds_cum_time[[#This Row],[88]]+laps_times[[#This Row],[89]])</f>
        <v>0.11299791666666668</v>
      </c>
      <c r="CU13" s="126">
        <f>IF(ISBLANK(laps_times[[#This Row],[90]]),"DNF",    rounds_cum_time[[#This Row],[89]]+laps_times[[#This Row],[90]])</f>
        <v>0.11440740740740743</v>
      </c>
      <c r="CV13" s="126">
        <f>IF(ISBLANK(laps_times[[#This Row],[91]]),"DNF",    rounds_cum_time[[#This Row],[90]]+laps_times[[#This Row],[91]])</f>
        <v>0.11581307870370372</v>
      </c>
      <c r="CW13" s="126">
        <f>IF(ISBLANK(laps_times[[#This Row],[92]]),"DNF",    rounds_cum_time[[#This Row],[91]]+laps_times[[#This Row],[92]])</f>
        <v>0.11725729166666668</v>
      </c>
      <c r="CX13" s="126">
        <f>IF(ISBLANK(laps_times[[#This Row],[93]]),"DNF",    rounds_cum_time[[#This Row],[92]]+laps_times[[#This Row],[93]])</f>
        <v>0.11872592592592594</v>
      </c>
      <c r="CY13" s="126">
        <f>IF(ISBLANK(laps_times[[#This Row],[94]]),"DNF",    rounds_cum_time[[#This Row],[93]]+laps_times[[#This Row],[94]])</f>
        <v>0.12016226851851854</v>
      </c>
      <c r="CZ13" s="126">
        <f>IF(ISBLANK(laps_times[[#This Row],[95]]),"DNF",    rounds_cum_time[[#This Row],[94]]+laps_times[[#This Row],[95]])</f>
        <v>0.12175914351851853</v>
      </c>
      <c r="DA13" s="126">
        <f>IF(ISBLANK(laps_times[[#This Row],[96]]),"DNF",    rounds_cum_time[[#This Row],[95]]+laps_times[[#This Row],[96]])</f>
        <v>0.12324340277777779</v>
      </c>
      <c r="DB13" s="126">
        <f>IF(ISBLANK(laps_times[[#This Row],[97]]),"DNF",    rounds_cum_time[[#This Row],[96]]+laps_times[[#This Row],[97]])</f>
        <v>0.12472199074074075</v>
      </c>
      <c r="DC13" s="126">
        <f>IF(ISBLANK(laps_times[[#This Row],[98]]),"DNF",    rounds_cum_time[[#This Row],[97]]+laps_times[[#This Row],[98]])</f>
        <v>0.12625092592592593</v>
      </c>
      <c r="DD13" s="126">
        <f>IF(ISBLANK(laps_times[[#This Row],[99]]),"DNF",    rounds_cum_time[[#This Row],[98]]+laps_times[[#This Row],[99]])</f>
        <v>0.12774166666666667</v>
      </c>
      <c r="DE13" s="126">
        <f>IF(ISBLANK(laps_times[[#This Row],[100]]),"DNF",    rounds_cum_time[[#This Row],[99]]+laps_times[[#This Row],[100]])</f>
        <v>0.12926365740740742</v>
      </c>
      <c r="DF13" s="126">
        <f>IF(ISBLANK(laps_times[[#This Row],[101]]),"DNF",    rounds_cum_time[[#This Row],[100]]+laps_times[[#This Row],[101]])</f>
        <v>0.13076932870370372</v>
      </c>
      <c r="DG13" s="126">
        <f>IF(ISBLANK(laps_times[[#This Row],[102]]),"DNF",    rounds_cum_time[[#This Row],[101]]+laps_times[[#This Row],[102]])</f>
        <v>0.13219502314814816</v>
      </c>
      <c r="DH13" s="126">
        <f>IF(ISBLANK(laps_times[[#This Row],[103]]),"DNF",    rounds_cum_time[[#This Row],[102]]+laps_times[[#This Row],[103]])</f>
        <v>0.13360844907407407</v>
      </c>
      <c r="DI13" s="127">
        <f>IF(ISBLANK(laps_times[[#This Row],[104]]),"DNF",    rounds_cum_time[[#This Row],[103]]+laps_times[[#This Row],[104]])</f>
        <v>0.13497534722222221</v>
      </c>
      <c r="DJ13" s="127">
        <f>IF(ISBLANK(laps_times[[#This Row],[105]]),"DNF",    rounds_cum_time[[#This Row],[104]]+laps_times[[#This Row],[105]])</f>
        <v>0.13627939814814813</v>
      </c>
    </row>
    <row r="14" spans="2:114">
      <c r="B14" s="123">
        <f>laps_times[[#This Row],[poř]]</f>
        <v>11</v>
      </c>
      <c r="C14" s="124">
        <f>laps_times[[#This Row],[s.č.]]</f>
        <v>15</v>
      </c>
      <c r="D14" s="124" t="str">
        <f>laps_times[[#This Row],[jméno]]</f>
        <v>Doucha Jiří</v>
      </c>
      <c r="E14" s="125">
        <f>laps_times[[#This Row],[roč]]</f>
        <v>1971</v>
      </c>
      <c r="F14" s="125" t="str">
        <f>laps_times[[#This Row],[kat]]</f>
        <v>M40</v>
      </c>
      <c r="G14" s="125">
        <f>laps_times[[#This Row],[poř_kat]]</f>
        <v>4</v>
      </c>
      <c r="H14" s="124" t="str">
        <f>IF(ISBLANK(laps_times[[#This Row],[klub]]),"-",laps_times[[#This Row],[klub]])</f>
        <v>Hvězda Pardubice</v>
      </c>
      <c r="I14" s="133">
        <f>laps_times[[#This Row],[celk. čas]]</f>
        <v>0.13631712962962964</v>
      </c>
      <c r="J14" s="126">
        <f>laps_times[[#This Row],[1]]</f>
        <v>1.8672453703703705E-3</v>
      </c>
      <c r="K14" s="126">
        <f>IF(ISBLANK(laps_times[[#This Row],[2]]),"DNF",    rounds_cum_time[[#This Row],[1]]+laps_times[[#This Row],[2]])</f>
        <v>3.0934027777777778E-3</v>
      </c>
      <c r="L14" s="126">
        <f>IF(ISBLANK(laps_times[[#This Row],[3]]),"DNF",    rounds_cum_time[[#This Row],[2]]+laps_times[[#This Row],[3]])</f>
        <v>4.3376157407407408E-3</v>
      </c>
      <c r="M14" s="126">
        <f>IF(ISBLANK(laps_times[[#This Row],[4]]),"DNF",    rounds_cum_time[[#This Row],[3]]+laps_times[[#This Row],[4]])</f>
        <v>5.6202546296296296E-3</v>
      </c>
      <c r="N14" s="126">
        <f>IF(ISBLANK(laps_times[[#This Row],[5]]),"DNF",    rounds_cum_time[[#This Row],[4]]+laps_times[[#This Row],[5]])</f>
        <v>6.9185185185185183E-3</v>
      </c>
      <c r="O14" s="126">
        <f>IF(ISBLANK(laps_times[[#This Row],[6]]),"DNF",    rounds_cum_time[[#This Row],[5]]+laps_times[[#This Row],[6]])</f>
        <v>8.1719907407407401E-3</v>
      </c>
      <c r="P14" s="126">
        <f>IF(ISBLANK(laps_times[[#This Row],[7]]),"DNF",    rounds_cum_time[[#This Row],[6]]+laps_times[[#This Row],[7]])</f>
        <v>9.4325231481481482E-3</v>
      </c>
      <c r="Q14" s="126">
        <f>IF(ISBLANK(laps_times[[#This Row],[8]]),"DNF",    rounds_cum_time[[#This Row],[7]]+laps_times[[#This Row],[8]])</f>
        <v>1.0691666666666667E-2</v>
      </c>
      <c r="R14" s="126">
        <f>IF(ISBLANK(laps_times[[#This Row],[9]]),"DNF",    rounds_cum_time[[#This Row],[8]]+laps_times[[#This Row],[9]])</f>
        <v>1.1930671296296297E-2</v>
      </c>
      <c r="S14" s="126">
        <f>IF(ISBLANK(laps_times[[#This Row],[10]]),"DNF",    rounds_cum_time[[#This Row],[9]]+laps_times[[#This Row],[10]])</f>
        <v>1.3172453703703704E-2</v>
      </c>
      <c r="T14" s="126">
        <f>IF(ISBLANK(laps_times[[#This Row],[11]]),"DNF",    rounds_cum_time[[#This Row],[10]]+laps_times[[#This Row],[11]])</f>
        <v>1.4443402777777777E-2</v>
      </c>
      <c r="U14" s="126">
        <f>IF(ISBLANK(laps_times[[#This Row],[12]]),"DNF",    rounds_cum_time[[#This Row],[11]]+laps_times[[#This Row],[12]])</f>
        <v>1.5707175925925927E-2</v>
      </c>
      <c r="V14" s="126">
        <f>IF(ISBLANK(laps_times[[#This Row],[13]]),"DNF",    rounds_cum_time[[#This Row],[12]]+laps_times[[#This Row],[13]])</f>
        <v>1.6960532407407407E-2</v>
      </c>
      <c r="W14" s="126">
        <f>IF(ISBLANK(laps_times[[#This Row],[14]]),"DNF",    rounds_cum_time[[#This Row],[13]]+laps_times[[#This Row],[14]])</f>
        <v>1.8188310185185186E-2</v>
      </c>
      <c r="X14" s="126">
        <f>IF(ISBLANK(laps_times[[#This Row],[15]]),"DNF",    rounds_cum_time[[#This Row],[14]]+laps_times[[#This Row],[15]])</f>
        <v>1.9429861111111113E-2</v>
      </c>
      <c r="Y14" s="126">
        <f>IF(ISBLANK(laps_times[[#This Row],[16]]),"DNF",    rounds_cum_time[[#This Row],[15]]+laps_times[[#This Row],[16]])</f>
        <v>2.0673379629629632E-2</v>
      </c>
      <c r="Z14" s="126">
        <f>IF(ISBLANK(laps_times[[#This Row],[17]]),"DNF",    rounds_cum_time[[#This Row],[16]]+laps_times[[#This Row],[17]])</f>
        <v>2.1910185185185189E-2</v>
      </c>
      <c r="AA14" s="126">
        <f>IF(ISBLANK(laps_times[[#This Row],[18]]),"DNF",    rounds_cum_time[[#This Row],[17]]+laps_times[[#This Row],[18]])</f>
        <v>2.3165046296296302E-2</v>
      </c>
      <c r="AB14" s="126">
        <f>IF(ISBLANK(laps_times[[#This Row],[19]]),"DNF",    rounds_cum_time[[#This Row],[18]]+laps_times[[#This Row],[19]])</f>
        <v>2.4423263888888894E-2</v>
      </c>
      <c r="AC14" s="126">
        <f>IF(ISBLANK(laps_times[[#This Row],[20]]),"DNF",    rounds_cum_time[[#This Row],[19]]+laps_times[[#This Row],[20]])</f>
        <v>2.5678472222222228E-2</v>
      </c>
      <c r="AD14" s="126">
        <f>IF(ISBLANK(laps_times[[#This Row],[21]]),"DNF",    rounds_cum_time[[#This Row],[20]]+laps_times[[#This Row],[21]])</f>
        <v>2.6907523148148153E-2</v>
      </c>
      <c r="AE14" s="126">
        <f>IF(ISBLANK(laps_times[[#This Row],[22]]),"DNF",    rounds_cum_time[[#This Row],[21]]+laps_times[[#This Row],[22]])</f>
        <v>2.8147916666666672E-2</v>
      </c>
      <c r="AF14" s="126">
        <f>IF(ISBLANK(laps_times[[#This Row],[23]]),"DNF",    rounds_cum_time[[#This Row],[22]]+laps_times[[#This Row],[23]])</f>
        <v>2.9377777777777784E-2</v>
      </c>
      <c r="AG14" s="126">
        <f>IF(ISBLANK(laps_times[[#This Row],[24]]),"DNF",    rounds_cum_time[[#This Row],[23]]+laps_times[[#This Row],[24]])</f>
        <v>3.0660069444444452E-2</v>
      </c>
      <c r="AH14" s="126">
        <f>IF(ISBLANK(laps_times[[#This Row],[25]]),"DNF",    rounds_cum_time[[#This Row],[24]]+laps_times[[#This Row],[25]])</f>
        <v>3.1901157407407413E-2</v>
      </c>
      <c r="AI14" s="126">
        <f>IF(ISBLANK(laps_times[[#This Row],[26]]),"DNF",    rounds_cum_time[[#This Row],[25]]+laps_times[[#This Row],[26]])</f>
        <v>3.3156134259259264E-2</v>
      </c>
      <c r="AJ14" s="126">
        <f>IF(ISBLANK(laps_times[[#This Row],[27]]),"DNF",    rounds_cum_time[[#This Row],[26]]+laps_times[[#This Row],[27]])</f>
        <v>3.4426504629629637E-2</v>
      </c>
      <c r="AK14" s="126">
        <f>IF(ISBLANK(laps_times[[#This Row],[28]]),"DNF",    rounds_cum_time[[#This Row],[27]]+laps_times[[#This Row],[28]])</f>
        <v>3.568981481481482E-2</v>
      </c>
      <c r="AL14" s="126">
        <f>IF(ISBLANK(laps_times[[#This Row],[29]]),"DNF",    rounds_cum_time[[#This Row],[28]]+laps_times[[#This Row],[29]])</f>
        <v>3.694155092592593E-2</v>
      </c>
      <c r="AM14" s="126">
        <f>IF(ISBLANK(laps_times[[#This Row],[30]]),"DNF",    rounds_cum_time[[#This Row],[29]]+laps_times[[#This Row],[30]])</f>
        <v>3.8178935185185191E-2</v>
      </c>
      <c r="AN14" s="126">
        <f>IF(ISBLANK(laps_times[[#This Row],[31]]),"DNF",    rounds_cum_time[[#This Row],[30]]+laps_times[[#This Row],[31]])</f>
        <v>3.9432986111111117E-2</v>
      </c>
      <c r="AO14" s="126">
        <f>IF(ISBLANK(laps_times[[#This Row],[32]]),"DNF",    rounds_cum_time[[#This Row],[31]]+laps_times[[#This Row],[32]])</f>
        <v>4.1245138888888894E-2</v>
      </c>
      <c r="AP14" s="126">
        <f>IF(ISBLANK(laps_times[[#This Row],[33]]),"DNF",    rounds_cum_time[[#This Row],[32]]+laps_times[[#This Row],[33]])</f>
        <v>4.2348726851851856E-2</v>
      </c>
      <c r="AQ14" s="126">
        <f>IF(ISBLANK(laps_times[[#This Row],[34]]),"DNF",    rounds_cum_time[[#This Row],[33]]+laps_times[[#This Row],[34]])</f>
        <v>4.3536226851851857E-2</v>
      </c>
      <c r="AR14" s="126">
        <f>IF(ISBLANK(laps_times[[#This Row],[35]]),"DNF",    rounds_cum_time[[#This Row],[34]]+laps_times[[#This Row],[35]])</f>
        <v>4.468159722222223E-2</v>
      </c>
      <c r="AS14" s="126">
        <f>IF(ISBLANK(laps_times[[#This Row],[36]]),"DNF",    rounds_cum_time[[#This Row],[35]]+laps_times[[#This Row],[36]])</f>
        <v>4.5945717592592604E-2</v>
      </c>
      <c r="AT14" s="126">
        <f>IF(ISBLANK(laps_times[[#This Row],[37]]),"DNF",    rounds_cum_time[[#This Row],[36]]+laps_times[[#This Row],[37]])</f>
        <v>4.7139236111111121E-2</v>
      </c>
      <c r="AU14" s="126">
        <f>IF(ISBLANK(laps_times[[#This Row],[38]]),"DNF",    rounds_cum_time[[#This Row],[37]]+laps_times[[#This Row],[38]])</f>
        <v>4.8399652777777788E-2</v>
      </c>
      <c r="AV14" s="126">
        <f>IF(ISBLANK(laps_times[[#This Row],[39]]),"DNF",    rounds_cum_time[[#This Row],[38]]+laps_times[[#This Row],[39]])</f>
        <v>4.96263888888889E-2</v>
      </c>
      <c r="AW14" s="126">
        <f>IF(ISBLANK(laps_times[[#This Row],[40]]),"DNF",    rounds_cum_time[[#This Row],[39]]+laps_times[[#This Row],[40]])</f>
        <v>5.0880439814814826E-2</v>
      </c>
      <c r="AX14" s="126">
        <f>IF(ISBLANK(laps_times[[#This Row],[41]]),"DNF",    rounds_cum_time[[#This Row],[40]]+laps_times[[#This Row],[41]])</f>
        <v>5.2106712962962973E-2</v>
      </c>
      <c r="AY14" s="126">
        <f>IF(ISBLANK(laps_times[[#This Row],[42]]),"DNF",    rounds_cum_time[[#This Row],[41]]+laps_times[[#This Row],[42]])</f>
        <v>5.3365277777777789E-2</v>
      </c>
      <c r="AZ14" s="126">
        <f>IF(ISBLANK(laps_times[[#This Row],[43]]),"DNF",    rounds_cum_time[[#This Row],[42]]+laps_times[[#This Row],[43]])</f>
        <v>5.4619560185185198E-2</v>
      </c>
      <c r="BA14" s="126">
        <f>IF(ISBLANK(laps_times[[#This Row],[44]]),"DNF",    rounds_cum_time[[#This Row],[43]]+laps_times[[#This Row],[44]])</f>
        <v>5.5880208333333348E-2</v>
      </c>
      <c r="BB14" s="126">
        <f>IF(ISBLANK(laps_times[[#This Row],[45]]),"DNF",    rounds_cum_time[[#This Row],[44]]+laps_times[[#This Row],[45]])</f>
        <v>5.7138773148148164E-2</v>
      </c>
      <c r="BC14" s="126">
        <f>IF(ISBLANK(laps_times[[#This Row],[46]]),"DNF",    rounds_cum_time[[#This Row],[45]]+laps_times[[#This Row],[46]])</f>
        <v>5.8420601851851869E-2</v>
      </c>
      <c r="BD14" s="126">
        <f>IF(ISBLANK(laps_times[[#This Row],[47]]),"DNF",    rounds_cum_time[[#This Row],[46]]+laps_times[[#This Row],[47]])</f>
        <v>5.9691782407407426E-2</v>
      </c>
      <c r="BE14" s="126">
        <f>IF(ISBLANK(laps_times[[#This Row],[48]]),"DNF",    rounds_cum_time[[#This Row],[47]]+laps_times[[#This Row],[48]])</f>
        <v>6.1005092592592611E-2</v>
      </c>
      <c r="BF14" s="126">
        <f>IF(ISBLANK(laps_times[[#This Row],[49]]),"DNF",    rounds_cum_time[[#This Row],[48]]+laps_times[[#This Row],[49]])</f>
        <v>6.2300925925925947E-2</v>
      </c>
      <c r="BG14" s="126">
        <f>IF(ISBLANK(laps_times[[#This Row],[50]]),"DNF",    rounds_cum_time[[#This Row],[49]]+laps_times[[#This Row],[50]])</f>
        <v>6.3607060185185207E-2</v>
      </c>
      <c r="BH14" s="126">
        <f>IF(ISBLANK(laps_times[[#This Row],[51]]),"DNF",    rounds_cum_time[[#This Row],[50]]+laps_times[[#This Row],[51]])</f>
        <v>6.4904282407407435E-2</v>
      </c>
      <c r="BI14" s="126">
        <f>IF(ISBLANK(laps_times[[#This Row],[52]]),"DNF",    rounds_cum_time[[#This Row],[51]]+laps_times[[#This Row],[52]])</f>
        <v>6.6208796296296321E-2</v>
      </c>
      <c r="BJ14" s="126">
        <f>IF(ISBLANK(laps_times[[#This Row],[53]]),"DNF",    rounds_cum_time[[#This Row],[52]]+laps_times[[#This Row],[53]])</f>
        <v>6.7499652777777808E-2</v>
      </c>
      <c r="BK14" s="126">
        <f>IF(ISBLANK(laps_times[[#This Row],[54]]),"DNF",    rounds_cum_time[[#This Row],[53]]+laps_times[[#This Row],[54]])</f>
        <v>6.8802546296296327E-2</v>
      </c>
      <c r="BL14" s="126">
        <f>IF(ISBLANK(laps_times[[#This Row],[55]]),"DNF",    rounds_cum_time[[#This Row],[54]]+laps_times[[#This Row],[55]])</f>
        <v>7.009942129629633E-2</v>
      </c>
      <c r="BM14" s="126">
        <f>IF(ISBLANK(laps_times[[#This Row],[56]]),"DNF",    rounds_cum_time[[#This Row],[55]]+laps_times[[#This Row],[56]])</f>
        <v>7.1436458333333369E-2</v>
      </c>
      <c r="BN14" s="126">
        <f>IF(ISBLANK(laps_times[[#This Row],[57]]),"DNF",    rounds_cum_time[[#This Row],[56]]+laps_times[[#This Row],[57]])</f>
        <v>7.2754398148148186E-2</v>
      </c>
      <c r="BO14" s="126">
        <f>IF(ISBLANK(laps_times[[#This Row],[58]]),"DNF",    rounds_cum_time[[#This Row],[57]]+laps_times[[#This Row],[58]])</f>
        <v>7.4082754629629669E-2</v>
      </c>
      <c r="BP14" s="126">
        <f>IF(ISBLANK(laps_times[[#This Row],[59]]),"DNF",    rounds_cum_time[[#This Row],[58]]+laps_times[[#This Row],[59]])</f>
        <v>7.5406018518518553E-2</v>
      </c>
      <c r="BQ14" s="126">
        <f>IF(ISBLANK(laps_times[[#This Row],[60]]),"DNF",    rounds_cum_time[[#This Row],[59]]+laps_times[[#This Row],[60]])</f>
        <v>7.6715972222222262E-2</v>
      </c>
      <c r="BR14" s="126">
        <f>IF(ISBLANK(laps_times[[#This Row],[61]]),"DNF",    rounds_cum_time[[#This Row],[60]]+laps_times[[#This Row],[61]])</f>
        <v>7.8031944444444487E-2</v>
      </c>
      <c r="BS14" s="126">
        <f>IF(ISBLANK(laps_times[[#This Row],[62]]),"DNF",    rounds_cum_time[[#This Row],[61]]+laps_times[[#This Row],[62]])</f>
        <v>7.9357986111111153E-2</v>
      </c>
      <c r="BT14" s="126">
        <f>IF(ISBLANK(laps_times[[#This Row],[63]]),"DNF",    rounds_cum_time[[#This Row],[62]]+laps_times[[#This Row],[63]])</f>
        <v>8.0681481481481521E-2</v>
      </c>
      <c r="BU14" s="126">
        <f>IF(ISBLANK(laps_times[[#This Row],[64]]),"DNF",    rounds_cum_time[[#This Row],[63]]+laps_times[[#This Row],[64]])</f>
        <v>8.2019444444444478E-2</v>
      </c>
      <c r="BV14" s="126">
        <f>IF(ISBLANK(laps_times[[#This Row],[65]]),"DNF",    rounds_cum_time[[#This Row],[64]]+laps_times[[#This Row],[65]])</f>
        <v>8.3331365740740779E-2</v>
      </c>
      <c r="BW14" s="126">
        <f>IF(ISBLANK(laps_times[[#This Row],[66]]),"DNF",    rounds_cum_time[[#This Row],[65]]+laps_times[[#This Row],[66]])</f>
        <v>8.4654166666666711E-2</v>
      </c>
      <c r="BX14" s="126">
        <f>IF(ISBLANK(laps_times[[#This Row],[67]]),"DNF",    rounds_cum_time[[#This Row],[66]]+laps_times[[#This Row],[67]])</f>
        <v>8.5976851851851901E-2</v>
      </c>
      <c r="BY14" s="126">
        <f>IF(ISBLANK(laps_times[[#This Row],[68]]),"DNF",    rounds_cum_time[[#This Row],[67]]+laps_times[[#This Row],[68]])</f>
        <v>8.7307638888888942E-2</v>
      </c>
      <c r="BZ14" s="126">
        <f>IF(ISBLANK(laps_times[[#This Row],[69]]),"DNF",    rounds_cum_time[[#This Row],[68]]+laps_times[[#This Row],[69]])</f>
        <v>8.8653356481481538E-2</v>
      </c>
      <c r="CA14" s="126">
        <f>IF(ISBLANK(laps_times[[#This Row],[70]]),"DNF",    rounds_cum_time[[#This Row],[69]]+laps_times[[#This Row],[70]])</f>
        <v>8.9975115740740796E-2</v>
      </c>
      <c r="CB14" s="126">
        <f>IF(ISBLANK(laps_times[[#This Row],[71]]),"DNF",    rounds_cum_time[[#This Row],[70]]+laps_times[[#This Row],[71]])</f>
        <v>9.1284490740740798E-2</v>
      </c>
      <c r="CC14" s="126">
        <f>IF(ISBLANK(laps_times[[#This Row],[72]]),"DNF",    rounds_cum_time[[#This Row],[71]]+laps_times[[#This Row],[72]])</f>
        <v>9.2583564814814875E-2</v>
      </c>
      <c r="CD14" s="126">
        <f>IF(ISBLANK(laps_times[[#This Row],[73]]),"DNF",    rounds_cum_time[[#This Row],[72]]+laps_times[[#This Row],[73]])</f>
        <v>9.3945023148148205E-2</v>
      </c>
      <c r="CE14" s="126">
        <f>IF(ISBLANK(laps_times[[#This Row],[74]]),"DNF",    rounds_cum_time[[#This Row],[73]]+laps_times[[#This Row],[74]])</f>
        <v>9.5288541666666726E-2</v>
      </c>
      <c r="CF14" s="126">
        <f>IF(ISBLANK(laps_times[[#This Row],[75]]),"DNF",    rounds_cum_time[[#This Row],[74]]+laps_times[[#This Row],[75]])</f>
        <v>9.6612962962963025E-2</v>
      </c>
      <c r="CG14" s="126">
        <f>IF(ISBLANK(laps_times[[#This Row],[76]]),"DNF",    rounds_cum_time[[#This Row],[75]]+laps_times[[#This Row],[76]])</f>
        <v>9.7925810185185244E-2</v>
      </c>
      <c r="CH14" s="126">
        <f>IF(ISBLANK(laps_times[[#This Row],[77]]),"DNF",    rounds_cum_time[[#This Row],[76]]+laps_times[[#This Row],[77]])</f>
        <v>9.925810185185191E-2</v>
      </c>
      <c r="CI14" s="126">
        <f>IF(ISBLANK(laps_times[[#This Row],[78]]),"DNF",    rounds_cum_time[[#This Row],[77]]+laps_times[[#This Row],[78]])</f>
        <v>0.10057928240740746</v>
      </c>
      <c r="CJ14" s="126">
        <f>IF(ISBLANK(laps_times[[#This Row],[79]]),"DNF",    rounds_cum_time[[#This Row],[78]]+laps_times[[#This Row],[79]])</f>
        <v>0.10192696759259265</v>
      </c>
      <c r="CK14" s="126">
        <f>IF(ISBLANK(laps_times[[#This Row],[80]]),"DNF",    rounds_cum_time[[#This Row],[79]]+laps_times[[#This Row],[80]])</f>
        <v>0.10328182870370375</v>
      </c>
      <c r="CL14" s="126">
        <f>IF(ISBLANK(laps_times[[#This Row],[81]]),"DNF",    rounds_cum_time[[#This Row],[80]]+laps_times[[#This Row],[81]])</f>
        <v>0.10465057870370376</v>
      </c>
      <c r="CM14" s="126">
        <f>IF(ISBLANK(laps_times[[#This Row],[82]]),"DNF",    rounds_cum_time[[#This Row],[81]]+laps_times[[#This Row],[82]])</f>
        <v>0.10593784722222227</v>
      </c>
      <c r="CN14" s="126">
        <f>IF(ISBLANK(laps_times[[#This Row],[83]]),"DNF",    rounds_cum_time[[#This Row],[82]]+laps_times[[#This Row],[83]])</f>
        <v>0.10720289351851857</v>
      </c>
      <c r="CO14" s="126">
        <f>IF(ISBLANK(laps_times[[#This Row],[84]]),"DNF",    rounds_cum_time[[#This Row],[83]]+laps_times[[#This Row],[84]])</f>
        <v>0.10847824074074079</v>
      </c>
      <c r="CP14" s="126">
        <f>IF(ISBLANK(laps_times[[#This Row],[85]]),"DNF",    rounds_cum_time[[#This Row],[84]]+laps_times[[#This Row],[85]])</f>
        <v>0.10981458333333338</v>
      </c>
      <c r="CQ14" s="126">
        <f>IF(ISBLANK(laps_times[[#This Row],[86]]),"DNF",    rounds_cum_time[[#This Row],[85]]+laps_times[[#This Row],[86]])</f>
        <v>0.11114166666666672</v>
      </c>
      <c r="CR14" s="126">
        <f>IF(ISBLANK(laps_times[[#This Row],[87]]),"DNF",    rounds_cum_time[[#This Row],[86]]+laps_times[[#This Row],[87]])</f>
        <v>0.1125126157407408</v>
      </c>
      <c r="CS14" s="126">
        <f>IF(ISBLANK(laps_times[[#This Row],[88]]),"DNF",    rounds_cum_time[[#This Row],[87]]+laps_times[[#This Row],[88]])</f>
        <v>0.11385416666666673</v>
      </c>
      <c r="CT14" s="126">
        <f>IF(ISBLANK(laps_times[[#This Row],[89]]),"DNF",    rounds_cum_time[[#This Row],[88]]+laps_times[[#This Row],[89]])</f>
        <v>0.11527361111111117</v>
      </c>
      <c r="CU14" s="126">
        <f>IF(ISBLANK(laps_times[[#This Row],[90]]),"DNF",    rounds_cum_time[[#This Row],[89]]+laps_times[[#This Row],[90]])</f>
        <v>0.11663437500000007</v>
      </c>
      <c r="CV14" s="126">
        <f>IF(ISBLANK(laps_times[[#This Row],[91]]),"DNF",    rounds_cum_time[[#This Row],[90]]+laps_times[[#This Row],[91]])</f>
        <v>0.11795127314814821</v>
      </c>
      <c r="CW14" s="126">
        <f>IF(ISBLANK(laps_times[[#This Row],[92]]),"DNF",    rounds_cum_time[[#This Row],[91]]+laps_times[[#This Row],[92]])</f>
        <v>0.11926840277777784</v>
      </c>
      <c r="CX14" s="126">
        <f>IF(ISBLANK(laps_times[[#This Row],[93]]),"DNF",    rounds_cum_time[[#This Row],[92]]+laps_times[[#This Row],[93]])</f>
        <v>0.12063414351851857</v>
      </c>
      <c r="CY14" s="126">
        <f>IF(ISBLANK(laps_times[[#This Row],[94]]),"DNF",    rounds_cum_time[[#This Row],[93]]+laps_times[[#This Row],[94]])</f>
        <v>0.12205972222222228</v>
      </c>
      <c r="CZ14" s="126">
        <f>IF(ISBLANK(laps_times[[#This Row],[95]]),"DNF",    rounds_cum_time[[#This Row],[94]]+laps_times[[#This Row],[95]])</f>
        <v>0.12338599537037043</v>
      </c>
      <c r="DA14" s="126">
        <f>IF(ISBLANK(laps_times[[#This Row],[96]]),"DNF",    rounds_cum_time[[#This Row],[95]]+laps_times[[#This Row],[96]])</f>
        <v>0.12473611111111117</v>
      </c>
      <c r="DB14" s="126">
        <f>IF(ISBLANK(laps_times[[#This Row],[97]]),"DNF",    rounds_cum_time[[#This Row],[96]]+laps_times[[#This Row],[97]])</f>
        <v>0.12611458333333339</v>
      </c>
      <c r="DC14" s="126">
        <f>IF(ISBLANK(laps_times[[#This Row],[98]]),"DNF",    rounds_cum_time[[#This Row],[97]]+laps_times[[#This Row],[98]])</f>
        <v>0.12747256944444449</v>
      </c>
      <c r="DD14" s="126">
        <f>IF(ISBLANK(laps_times[[#This Row],[99]]),"DNF",    rounds_cum_time[[#This Row],[98]]+laps_times[[#This Row],[99]])</f>
        <v>0.12885405092592597</v>
      </c>
      <c r="DE14" s="126">
        <f>IF(ISBLANK(laps_times[[#This Row],[100]]),"DNF",    rounds_cum_time[[#This Row],[99]]+laps_times[[#This Row],[100]])</f>
        <v>0.1301043981481482</v>
      </c>
      <c r="DF14" s="126">
        <f>IF(ISBLANK(laps_times[[#This Row],[101]]),"DNF",    rounds_cum_time[[#This Row],[100]]+laps_times[[#This Row],[101]])</f>
        <v>0.13142314814814821</v>
      </c>
      <c r="DG14" s="126">
        <f>IF(ISBLANK(laps_times[[#This Row],[102]]),"DNF",    rounds_cum_time[[#This Row],[101]]+laps_times[[#This Row],[102]])</f>
        <v>0.13264212962962968</v>
      </c>
      <c r="DH14" s="126">
        <f>IF(ISBLANK(laps_times[[#This Row],[103]]),"DNF",    rounds_cum_time[[#This Row],[102]]+laps_times[[#This Row],[103]])</f>
        <v>0.13393865740740746</v>
      </c>
      <c r="DI14" s="127">
        <f>IF(ISBLANK(laps_times[[#This Row],[104]]),"DNF",    rounds_cum_time[[#This Row],[103]]+laps_times[[#This Row],[104]])</f>
        <v>0.1352026620370371</v>
      </c>
      <c r="DJ14" s="127">
        <f>IF(ISBLANK(laps_times[[#This Row],[105]]),"DNF",    rounds_cum_time[[#This Row],[104]]+laps_times[[#This Row],[105]])</f>
        <v>0.13631655092592598</v>
      </c>
    </row>
    <row r="15" spans="2:114">
      <c r="B15" s="123">
        <f>laps_times[[#This Row],[poř]]</f>
        <v>12</v>
      </c>
      <c r="C15" s="124">
        <f>laps_times[[#This Row],[s.č.]]</f>
        <v>33</v>
      </c>
      <c r="D15" s="124" t="str">
        <f>laps_times[[#This Row],[jméno]]</f>
        <v>Kašparová Kateřina</v>
      </c>
      <c r="E15" s="125">
        <f>laps_times[[#This Row],[roč]]</f>
        <v>1986</v>
      </c>
      <c r="F15" s="125" t="str">
        <f>laps_times[[#This Row],[kat]]</f>
        <v>Z1</v>
      </c>
      <c r="G15" s="125">
        <f>laps_times[[#This Row],[poř_kat]]</f>
        <v>1</v>
      </c>
      <c r="H15" s="124" t="str">
        <f>IF(ISBLANK(laps_times[[#This Row],[klub]]),"-",laps_times[[#This Row],[klub]])</f>
        <v>MK Kladno</v>
      </c>
      <c r="I15" s="133">
        <f>laps_times[[#This Row],[celk. čas]]</f>
        <v>0.13743518518518519</v>
      </c>
      <c r="J15" s="126">
        <f>laps_times[[#This Row],[1]]</f>
        <v>1.9296296296296294E-3</v>
      </c>
      <c r="K15" s="126">
        <f>IF(ISBLANK(laps_times[[#This Row],[2]]),"DNF",    rounds_cum_time[[#This Row],[1]]+laps_times[[#This Row],[2]])</f>
        <v>3.1822916666666666E-3</v>
      </c>
      <c r="L15" s="126">
        <f>IF(ISBLANK(laps_times[[#This Row],[3]]),"DNF",    rounds_cum_time[[#This Row],[2]]+laps_times[[#This Row],[3]])</f>
        <v>4.426851851851852E-3</v>
      </c>
      <c r="M15" s="126">
        <f>IF(ISBLANK(laps_times[[#This Row],[4]]),"DNF",    rounds_cum_time[[#This Row],[3]]+laps_times[[#This Row],[4]])</f>
        <v>5.6733796296296298E-3</v>
      </c>
      <c r="N15" s="126">
        <f>IF(ISBLANK(laps_times[[#This Row],[5]]),"DNF",    rounds_cum_time[[#This Row],[4]]+laps_times[[#This Row],[5]])</f>
        <v>6.9255787037037038E-3</v>
      </c>
      <c r="O15" s="126">
        <f>IF(ISBLANK(laps_times[[#This Row],[6]]),"DNF",    rounds_cum_time[[#This Row],[5]]+laps_times[[#This Row],[6]])</f>
        <v>8.1782407407407411E-3</v>
      </c>
      <c r="P15" s="126">
        <f>IF(ISBLANK(laps_times[[#This Row],[7]]),"DNF",    rounds_cum_time[[#This Row],[6]]+laps_times[[#This Row],[7]])</f>
        <v>9.4378472222222225E-3</v>
      </c>
      <c r="Q15" s="126">
        <f>IF(ISBLANK(laps_times[[#This Row],[8]]),"DNF",    rounds_cum_time[[#This Row],[7]]+laps_times[[#This Row],[8]])</f>
        <v>1.0690393518518519E-2</v>
      </c>
      <c r="R15" s="126">
        <f>IF(ISBLANK(laps_times[[#This Row],[9]]),"DNF",    rounds_cum_time[[#This Row],[8]]+laps_times[[#This Row],[9]])</f>
        <v>1.1941898148148149E-2</v>
      </c>
      <c r="S15" s="126">
        <f>IF(ISBLANK(laps_times[[#This Row],[10]]),"DNF",    rounds_cum_time[[#This Row],[9]]+laps_times[[#This Row],[10]])</f>
        <v>1.3191319444444446E-2</v>
      </c>
      <c r="T15" s="126">
        <f>IF(ISBLANK(laps_times[[#This Row],[11]]),"DNF",    rounds_cum_time[[#This Row],[10]]+laps_times[[#This Row],[11]])</f>
        <v>1.4450694444444447E-2</v>
      </c>
      <c r="U15" s="126">
        <f>IF(ISBLANK(laps_times[[#This Row],[12]]),"DNF",    rounds_cum_time[[#This Row],[11]]+laps_times[[#This Row],[12]])</f>
        <v>1.5702662037037039E-2</v>
      </c>
      <c r="V15" s="126">
        <f>IF(ISBLANK(laps_times[[#This Row],[13]]),"DNF",    rounds_cum_time[[#This Row],[12]]+laps_times[[#This Row],[13]])</f>
        <v>1.6941435185185188E-2</v>
      </c>
      <c r="W15" s="126">
        <f>IF(ISBLANK(laps_times[[#This Row],[14]]),"DNF",    rounds_cum_time[[#This Row],[13]]+laps_times[[#This Row],[14]])</f>
        <v>1.8193981481481485E-2</v>
      </c>
      <c r="X15" s="126">
        <f>IF(ISBLANK(laps_times[[#This Row],[15]]),"DNF",    rounds_cum_time[[#This Row],[14]]+laps_times[[#This Row],[15]])</f>
        <v>1.9428935185185188E-2</v>
      </c>
      <c r="Y15" s="126">
        <f>IF(ISBLANK(laps_times[[#This Row],[16]]),"DNF",    rounds_cum_time[[#This Row],[15]]+laps_times[[#This Row],[16]])</f>
        <v>2.067141203703704E-2</v>
      </c>
      <c r="Z15" s="126">
        <f>IF(ISBLANK(laps_times[[#This Row],[17]]),"DNF",    rounds_cum_time[[#This Row],[16]]+laps_times[[#This Row],[17]])</f>
        <v>2.1904629629629632E-2</v>
      </c>
      <c r="AA15" s="126">
        <f>IF(ISBLANK(laps_times[[#This Row],[18]]),"DNF",    rounds_cum_time[[#This Row],[17]]+laps_times[[#This Row],[18]])</f>
        <v>2.3154513888888891E-2</v>
      </c>
      <c r="AB15" s="126">
        <f>IF(ISBLANK(laps_times[[#This Row],[19]]),"DNF",    rounds_cum_time[[#This Row],[18]]+laps_times[[#This Row],[19]])</f>
        <v>2.4416782407407411E-2</v>
      </c>
      <c r="AC15" s="126">
        <f>IF(ISBLANK(laps_times[[#This Row],[20]]),"DNF",    rounds_cum_time[[#This Row],[19]]+laps_times[[#This Row],[20]])</f>
        <v>2.5669675925925929E-2</v>
      </c>
      <c r="AD15" s="126">
        <f>IF(ISBLANK(laps_times[[#This Row],[21]]),"DNF",    rounds_cum_time[[#This Row],[20]]+laps_times[[#This Row],[21]])</f>
        <v>2.6914699074074077E-2</v>
      </c>
      <c r="AE15" s="126">
        <f>IF(ISBLANK(laps_times[[#This Row],[22]]),"DNF",    rounds_cum_time[[#This Row],[21]]+laps_times[[#This Row],[22]])</f>
        <v>2.8189583333333337E-2</v>
      </c>
      <c r="AF15" s="126">
        <f>IF(ISBLANK(laps_times[[#This Row],[23]]),"DNF",    rounds_cum_time[[#This Row],[22]]+laps_times[[#This Row],[23]])</f>
        <v>2.9409259259259263E-2</v>
      </c>
      <c r="AG15" s="126">
        <f>IF(ISBLANK(laps_times[[#This Row],[24]]),"DNF",    rounds_cum_time[[#This Row],[23]]+laps_times[[#This Row],[24]])</f>
        <v>3.0652893518518524E-2</v>
      </c>
      <c r="AH15" s="126">
        <f>IF(ISBLANK(laps_times[[#This Row],[25]]),"DNF",    rounds_cum_time[[#This Row],[24]]+laps_times[[#This Row],[25]])</f>
        <v>3.1893518518518522E-2</v>
      </c>
      <c r="AI15" s="126">
        <f>IF(ISBLANK(laps_times[[#This Row],[26]]),"DNF",    rounds_cum_time[[#This Row],[25]]+laps_times[[#This Row],[26]])</f>
        <v>3.3152083333333339E-2</v>
      </c>
      <c r="AJ15" s="126">
        <f>IF(ISBLANK(laps_times[[#This Row],[27]]),"DNF",    rounds_cum_time[[#This Row],[26]]+laps_times[[#This Row],[27]])</f>
        <v>3.4419560185185188E-2</v>
      </c>
      <c r="AK15" s="126">
        <f>IF(ISBLANK(laps_times[[#This Row],[28]]),"DNF",    rounds_cum_time[[#This Row],[27]]+laps_times[[#This Row],[28]])</f>
        <v>3.5673032407407414E-2</v>
      </c>
      <c r="AL15" s="126">
        <f>IF(ISBLANK(laps_times[[#This Row],[29]]),"DNF",    rounds_cum_time[[#This Row],[28]]+laps_times[[#This Row],[29]])</f>
        <v>3.6923263888888898E-2</v>
      </c>
      <c r="AM15" s="126">
        <f>IF(ISBLANK(laps_times[[#This Row],[30]]),"DNF",    rounds_cum_time[[#This Row],[29]]+laps_times[[#This Row],[30]])</f>
        <v>3.8171759259259266E-2</v>
      </c>
      <c r="AN15" s="126">
        <f>IF(ISBLANK(laps_times[[#This Row],[31]]),"DNF",    rounds_cum_time[[#This Row],[30]]+laps_times[[#This Row],[31]])</f>
        <v>3.9429050925925933E-2</v>
      </c>
      <c r="AO15" s="126">
        <f>IF(ISBLANK(laps_times[[#This Row],[32]]),"DNF",    rounds_cum_time[[#This Row],[31]]+laps_times[[#This Row],[32]])</f>
        <v>4.0683796296296301E-2</v>
      </c>
      <c r="AP15" s="126">
        <f>IF(ISBLANK(laps_times[[#This Row],[33]]),"DNF",    rounds_cum_time[[#This Row],[32]]+laps_times[[#This Row],[33]])</f>
        <v>4.1953240740740742E-2</v>
      </c>
      <c r="AQ15" s="126">
        <f>IF(ISBLANK(laps_times[[#This Row],[34]]),"DNF",    rounds_cum_time[[#This Row],[33]]+laps_times[[#This Row],[34]])</f>
        <v>4.3211458333333334E-2</v>
      </c>
      <c r="AR15" s="126">
        <f>IF(ISBLANK(laps_times[[#This Row],[35]]),"DNF",    rounds_cum_time[[#This Row],[34]]+laps_times[[#This Row],[35]])</f>
        <v>4.4460648148148152E-2</v>
      </c>
      <c r="AS15" s="126">
        <f>IF(ISBLANK(laps_times[[#This Row],[36]]),"DNF",    rounds_cum_time[[#This Row],[35]]+laps_times[[#This Row],[36]])</f>
        <v>4.571539351851852E-2</v>
      </c>
      <c r="AT15" s="126">
        <f>IF(ISBLANK(laps_times[[#This Row],[37]]),"DNF",    rounds_cum_time[[#This Row],[36]]+laps_times[[#This Row],[37]])</f>
        <v>4.6970254629629629E-2</v>
      </c>
      <c r="AU15" s="126">
        <f>IF(ISBLANK(laps_times[[#This Row],[38]]),"DNF",    rounds_cum_time[[#This Row],[37]]+laps_times[[#This Row],[38]])</f>
        <v>4.8250925925925926E-2</v>
      </c>
      <c r="AV15" s="126">
        <f>IF(ISBLANK(laps_times[[#This Row],[39]]),"DNF",    rounds_cum_time[[#This Row],[38]]+laps_times[[#This Row],[39]])</f>
        <v>4.9522106481481483E-2</v>
      </c>
      <c r="AW15" s="126">
        <f>IF(ISBLANK(laps_times[[#This Row],[40]]),"DNF",    rounds_cum_time[[#This Row],[39]]+laps_times[[#This Row],[40]])</f>
        <v>5.0776736111111109E-2</v>
      </c>
      <c r="AX15" s="126">
        <f>IF(ISBLANK(laps_times[[#This Row],[41]]),"DNF",    rounds_cum_time[[#This Row],[40]]+laps_times[[#This Row],[41]])</f>
        <v>5.2037847222222218E-2</v>
      </c>
      <c r="AY15" s="126">
        <f>IF(ISBLANK(laps_times[[#This Row],[42]]),"DNF",    rounds_cum_time[[#This Row],[41]]+laps_times[[#This Row],[42]])</f>
        <v>5.3312962962962958E-2</v>
      </c>
      <c r="AZ15" s="126">
        <f>IF(ISBLANK(laps_times[[#This Row],[43]]),"DNF",    rounds_cum_time[[#This Row],[42]]+laps_times[[#This Row],[43]])</f>
        <v>5.4585763888888882E-2</v>
      </c>
      <c r="BA15" s="126">
        <f>IF(ISBLANK(laps_times[[#This Row],[44]]),"DNF",    rounds_cum_time[[#This Row],[43]]+laps_times[[#This Row],[44]])</f>
        <v>5.5874305555555545E-2</v>
      </c>
      <c r="BB15" s="126">
        <f>IF(ISBLANK(laps_times[[#This Row],[45]]),"DNF",    rounds_cum_time[[#This Row],[44]]+laps_times[[#This Row],[45]])</f>
        <v>5.7132986111111103E-2</v>
      </c>
      <c r="BC15" s="126">
        <f>IF(ISBLANK(laps_times[[#This Row],[46]]),"DNF",    rounds_cum_time[[#This Row],[45]]+laps_times[[#This Row],[46]])</f>
        <v>5.840868055555555E-2</v>
      </c>
      <c r="BD15" s="126">
        <f>IF(ISBLANK(laps_times[[#This Row],[47]]),"DNF",    rounds_cum_time[[#This Row],[46]]+laps_times[[#This Row],[47]])</f>
        <v>5.9691782407407405E-2</v>
      </c>
      <c r="BE15" s="126">
        <f>IF(ISBLANK(laps_times[[#This Row],[48]]),"DNF",    rounds_cum_time[[#This Row],[47]]+laps_times[[#This Row],[48]])</f>
        <v>6.0993865740740741E-2</v>
      </c>
      <c r="BF15" s="126">
        <f>IF(ISBLANK(laps_times[[#This Row],[49]]),"DNF",    rounds_cum_time[[#This Row],[48]]+laps_times[[#This Row],[49]])</f>
        <v>6.2302893518518518E-2</v>
      </c>
      <c r="BG15" s="126">
        <f>IF(ISBLANK(laps_times[[#This Row],[50]]),"DNF",    rounds_cum_time[[#This Row],[49]]+laps_times[[#This Row],[50]])</f>
        <v>6.3616087962962961E-2</v>
      </c>
      <c r="BH15" s="126">
        <f>IF(ISBLANK(laps_times[[#This Row],[51]]),"DNF",    rounds_cum_time[[#This Row],[50]]+laps_times[[#This Row],[51]])</f>
        <v>6.4905324074074067E-2</v>
      </c>
      <c r="BI15" s="126">
        <f>IF(ISBLANK(laps_times[[#This Row],[52]]),"DNF",    rounds_cum_time[[#This Row],[51]]+laps_times[[#This Row],[52]])</f>
        <v>6.6204398148148144E-2</v>
      </c>
      <c r="BJ15" s="126">
        <f>IF(ISBLANK(laps_times[[#This Row],[53]]),"DNF",    rounds_cum_time[[#This Row],[52]]+laps_times[[#This Row],[53]])</f>
        <v>6.7500810185185181E-2</v>
      </c>
      <c r="BK15" s="126">
        <f>IF(ISBLANK(laps_times[[#This Row],[54]]),"DNF",    rounds_cum_time[[#This Row],[53]]+laps_times[[#This Row],[54]])</f>
        <v>6.8796990740740735E-2</v>
      </c>
      <c r="BL15" s="126">
        <f>IF(ISBLANK(laps_times[[#This Row],[55]]),"DNF",    rounds_cum_time[[#This Row],[54]]+laps_times[[#This Row],[55]])</f>
        <v>7.0118634259259252E-2</v>
      </c>
      <c r="BM15" s="126">
        <f>IF(ISBLANK(laps_times[[#This Row],[56]]),"DNF",    rounds_cum_time[[#This Row],[55]]+laps_times[[#This Row],[56]])</f>
        <v>7.143032407407407E-2</v>
      </c>
      <c r="BN15" s="126">
        <f>IF(ISBLANK(laps_times[[#This Row],[57]]),"DNF",    rounds_cum_time[[#This Row],[56]]+laps_times[[#This Row],[57]])</f>
        <v>7.2749652777777771E-2</v>
      </c>
      <c r="BO15" s="126">
        <f>IF(ISBLANK(laps_times[[#This Row],[58]]),"DNF",    rounds_cum_time[[#This Row],[57]]+laps_times[[#This Row],[58]])</f>
        <v>7.4075347222222213E-2</v>
      </c>
      <c r="BP15" s="126">
        <f>IF(ISBLANK(laps_times[[#This Row],[59]]),"DNF",    rounds_cum_time[[#This Row],[58]]+laps_times[[#This Row],[59]])</f>
        <v>7.5393402777777771E-2</v>
      </c>
      <c r="BQ15" s="126">
        <f>IF(ISBLANK(laps_times[[#This Row],[60]]),"DNF",    rounds_cum_time[[#This Row],[59]]+laps_times[[#This Row],[60]])</f>
        <v>7.6709722222222221E-2</v>
      </c>
      <c r="BR15" s="126">
        <f>IF(ISBLANK(laps_times[[#This Row],[61]]),"DNF",    rounds_cum_time[[#This Row],[60]]+laps_times[[#This Row],[61]])</f>
        <v>7.8024652777777773E-2</v>
      </c>
      <c r="BS15" s="126">
        <f>IF(ISBLANK(laps_times[[#This Row],[62]]),"DNF",    rounds_cum_time[[#This Row],[61]]+laps_times[[#This Row],[62]])</f>
        <v>7.9351041666666663E-2</v>
      </c>
      <c r="BT15" s="126">
        <f>IF(ISBLANK(laps_times[[#This Row],[63]]),"DNF",    rounds_cum_time[[#This Row],[62]]+laps_times[[#This Row],[63]])</f>
        <v>8.0671990740740732E-2</v>
      </c>
      <c r="BU15" s="126">
        <f>IF(ISBLANK(laps_times[[#This Row],[64]]),"DNF",    rounds_cum_time[[#This Row],[63]]+laps_times[[#This Row],[64]])</f>
        <v>8.1994097222222215E-2</v>
      </c>
      <c r="BV15" s="126">
        <f>IF(ISBLANK(laps_times[[#This Row],[65]]),"DNF",    rounds_cum_time[[#This Row],[64]]+laps_times[[#This Row],[65]])</f>
        <v>8.3318518518518514E-2</v>
      </c>
      <c r="BW15" s="126">
        <f>IF(ISBLANK(laps_times[[#This Row],[66]]),"DNF",    rounds_cum_time[[#This Row],[65]]+laps_times[[#This Row],[66]])</f>
        <v>8.465162037037037E-2</v>
      </c>
      <c r="BX15" s="126">
        <f>IF(ISBLANK(laps_times[[#This Row],[67]]),"DNF",    rounds_cum_time[[#This Row],[66]]+laps_times[[#This Row],[67]])</f>
        <v>8.5994675925925926E-2</v>
      </c>
      <c r="BY15" s="126">
        <f>IF(ISBLANK(laps_times[[#This Row],[68]]),"DNF",    rounds_cum_time[[#This Row],[67]]+laps_times[[#This Row],[68]])</f>
        <v>8.7301967592592594E-2</v>
      </c>
      <c r="BZ15" s="126">
        <f>IF(ISBLANK(laps_times[[#This Row],[69]]),"DNF",    rounds_cum_time[[#This Row],[68]]+laps_times[[#This Row],[69]])</f>
        <v>8.8632754629629634E-2</v>
      </c>
      <c r="CA15" s="126">
        <f>IF(ISBLANK(laps_times[[#This Row],[70]]),"DNF",    rounds_cum_time[[#This Row],[69]]+laps_times[[#This Row],[70]])</f>
        <v>8.9960416666666668E-2</v>
      </c>
      <c r="CB15" s="126">
        <f>IF(ISBLANK(laps_times[[#This Row],[71]]),"DNF",    rounds_cum_time[[#This Row],[70]]+laps_times[[#This Row],[71]])</f>
        <v>9.1261226851851854E-2</v>
      </c>
      <c r="CC15" s="126">
        <f>IF(ISBLANK(laps_times[[#This Row],[72]]),"DNF",    rounds_cum_time[[#This Row],[71]]+laps_times[[#This Row],[72]])</f>
        <v>9.2583449074074078E-2</v>
      </c>
      <c r="CD15" s="126">
        <f>IF(ISBLANK(laps_times[[#This Row],[73]]),"DNF",    rounds_cum_time[[#This Row],[72]]+laps_times[[#This Row],[73]])</f>
        <v>9.3911574074074078E-2</v>
      </c>
      <c r="CE15" s="126">
        <f>IF(ISBLANK(laps_times[[#This Row],[74]]),"DNF",    rounds_cum_time[[#This Row],[73]]+laps_times[[#This Row],[74]])</f>
        <v>9.5278587962962971E-2</v>
      </c>
      <c r="CF15" s="126">
        <f>IF(ISBLANK(laps_times[[#This Row],[75]]),"DNF",    rounds_cum_time[[#This Row],[74]]+laps_times[[#This Row],[75]])</f>
        <v>9.659328703703704E-2</v>
      </c>
      <c r="CG15" s="126">
        <f>IF(ISBLANK(laps_times[[#This Row],[76]]),"DNF",    rounds_cum_time[[#This Row],[75]]+laps_times[[#This Row],[76]])</f>
        <v>9.7909722222222231E-2</v>
      </c>
      <c r="CH15" s="126">
        <f>IF(ISBLANK(laps_times[[#This Row],[77]]),"DNF",    rounds_cum_time[[#This Row],[76]]+laps_times[[#This Row],[77]])</f>
        <v>9.9244560185185196E-2</v>
      </c>
      <c r="CI15" s="126">
        <f>IF(ISBLANK(laps_times[[#This Row],[78]]),"DNF",    rounds_cum_time[[#This Row],[77]]+laps_times[[#This Row],[78]])</f>
        <v>0.1005857638888889</v>
      </c>
      <c r="CJ15" s="126">
        <f>IF(ISBLANK(laps_times[[#This Row],[79]]),"DNF",    rounds_cum_time[[#This Row],[78]]+laps_times[[#This Row],[79]])</f>
        <v>0.10191875000000002</v>
      </c>
      <c r="CK15" s="126">
        <f>IF(ISBLANK(laps_times[[#This Row],[80]]),"DNF",    rounds_cum_time[[#This Row],[79]]+laps_times[[#This Row],[80]])</f>
        <v>0.10326134259259261</v>
      </c>
      <c r="CL15" s="126">
        <f>IF(ISBLANK(laps_times[[#This Row],[81]]),"DNF",    rounds_cum_time[[#This Row],[80]]+laps_times[[#This Row],[81]])</f>
        <v>0.10461157407407409</v>
      </c>
      <c r="CM15" s="126">
        <f>IF(ISBLANK(laps_times[[#This Row],[82]]),"DNF",    rounds_cum_time[[#This Row],[81]]+laps_times[[#This Row],[82]])</f>
        <v>0.10597199074074076</v>
      </c>
      <c r="CN15" s="126">
        <f>IF(ISBLANK(laps_times[[#This Row],[83]]),"DNF",    rounds_cum_time[[#This Row],[82]]+laps_times[[#This Row],[83]])</f>
        <v>0.10733368055555557</v>
      </c>
      <c r="CO15" s="126">
        <f>IF(ISBLANK(laps_times[[#This Row],[84]]),"DNF",    rounds_cum_time[[#This Row],[83]]+laps_times[[#This Row],[84]])</f>
        <v>0.10867303240740743</v>
      </c>
      <c r="CP15" s="126">
        <f>IF(ISBLANK(laps_times[[#This Row],[85]]),"DNF",    rounds_cum_time[[#This Row],[84]]+laps_times[[#This Row],[85]])</f>
        <v>0.11002395833333335</v>
      </c>
      <c r="CQ15" s="126">
        <f>IF(ISBLANK(laps_times[[#This Row],[86]]),"DNF",    rounds_cum_time[[#This Row],[85]]+laps_times[[#This Row],[86]])</f>
        <v>0.11139583333333335</v>
      </c>
      <c r="CR15" s="126">
        <f>IF(ISBLANK(laps_times[[#This Row],[87]]),"DNF",    rounds_cum_time[[#This Row],[86]]+laps_times[[#This Row],[87]])</f>
        <v>0.11273460648148149</v>
      </c>
      <c r="CS15" s="126">
        <f>IF(ISBLANK(laps_times[[#This Row],[88]]),"DNF",    rounds_cum_time[[#This Row],[87]]+laps_times[[#This Row],[88]])</f>
        <v>0.1140857638888889</v>
      </c>
      <c r="CT15" s="126">
        <f>IF(ISBLANK(laps_times[[#This Row],[89]]),"DNF",    rounds_cum_time[[#This Row],[88]]+laps_times[[#This Row],[89]])</f>
        <v>0.11547083333333334</v>
      </c>
      <c r="CU15" s="126">
        <f>IF(ISBLANK(laps_times[[#This Row],[90]]),"DNF",    rounds_cum_time[[#This Row],[89]]+laps_times[[#This Row],[90]])</f>
        <v>0.1168289351851852</v>
      </c>
      <c r="CV15" s="126">
        <f>IF(ISBLANK(laps_times[[#This Row],[91]]),"DNF",    rounds_cum_time[[#This Row],[90]]+laps_times[[#This Row],[91]])</f>
        <v>0.11819930555555556</v>
      </c>
      <c r="CW15" s="126">
        <f>IF(ISBLANK(laps_times[[#This Row],[92]]),"DNF",    rounds_cum_time[[#This Row],[91]]+laps_times[[#This Row],[92]])</f>
        <v>0.11959236111111111</v>
      </c>
      <c r="CX15" s="126">
        <f>IF(ISBLANK(laps_times[[#This Row],[93]]),"DNF",    rounds_cum_time[[#This Row],[92]]+laps_times[[#This Row],[93]])</f>
        <v>0.12098599537037037</v>
      </c>
      <c r="CY15" s="126">
        <f>IF(ISBLANK(laps_times[[#This Row],[94]]),"DNF",    rounds_cum_time[[#This Row],[93]]+laps_times[[#This Row],[94]])</f>
        <v>0.12234606481481482</v>
      </c>
      <c r="CZ15" s="126">
        <f>IF(ISBLANK(laps_times[[#This Row],[95]]),"DNF",    rounds_cum_time[[#This Row],[94]]+laps_times[[#This Row],[95]])</f>
        <v>0.12373275462962963</v>
      </c>
      <c r="DA15" s="126">
        <f>IF(ISBLANK(laps_times[[#This Row],[96]]),"DNF",    rounds_cum_time[[#This Row],[95]]+laps_times[[#This Row],[96]])</f>
        <v>0.12511539351851853</v>
      </c>
      <c r="DB15" s="126">
        <f>IF(ISBLANK(laps_times[[#This Row],[97]]),"DNF",    rounds_cum_time[[#This Row],[96]]+laps_times[[#This Row],[97]])</f>
        <v>0.12651226851851852</v>
      </c>
      <c r="DC15" s="126">
        <f>IF(ISBLANK(laps_times[[#This Row],[98]]),"DNF",    rounds_cum_time[[#This Row],[97]]+laps_times[[#This Row],[98]])</f>
        <v>0.12787326388888889</v>
      </c>
      <c r="DD15" s="126">
        <f>IF(ISBLANK(laps_times[[#This Row],[99]]),"DNF",    rounds_cum_time[[#This Row],[98]]+laps_times[[#This Row],[99]])</f>
        <v>0.12923703703703704</v>
      </c>
      <c r="DE15" s="126">
        <f>IF(ISBLANK(laps_times[[#This Row],[100]]),"DNF",    rounds_cum_time[[#This Row],[99]]+laps_times[[#This Row],[100]])</f>
        <v>0.13062280092592593</v>
      </c>
      <c r="DF15" s="126">
        <f>IF(ISBLANK(laps_times[[#This Row],[101]]),"DNF",    rounds_cum_time[[#This Row],[100]]+laps_times[[#This Row],[101]])</f>
        <v>0.13199282407407409</v>
      </c>
      <c r="DG15" s="126">
        <f>IF(ISBLANK(laps_times[[#This Row],[102]]),"DNF",    rounds_cum_time[[#This Row],[101]]+laps_times[[#This Row],[102]])</f>
        <v>0.13338900462962963</v>
      </c>
      <c r="DH15" s="126">
        <f>IF(ISBLANK(laps_times[[#This Row],[103]]),"DNF",    rounds_cum_time[[#This Row],[102]]+laps_times[[#This Row],[103]])</f>
        <v>0.13477199074074075</v>
      </c>
      <c r="DI15" s="127">
        <f>IF(ISBLANK(laps_times[[#This Row],[104]]),"DNF",    rounds_cum_time[[#This Row],[103]]+laps_times[[#This Row],[104]])</f>
        <v>0.13610833333333336</v>
      </c>
      <c r="DJ15" s="127">
        <f>IF(ISBLANK(laps_times[[#This Row],[105]]),"DNF",    rounds_cum_time[[#This Row],[104]]+laps_times[[#This Row],[105]])</f>
        <v>0.13743553240740744</v>
      </c>
    </row>
    <row r="16" spans="2:114">
      <c r="B16" s="123">
        <f>laps_times[[#This Row],[poř]]</f>
        <v>13</v>
      </c>
      <c r="C16" s="124">
        <f>laps_times[[#This Row],[s.č.]]</f>
        <v>21</v>
      </c>
      <c r="D16" s="124" t="str">
        <f>laps_times[[#This Row],[jméno]]</f>
        <v>Hach Lukáš</v>
      </c>
      <c r="E16" s="125">
        <f>laps_times[[#This Row],[roč]]</f>
        <v>1984</v>
      </c>
      <c r="F16" s="125" t="str">
        <f>laps_times[[#This Row],[kat]]</f>
        <v>M30</v>
      </c>
      <c r="G16" s="125">
        <f>laps_times[[#This Row],[poř_kat]]</f>
        <v>4</v>
      </c>
      <c r="H16" s="124" t="str">
        <f>IF(ISBLANK(laps_times[[#This Row],[klub]]),"-",laps_times[[#This Row],[klub]])</f>
        <v>Štefko Running Team</v>
      </c>
      <c r="I16" s="133">
        <f>laps_times[[#This Row],[celk. čas]]</f>
        <v>0.13750694444444445</v>
      </c>
      <c r="J16" s="126">
        <f>laps_times[[#This Row],[1]]</f>
        <v>1.7252314814814815E-3</v>
      </c>
      <c r="K16" s="126">
        <f>IF(ISBLANK(laps_times[[#This Row],[2]]),"DNF",    rounds_cum_time[[#This Row],[1]]+laps_times[[#This Row],[2]])</f>
        <v>2.8451388888888888E-3</v>
      </c>
      <c r="L16" s="126">
        <f>IF(ISBLANK(laps_times[[#This Row],[3]]),"DNF",    rounds_cum_time[[#This Row],[2]]+laps_times[[#This Row],[3]])</f>
        <v>3.9994212962962961E-3</v>
      </c>
      <c r="M16" s="126">
        <f>IF(ISBLANK(laps_times[[#This Row],[4]]),"DNF",    rounds_cum_time[[#This Row],[3]]+laps_times[[#This Row],[4]])</f>
        <v>5.1312499999999995E-3</v>
      </c>
      <c r="N16" s="126">
        <f>IF(ISBLANK(laps_times[[#This Row],[5]]),"DNF",    rounds_cum_time[[#This Row],[4]]+laps_times[[#This Row],[5]])</f>
        <v>6.3324074074074073E-3</v>
      </c>
      <c r="O16" s="126">
        <f>IF(ISBLANK(laps_times[[#This Row],[6]]),"DNF",    rounds_cum_time[[#This Row],[5]]+laps_times[[#This Row],[6]])</f>
        <v>7.5121527777777773E-3</v>
      </c>
      <c r="P16" s="126">
        <f>IF(ISBLANK(laps_times[[#This Row],[7]]),"DNF",    rounds_cum_time[[#This Row],[6]]+laps_times[[#This Row],[7]])</f>
        <v>8.7155092592592597E-3</v>
      </c>
      <c r="Q16" s="126">
        <f>IF(ISBLANK(laps_times[[#This Row],[8]]),"DNF",    rounds_cum_time[[#This Row],[7]]+laps_times[[#This Row],[8]])</f>
        <v>9.9152777777777781E-3</v>
      </c>
      <c r="R16" s="126">
        <f>IF(ISBLANK(laps_times[[#This Row],[9]]),"DNF",    rounds_cum_time[[#This Row],[8]]+laps_times[[#This Row],[9]])</f>
        <v>1.1094791666666666E-2</v>
      </c>
      <c r="S16" s="126">
        <f>IF(ISBLANK(laps_times[[#This Row],[10]]),"DNF",    rounds_cum_time[[#This Row],[9]]+laps_times[[#This Row],[10]])</f>
        <v>1.2287152777777777E-2</v>
      </c>
      <c r="T16" s="126">
        <f>IF(ISBLANK(laps_times[[#This Row],[11]]),"DNF",    rounds_cum_time[[#This Row],[10]]+laps_times[[#This Row],[11]])</f>
        <v>1.3481944444444444E-2</v>
      </c>
      <c r="U16" s="126">
        <f>IF(ISBLANK(laps_times[[#This Row],[12]]),"DNF",    rounds_cum_time[[#This Row],[11]]+laps_times[[#This Row],[12]])</f>
        <v>1.4652662037037037E-2</v>
      </c>
      <c r="V16" s="126">
        <f>IF(ISBLANK(laps_times[[#This Row],[13]]),"DNF",    rounds_cum_time[[#This Row],[12]]+laps_times[[#This Row],[13]])</f>
        <v>1.5854861111111111E-2</v>
      </c>
      <c r="W16" s="126">
        <f>IF(ISBLANK(laps_times[[#This Row],[14]]),"DNF",    rounds_cum_time[[#This Row],[13]]+laps_times[[#This Row],[14]])</f>
        <v>1.7049652777777778E-2</v>
      </c>
      <c r="X16" s="126">
        <f>IF(ISBLANK(laps_times[[#This Row],[15]]),"DNF",    rounds_cum_time[[#This Row],[14]]+laps_times[[#This Row],[15]])</f>
        <v>1.8213541666666666E-2</v>
      </c>
      <c r="Y16" s="126">
        <f>IF(ISBLANK(laps_times[[#This Row],[16]]),"DNF",    rounds_cum_time[[#This Row],[15]]+laps_times[[#This Row],[16]])</f>
        <v>1.9416319444444444E-2</v>
      </c>
      <c r="Z16" s="126">
        <f>IF(ISBLANK(laps_times[[#This Row],[17]]),"DNF",    rounds_cum_time[[#This Row],[16]]+laps_times[[#This Row],[17]])</f>
        <v>2.0620370370370369E-2</v>
      </c>
      <c r="AA16" s="126">
        <f>IF(ISBLANK(laps_times[[#This Row],[18]]),"DNF",    rounds_cum_time[[#This Row],[17]]+laps_times[[#This Row],[18]])</f>
        <v>2.1816898148148148E-2</v>
      </c>
      <c r="AB16" s="126">
        <f>IF(ISBLANK(laps_times[[#This Row],[19]]),"DNF",    rounds_cum_time[[#This Row],[18]]+laps_times[[#This Row],[19]])</f>
        <v>2.3021759259259259E-2</v>
      </c>
      <c r="AC16" s="126">
        <f>IF(ISBLANK(laps_times[[#This Row],[20]]),"DNF",    rounds_cum_time[[#This Row],[19]]+laps_times[[#This Row],[20]])</f>
        <v>2.4205324074074074E-2</v>
      </c>
      <c r="AD16" s="126">
        <f>IF(ISBLANK(laps_times[[#This Row],[21]]),"DNF",    rounds_cum_time[[#This Row],[20]]+laps_times[[#This Row],[21]])</f>
        <v>2.5398611111111111E-2</v>
      </c>
      <c r="AE16" s="126">
        <f>IF(ISBLANK(laps_times[[#This Row],[22]]),"DNF",    rounds_cum_time[[#This Row],[21]]+laps_times[[#This Row],[22]])</f>
        <v>2.6603356481481481E-2</v>
      </c>
      <c r="AF16" s="126">
        <f>IF(ISBLANK(laps_times[[#This Row],[23]]),"DNF",    rounds_cum_time[[#This Row],[22]]+laps_times[[#This Row],[23]])</f>
        <v>2.7792939814814815E-2</v>
      </c>
      <c r="AG16" s="126">
        <f>IF(ISBLANK(laps_times[[#This Row],[24]]),"DNF",    rounds_cum_time[[#This Row],[23]]+laps_times[[#This Row],[24]])</f>
        <v>2.8997800925925927E-2</v>
      </c>
      <c r="AH16" s="126">
        <f>IF(ISBLANK(laps_times[[#This Row],[25]]),"DNF",    rounds_cum_time[[#This Row],[24]]+laps_times[[#This Row],[25]])</f>
        <v>3.0197453703703706E-2</v>
      </c>
      <c r="AI16" s="126">
        <f>IF(ISBLANK(laps_times[[#This Row],[26]]),"DNF",    rounds_cum_time[[#This Row],[25]]+laps_times[[#This Row],[26]])</f>
        <v>3.1407870370370371E-2</v>
      </c>
      <c r="AJ16" s="126">
        <f>IF(ISBLANK(laps_times[[#This Row],[27]]),"DNF",    rounds_cum_time[[#This Row],[26]]+laps_times[[#This Row],[27]])</f>
        <v>3.2621527777777777E-2</v>
      </c>
      <c r="AK16" s="126">
        <f>IF(ISBLANK(laps_times[[#This Row],[28]]),"DNF",    rounds_cum_time[[#This Row],[27]]+laps_times[[#This Row],[28]])</f>
        <v>3.3816435185185185E-2</v>
      </c>
      <c r="AL16" s="126">
        <f>IF(ISBLANK(laps_times[[#This Row],[29]]),"DNF",    rounds_cum_time[[#This Row],[28]]+laps_times[[#This Row],[29]])</f>
        <v>3.5041550925925924E-2</v>
      </c>
      <c r="AM16" s="126">
        <f>IF(ISBLANK(laps_times[[#This Row],[30]]),"DNF",    rounds_cum_time[[#This Row],[29]]+laps_times[[#This Row],[30]])</f>
        <v>3.6273263888888886E-2</v>
      </c>
      <c r="AN16" s="126">
        <f>IF(ISBLANK(laps_times[[#This Row],[31]]),"DNF",    rounds_cum_time[[#This Row],[30]]+laps_times[[#This Row],[31]])</f>
        <v>3.7537152777777777E-2</v>
      </c>
      <c r="AO16" s="126">
        <f>IF(ISBLANK(laps_times[[#This Row],[32]]),"DNF",    rounds_cum_time[[#This Row],[31]]+laps_times[[#This Row],[32]])</f>
        <v>3.8735879629629627E-2</v>
      </c>
      <c r="AP16" s="126">
        <f>IF(ISBLANK(laps_times[[#This Row],[33]]),"DNF",    rounds_cum_time[[#This Row],[32]]+laps_times[[#This Row],[33]])</f>
        <v>3.9942824074074068E-2</v>
      </c>
      <c r="AQ16" s="126">
        <f>IF(ISBLANK(laps_times[[#This Row],[34]]),"DNF",    rounds_cum_time[[#This Row],[33]]+laps_times[[#This Row],[34]])</f>
        <v>4.1120254629629621E-2</v>
      </c>
      <c r="AR16" s="126">
        <f>IF(ISBLANK(laps_times[[#This Row],[35]]),"DNF",    rounds_cum_time[[#This Row],[34]]+laps_times[[#This Row],[35]])</f>
        <v>4.231331018518518E-2</v>
      </c>
      <c r="AS16" s="126">
        <f>IF(ISBLANK(laps_times[[#This Row],[36]]),"DNF",    rounds_cum_time[[#This Row],[35]]+laps_times[[#This Row],[36]])</f>
        <v>4.3518634259259253E-2</v>
      </c>
      <c r="AT16" s="126">
        <f>IF(ISBLANK(laps_times[[#This Row],[37]]),"DNF",    rounds_cum_time[[#This Row],[36]]+laps_times[[#This Row],[37]])</f>
        <v>4.4743865740740733E-2</v>
      </c>
      <c r="AU16" s="126">
        <f>IF(ISBLANK(laps_times[[#This Row],[38]]),"DNF",    rounds_cum_time[[#This Row],[37]]+laps_times[[#This Row],[38]])</f>
        <v>4.5960532407407398E-2</v>
      </c>
      <c r="AV16" s="126">
        <f>IF(ISBLANK(laps_times[[#This Row],[39]]),"DNF",    rounds_cum_time[[#This Row],[38]]+laps_times[[#This Row],[39]])</f>
        <v>4.7192824074074068E-2</v>
      </c>
      <c r="AW16" s="126">
        <f>IF(ISBLANK(laps_times[[#This Row],[40]]),"DNF",    rounds_cum_time[[#This Row],[39]]+laps_times[[#This Row],[40]])</f>
        <v>4.8415277777777772E-2</v>
      </c>
      <c r="AX16" s="126">
        <f>IF(ISBLANK(laps_times[[#This Row],[41]]),"DNF",    rounds_cum_time[[#This Row],[40]]+laps_times[[#This Row],[41]])</f>
        <v>4.9635763888888886E-2</v>
      </c>
      <c r="AY16" s="126">
        <f>IF(ISBLANK(laps_times[[#This Row],[42]]),"DNF",    rounds_cum_time[[#This Row],[41]]+laps_times[[#This Row],[42]])</f>
        <v>5.0901157407407402E-2</v>
      </c>
      <c r="AZ16" s="126">
        <f>IF(ISBLANK(laps_times[[#This Row],[43]]),"DNF",    rounds_cum_time[[#This Row],[42]]+laps_times[[#This Row],[43]])</f>
        <v>5.2172800925925918E-2</v>
      </c>
      <c r="BA16" s="126">
        <f>IF(ISBLANK(laps_times[[#This Row],[44]]),"DNF",    rounds_cum_time[[#This Row],[43]]+laps_times[[#This Row],[44]])</f>
        <v>5.3416782407407402E-2</v>
      </c>
      <c r="BB16" s="126">
        <f>IF(ISBLANK(laps_times[[#This Row],[45]]),"DNF",    rounds_cum_time[[#This Row],[44]]+laps_times[[#This Row],[45]])</f>
        <v>5.4700231481481475E-2</v>
      </c>
      <c r="BC16" s="126">
        <f>IF(ISBLANK(laps_times[[#This Row],[46]]),"DNF",    rounds_cum_time[[#This Row],[45]]+laps_times[[#This Row],[46]])</f>
        <v>5.5972106481481473E-2</v>
      </c>
      <c r="BD16" s="126">
        <f>IF(ISBLANK(laps_times[[#This Row],[47]]),"DNF",    rounds_cum_time[[#This Row],[46]]+laps_times[[#This Row],[47]])</f>
        <v>5.7210185185185176E-2</v>
      </c>
      <c r="BE16" s="126">
        <f>IF(ISBLANK(laps_times[[#This Row],[48]]),"DNF",    rounds_cum_time[[#This Row],[47]]+laps_times[[#This Row],[48]])</f>
        <v>5.8423842592592583E-2</v>
      </c>
      <c r="BF16" s="126">
        <f>IF(ISBLANK(laps_times[[#This Row],[49]]),"DNF",    rounds_cum_time[[#This Row],[48]]+laps_times[[#This Row],[49]])</f>
        <v>5.9677546296296284E-2</v>
      </c>
      <c r="BG16" s="126">
        <f>IF(ISBLANK(laps_times[[#This Row],[50]]),"DNF",    rounds_cum_time[[#This Row],[49]]+laps_times[[#This Row],[50]])</f>
        <v>6.0941435185185175E-2</v>
      </c>
      <c r="BH16" s="126">
        <f>IF(ISBLANK(laps_times[[#This Row],[51]]),"DNF",    rounds_cum_time[[#This Row],[50]]+laps_times[[#This Row],[51]])</f>
        <v>6.2194560185185176E-2</v>
      </c>
      <c r="BI16" s="126">
        <f>IF(ISBLANK(laps_times[[#This Row],[52]]),"DNF",    rounds_cum_time[[#This Row],[51]]+laps_times[[#This Row],[52]])</f>
        <v>6.3454976851851835E-2</v>
      </c>
      <c r="BJ16" s="126">
        <f>IF(ISBLANK(laps_times[[#This Row],[53]]),"DNF",    rounds_cum_time[[#This Row],[52]]+laps_times[[#This Row],[53]])</f>
        <v>6.4732175925925908E-2</v>
      </c>
      <c r="BK16" s="126">
        <f>IF(ISBLANK(laps_times[[#This Row],[54]]),"DNF",    rounds_cum_time[[#This Row],[53]]+laps_times[[#This Row],[54]])</f>
        <v>6.6023263888888878E-2</v>
      </c>
      <c r="BL16" s="126">
        <f>IF(ISBLANK(laps_times[[#This Row],[55]]),"DNF",    rounds_cum_time[[#This Row],[54]]+laps_times[[#This Row],[55]])</f>
        <v>6.7341319444444436E-2</v>
      </c>
      <c r="BM16" s="126">
        <f>IF(ISBLANK(laps_times[[#This Row],[56]]),"DNF",    rounds_cum_time[[#This Row],[55]]+laps_times[[#This Row],[56]])</f>
        <v>6.863564814814814E-2</v>
      </c>
      <c r="BN16" s="126">
        <f>IF(ISBLANK(laps_times[[#This Row],[57]]),"DNF",    rounds_cum_time[[#This Row],[56]]+laps_times[[#This Row],[57]])</f>
        <v>6.9954745370370358E-2</v>
      </c>
      <c r="BO16" s="126">
        <f>IF(ISBLANK(laps_times[[#This Row],[58]]),"DNF",    rounds_cum_time[[#This Row],[57]]+laps_times[[#This Row],[58]])</f>
        <v>7.1223611111111099E-2</v>
      </c>
      <c r="BP16" s="126">
        <f>IF(ISBLANK(laps_times[[#This Row],[59]]),"DNF",    rounds_cum_time[[#This Row],[58]]+laps_times[[#This Row],[59]])</f>
        <v>7.2561921296296281E-2</v>
      </c>
      <c r="BQ16" s="126">
        <f>IF(ISBLANK(laps_times[[#This Row],[60]]),"DNF",    rounds_cum_time[[#This Row],[59]]+laps_times[[#This Row],[60]])</f>
        <v>7.3899884259259238E-2</v>
      </c>
      <c r="BR16" s="126">
        <f>IF(ISBLANK(laps_times[[#This Row],[61]]),"DNF",    rounds_cum_time[[#This Row],[60]]+laps_times[[#This Row],[61]])</f>
        <v>7.5221412037037014E-2</v>
      </c>
      <c r="BS16" s="126">
        <f>IF(ISBLANK(laps_times[[#This Row],[62]]),"DNF",    rounds_cum_time[[#This Row],[61]]+laps_times[[#This Row],[62]])</f>
        <v>7.6556944444444427E-2</v>
      </c>
      <c r="BT16" s="126">
        <f>IF(ISBLANK(laps_times[[#This Row],[63]]),"DNF",    rounds_cum_time[[#This Row],[62]]+laps_times[[#This Row],[63]])</f>
        <v>7.7924652777777756E-2</v>
      </c>
      <c r="BU16" s="126">
        <f>IF(ISBLANK(laps_times[[#This Row],[64]]),"DNF",    rounds_cum_time[[#This Row],[63]]+laps_times[[#This Row],[64]])</f>
        <v>7.9672453703703683E-2</v>
      </c>
      <c r="BV16" s="126">
        <f>IF(ISBLANK(laps_times[[#This Row],[65]]),"DNF",    rounds_cum_time[[#This Row],[64]]+laps_times[[#This Row],[65]])</f>
        <v>8.0961921296296271E-2</v>
      </c>
      <c r="BW16" s="126">
        <f>IF(ISBLANK(laps_times[[#This Row],[66]]),"DNF",    rounds_cum_time[[#This Row],[65]]+laps_times[[#This Row],[66]])</f>
        <v>8.2251041666666636E-2</v>
      </c>
      <c r="BX16" s="126">
        <f>IF(ISBLANK(laps_times[[#This Row],[67]]),"DNF",    rounds_cum_time[[#This Row],[66]]+laps_times[[#This Row],[67]])</f>
        <v>8.3528009259259225E-2</v>
      </c>
      <c r="BY16" s="126">
        <f>IF(ISBLANK(laps_times[[#This Row],[68]]),"DNF",    rounds_cum_time[[#This Row],[67]]+laps_times[[#This Row],[68]])</f>
        <v>8.4851736111111076E-2</v>
      </c>
      <c r="BZ16" s="126">
        <f>IF(ISBLANK(laps_times[[#This Row],[69]]),"DNF",    rounds_cum_time[[#This Row],[68]]+laps_times[[#This Row],[69]])</f>
        <v>8.6185185185185156E-2</v>
      </c>
      <c r="CA16" s="126">
        <f>IF(ISBLANK(laps_times[[#This Row],[70]]),"DNF",    rounds_cum_time[[#This Row],[69]]+laps_times[[#This Row],[70]])</f>
        <v>8.75503472222222E-2</v>
      </c>
      <c r="CB16" s="126">
        <f>IF(ISBLANK(laps_times[[#This Row],[71]]),"DNF",    rounds_cum_time[[#This Row],[70]]+laps_times[[#This Row],[71]])</f>
        <v>8.8982523148148127E-2</v>
      </c>
      <c r="CC16" s="126">
        <f>IF(ISBLANK(laps_times[[#This Row],[72]]),"DNF",    rounds_cum_time[[#This Row],[71]]+laps_times[[#This Row],[72]])</f>
        <v>9.033541666666664E-2</v>
      </c>
      <c r="CD16" s="126">
        <f>IF(ISBLANK(laps_times[[#This Row],[73]]),"DNF",    rounds_cum_time[[#This Row],[72]]+laps_times[[#This Row],[73]])</f>
        <v>9.1703472222222193E-2</v>
      </c>
      <c r="CE16" s="126">
        <f>IF(ISBLANK(laps_times[[#This Row],[74]]),"DNF",    rounds_cum_time[[#This Row],[73]]+laps_times[[#This Row],[74]])</f>
        <v>9.3064004629629604E-2</v>
      </c>
      <c r="CF16" s="126">
        <f>IF(ISBLANK(laps_times[[#This Row],[75]]),"DNF",    rounds_cum_time[[#This Row],[74]]+laps_times[[#This Row],[75]])</f>
        <v>9.4472800925925901E-2</v>
      </c>
      <c r="CG16" s="126">
        <f>IF(ISBLANK(laps_times[[#This Row],[76]]),"DNF",    rounds_cum_time[[#This Row],[75]]+laps_times[[#This Row],[76]])</f>
        <v>9.587916666666664E-2</v>
      </c>
      <c r="CH16" s="126">
        <f>IF(ISBLANK(laps_times[[#This Row],[77]]),"DNF",    rounds_cum_time[[#This Row],[76]]+laps_times[[#This Row],[77]])</f>
        <v>9.7226504629629604E-2</v>
      </c>
      <c r="CI16" s="126">
        <f>IF(ISBLANK(laps_times[[#This Row],[78]]),"DNF",    rounds_cum_time[[#This Row],[77]]+laps_times[[#This Row],[78]])</f>
        <v>9.8690856481481459E-2</v>
      </c>
      <c r="CJ16" s="126">
        <f>IF(ISBLANK(laps_times[[#This Row],[79]]),"DNF",    rounds_cum_time[[#This Row],[78]]+laps_times[[#This Row],[79]])</f>
        <v>0.10011608796296294</v>
      </c>
      <c r="CK16" s="126">
        <f>IF(ISBLANK(laps_times[[#This Row],[80]]),"DNF",    rounds_cum_time[[#This Row],[79]]+laps_times[[#This Row],[80]])</f>
        <v>0.10177453703703701</v>
      </c>
      <c r="CL16" s="126">
        <f>IF(ISBLANK(laps_times[[#This Row],[81]]),"DNF",    rounds_cum_time[[#This Row],[80]]+laps_times[[#This Row],[81]])</f>
        <v>0.10314618055555552</v>
      </c>
      <c r="CM16" s="126">
        <f>IF(ISBLANK(laps_times[[#This Row],[82]]),"DNF",    rounds_cum_time[[#This Row],[81]]+laps_times[[#This Row],[82]])</f>
        <v>0.10451400462962959</v>
      </c>
      <c r="CN16" s="126">
        <f>IF(ISBLANK(laps_times[[#This Row],[83]]),"DNF",    rounds_cum_time[[#This Row],[82]]+laps_times[[#This Row],[83]])</f>
        <v>0.10595173611111107</v>
      </c>
      <c r="CO16" s="126">
        <f>IF(ISBLANK(laps_times[[#This Row],[84]]),"DNF",    rounds_cum_time[[#This Row],[83]]+laps_times[[#This Row],[84]])</f>
        <v>0.1073225694444444</v>
      </c>
      <c r="CP16" s="126">
        <f>IF(ISBLANK(laps_times[[#This Row],[85]]),"DNF",    rounds_cum_time[[#This Row],[84]]+laps_times[[#This Row],[85]])</f>
        <v>0.1087032407407407</v>
      </c>
      <c r="CQ16" s="126">
        <f>IF(ISBLANK(laps_times[[#This Row],[86]]),"DNF",    rounds_cum_time[[#This Row],[85]]+laps_times[[#This Row],[86]])</f>
        <v>0.11004872685185181</v>
      </c>
      <c r="CR16" s="126">
        <f>IF(ISBLANK(laps_times[[#This Row],[87]]),"DNF",    rounds_cum_time[[#This Row],[86]]+laps_times[[#This Row],[87]])</f>
        <v>0.11143958333333329</v>
      </c>
      <c r="CS16" s="126">
        <f>IF(ISBLANK(laps_times[[#This Row],[88]]),"DNF",    rounds_cum_time[[#This Row],[87]]+laps_times[[#This Row],[88]])</f>
        <v>0.11298587962962958</v>
      </c>
      <c r="CT16" s="126">
        <f>IF(ISBLANK(laps_times[[#This Row],[89]]),"DNF",    rounds_cum_time[[#This Row],[88]]+laps_times[[#This Row],[89]])</f>
        <v>0.11436215277777773</v>
      </c>
      <c r="CU16" s="126">
        <f>IF(ISBLANK(laps_times[[#This Row],[90]]),"DNF",    rounds_cum_time[[#This Row],[89]]+laps_times[[#This Row],[90]])</f>
        <v>0.11575752314814809</v>
      </c>
      <c r="CV16" s="126">
        <f>IF(ISBLANK(laps_times[[#This Row],[91]]),"DNF",    rounds_cum_time[[#This Row],[90]]+laps_times[[#This Row],[91]])</f>
        <v>0.1172305555555555</v>
      </c>
      <c r="CW16" s="126">
        <f>IF(ISBLANK(laps_times[[#This Row],[92]]),"DNF",    rounds_cum_time[[#This Row],[91]]+laps_times[[#This Row],[92]])</f>
        <v>0.11866354166666662</v>
      </c>
      <c r="CX16" s="126">
        <f>IF(ISBLANK(laps_times[[#This Row],[93]]),"DNF",    rounds_cum_time[[#This Row],[92]]+laps_times[[#This Row],[93]])</f>
        <v>0.1202631944444444</v>
      </c>
      <c r="CY16" s="126">
        <f>IF(ISBLANK(laps_times[[#This Row],[94]]),"DNF",    rounds_cum_time[[#This Row],[93]]+laps_times[[#This Row],[94]])</f>
        <v>0.12168888888888885</v>
      </c>
      <c r="CZ16" s="126">
        <f>IF(ISBLANK(laps_times[[#This Row],[95]]),"DNF",    rounds_cum_time[[#This Row],[94]]+laps_times[[#This Row],[95]])</f>
        <v>0.12321168981481477</v>
      </c>
      <c r="DA16" s="126">
        <f>IF(ISBLANK(laps_times[[#This Row],[96]]),"DNF",    rounds_cum_time[[#This Row],[95]]+laps_times[[#This Row],[96]])</f>
        <v>0.12468148148148143</v>
      </c>
      <c r="DB16" s="126">
        <f>IF(ISBLANK(laps_times[[#This Row],[97]]),"DNF",    rounds_cum_time[[#This Row],[96]]+laps_times[[#This Row],[97]])</f>
        <v>0.12617777777777772</v>
      </c>
      <c r="DC16" s="126">
        <f>IF(ISBLANK(laps_times[[#This Row],[98]]),"DNF",    rounds_cum_time[[#This Row],[97]]+laps_times[[#This Row],[98]])</f>
        <v>0.12781631944444438</v>
      </c>
      <c r="DD16" s="126">
        <f>IF(ISBLANK(laps_times[[#This Row],[99]]),"DNF",    rounds_cum_time[[#This Row],[98]]+laps_times[[#This Row],[99]])</f>
        <v>0.12930486111111106</v>
      </c>
      <c r="DE16" s="126">
        <f>IF(ISBLANK(laps_times[[#This Row],[100]]),"DNF",    rounds_cum_time[[#This Row],[99]]+laps_times[[#This Row],[100]])</f>
        <v>0.13070949074074067</v>
      </c>
      <c r="DF16" s="126">
        <f>IF(ISBLANK(laps_times[[#This Row],[101]]),"DNF",    rounds_cum_time[[#This Row],[100]]+laps_times[[#This Row],[101]])</f>
        <v>0.13207581018518511</v>
      </c>
      <c r="DG16" s="126">
        <f>IF(ISBLANK(laps_times[[#This Row],[102]]),"DNF",    rounds_cum_time[[#This Row],[101]]+laps_times[[#This Row],[102]])</f>
        <v>0.13349479166666658</v>
      </c>
      <c r="DH16" s="126">
        <f>IF(ISBLANK(laps_times[[#This Row],[103]]),"DNF",    rounds_cum_time[[#This Row],[102]]+laps_times[[#This Row],[103]])</f>
        <v>0.13488668981481472</v>
      </c>
      <c r="DI16" s="127">
        <f>IF(ISBLANK(laps_times[[#This Row],[104]]),"DNF",    rounds_cum_time[[#This Row],[103]]+laps_times[[#This Row],[104]])</f>
        <v>0.13624351851851843</v>
      </c>
      <c r="DJ16" s="127">
        <f>IF(ISBLANK(laps_times[[#This Row],[105]]),"DNF",    rounds_cum_time[[#This Row],[104]]+laps_times[[#This Row],[105]])</f>
        <v>0.13750694444444436</v>
      </c>
    </row>
    <row r="17" spans="2:114">
      <c r="B17" s="123">
        <f>laps_times[[#This Row],[poř]]</f>
        <v>14</v>
      </c>
      <c r="C17" s="124">
        <f>laps_times[[#This Row],[s.č.]]</f>
        <v>77</v>
      </c>
      <c r="D17" s="124" t="str">
        <f>laps_times[[#This Row],[jméno]]</f>
        <v>Macek Tomáš</v>
      </c>
      <c r="E17" s="125">
        <f>laps_times[[#This Row],[roč]]</f>
        <v>1979</v>
      </c>
      <c r="F17" s="125" t="str">
        <f>laps_times[[#This Row],[kat]]</f>
        <v>M40</v>
      </c>
      <c r="G17" s="125">
        <f>laps_times[[#This Row],[poř_kat]]</f>
        <v>5</v>
      </c>
      <c r="H17" s="124" t="str">
        <f>IF(ISBLANK(laps_times[[#This Row],[klub]]),"-",laps_times[[#This Row],[klub]])</f>
        <v>AC Mageo</v>
      </c>
      <c r="I17" s="133">
        <f>laps_times[[#This Row],[celk. čas]]</f>
        <v>0.14042939814814814</v>
      </c>
      <c r="J17" s="126">
        <f>laps_times[[#This Row],[1]]</f>
        <v>2.1024305555555557E-3</v>
      </c>
      <c r="K17" s="126">
        <f>IF(ISBLANK(laps_times[[#This Row],[2]]),"DNF",    rounds_cum_time[[#This Row],[1]]+laps_times[[#This Row],[2]])</f>
        <v>3.3909722222222223E-3</v>
      </c>
      <c r="L17" s="126">
        <f>IF(ISBLANK(laps_times[[#This Row],[3]]),"DNF",    rounds_cum_time[[#This Row],[2]]+laps_times[[#This Row],[3]])</f>
        <v>4.7177083333333333E-3</v>
      </c>
      <c r="M17" s="126">
        <f>IF(ISBLANK(laps_times[[#This Row],[4]]),"DNF",    rounds_cum_time[[#This Row],[3]]+laps_times[[#This Row],[4]])</f>
        <v>6.0626157407407408E-3</v>
      </c>
      <c r="N17" s="126">
        <f>IF(ISBLANK(laps_times[[#This Row],[5]]),"DNF",    rounds_cum_time[[#This Row],[4]]+laps_times[[#This Row],[5]])</f>
        <v>7.3751157407407411E-3</v>
      </c>
      <c r="O17" s="126">
        <f>IF(ISBLANK(laps_times[[#This Row],[6]]),"DNF",    rounds_cum_time[[#This Row],[5]]+laps_times[[#This Row],[6]])</f>
        <v>8.6753472222222232E-3</v>
      </c>
      <c r="P17" s="126">
        <f>IF(ISBLANK(laps_times[[#This Row],[7]]),"DNF",    rounds_cum_time[[#This Row],[6]]+laps_times[[#This Row],[7]])</f>
        <v>9.9678240740740751E-3</v>
      </c>
      <c r="Q17" s="126">
        <f>IF(ISBLANK(laps_times[[#This Row],[8]]),"DNF",    rounds_cum_time[[#This Row],[7]]+laps_times[[#This Row],[8]])</f>
        <v>1.1253240740740742E-2</v>
      </c>
      <c r="R17" s="126">
        <f>IF(ISBLANK(laps_times[[#This Row],[9]]),"DNF",    rounds_cum_time[[#This Row],[8]]+laps_times[[#This Row],[9]])</f>
        <v>1.2549074074074075E-2</v>
      </c>
      <c r="S17" s="126">
        <f>IF(ISBLANK(laps_times[[#This Row],[10]]),"DNF",    rounds_cum_time[[#This Row],[9]]+laps_times[[#This Row],[10]])</f>
        <v>1.3829861111111112E-2</v>
      </c>
      <c r="T17" s="126">
        <f>IF(ISBLANK(laps_times[[#This Row],[11]]),"DNF",    rounds_cum_time[[#This Row],[10]]+laps_times[[#This Row],[11]])</f>
        <v>1.512002314814815E-2</v>
      </c>
      <c r="U17" s="126">
        <f>IF(ISBLANK(laps_times[[#This Row],[12]]),"DNF",    rounds_cum_time[[#This Row],[11]]+laps_times[[#This Row],[12]])</f>
        <v>1.6409606481481483E-2</v>
      </c>
      <c r="V17" s="126">
        <f>IF(ISBLANK(laps_times[[#This Row],[13]]),"DNF",    rounds_cum_time[[#This Row],[12]]+laps_times[[#This Row],[13]])</f>
        <v>1.7681828703703707E-2</v>
      </c>
      <c r="W17" s="126">
        <f>IF(ISBLANK(laps_times[[#This Row],[14]]),"DNF",    rounds_cum_time[[#This Row],[13]]+laps_times[[#This Row],[14]])</f>
        <v>1.8960185185185188E-2</v>
      </c>
      <c r="X17" s="126">
        <f>IF(ISBLANK(laps_times[[#This Row],[15]]),"DNF",    rounds_cum_time[[#This Row],[14]]+laps_times[[#This Row],[15]])</f>
        <v>2.024525462962963E-2</v>
      </c>
      <c r="Y17" s="126">
        <f>IF(ISBLANK(laps_times[[#This Row],[16]]),"DNF",    rounds_cum_time[[#This Row],[15]]+laps_times[[#This Row],[16]])</f>
        <v>2.1542939814814817E-2</v>
      </c>
      <c r="Z17" s="126">
        <f>IF(ISBLANK(laps_times[[#This Row],[17]]),"DNF",    rounds_cum_time[[#This Row],[16]]+laps_times[[#This Row],[17]])</f>
        <v>2.2878935185185186E-2</v>
      </c>
      <c r="AA17" s="126">
        <f>IF(ISBLANK(laps_times[[#This Row],[18]]),"DNF",    rounds_cum_time[[#This Row],[17]]+laps_times[[#This Row],[18]])</f>
        <v>2.4166782407407408E-2</v>
      </c>
      <c r="AB17" s="126">
        <f>IF(ISBLANK(laps_times[[#This Row],[19]]),"DNF",    rounds_cum_time[[#This Row],[18]]+laps_times[[#This Row],[19]])</f>
        <v>2.5454050925925925E-2</v>
      </c>
      <c r="AC17" s="126">
        <f>IF(ISBLANK(laps_times[[#This Row],[20]]),"DNF",    rounds_cum_time[[#This Row],[19]]+laps_times[[#This Row],[20]])</f>
        <v>2.6745138888888888E-2</v>
      </c>
      <c r="AD17" s="126">
        <f>IF(ISBLANK(laps_times[[#This Row],[21]]),"DNF",    rounds_cum_time[[#This Row],[20]]+laps_times[[#This Row],[21]])</f>
        <v>2.8036458333333333E-2</v>
      </c>
      <c r="AE17" s="126">
        <f>IF(ISBLANK(laps_times[[#This Row],[22]]),"DNF",    rounds_cum_time[[#This Row],[21]]+laps_times[[#This Row],[22]])</f>
        <v>2.9316087962962964E-2</v>
      </c>
      <c r="AF17" s="126">
        <f>IF(ISBLANK(laps_times[[#This Row],[23]]),"DNF",    rounds_cum_time[[#This Row],[22]]+laps_times[[#This Row],[23]])</f>
        <v>3.0613310185185184E-2</v>
      </c>
      <c r="AG17" s="126">
        <f>IF(ISBLANK(laps_times[[#This Row],[24]]),"DNF",    rounds_cum_time[[#This Row],[23]]+laps_times[[#This Row],[24]])</f>
        <v>3.1892824074074073E-2</v>
      </c>
      <c r="AH17" s="126">
        <f>IF(ISBLANK(laps_times[[#This Row],[25]]),"DNF",    rounds_cum_time[[#This Row],[24]]+laps_times[[#This Row],[25]])</f>
        <v>3.3172800925925928E-2</v>
      </c>
      <c r="AI17" s="126">
        <f>IF(ISBLANK(laps_times[[#This Row],[26]]),"DNF",    rounds_cum_time[[#This Row],[25]]+laps_times[[#This Row],[26]])</f>
        <v>3.4458680555555558E-2</v>
      </c>
      <c r="AJ17" s="126">
        <f>IF(ISBLANK(laps_times[[#This Row],[27]]),"DNF",    rounds_cum_time[[#This Row],[26]]+laps_times[[#This Row],[27]])</f>
        <v>3.5752430555555562E-2</v>
      </c>
      <c r="AK17" s="126">
        <f>IF(ISBLANK(laps_times[[#This Row],[28]]),"DNF",    rounds_cum_time[[#This Row],[27]]+laps_times[[#This Row],[28]])</f>
        <v>3.7042592592592599E-2</v>
      </c>
      <c r="AL17" s="126">
        <f>IF(ISBLANK(laps_times[[#This Row],[29]]),"DNF",    rounds_cum_time[[#This Row],[28]]+laps_times[[#This Row],[29]])</f>
        <v>3.8374768518518523E-2</v>
      </c>
      <c r="AM17" s="126">
        <f>IF(ISBLANK(laps_times[[#This Row],[30]]),"DNF",    rounds_cum_time[[#This Row],[29]]+laps_times[[#This Row],[30]])</f>
        <v>3.9657638888888895E-2</v>
      </c>
      <c r="AN17" s="126">
        <f>IF(ISBLANK(laps_times[[#This Row],[31]]),"DNF",    rounds_cum_time[[#This Row],[30]]+laps_times[[#This Row],[31]])</f>
        <v>4.0932754629629635E-2</v>
      </c>
      <c r="AO17" s="126">
        <f>IF(ISBLANK(laps_times[[#This Row],[32]]),"DNF",    rounds_cum_time[[#This Row],[31]]+laps_times[[#This Row],[32]])</f>
        <v>4.222141203703704E-2</v>
      </c>
      <c r="AP17" s="126">
        <f>IF(ISBLANK(laps_times[[#This Row],[33]]),"DNF",    rounds_cum_time[[#This Row],[32]]+laps_times[[#This Row],[33]])</f>
        <v>4.3503240740740745E-2</v>
      </c>
      <c r="AQ17" s="126">
        <f>IF(ISBLANK(laps_times[[#This Row],[34]]),"DNF",    rounds_cum_time[[#This Row],[33]]+laps_times[[#This Row],[34]])</f>
        <v>4.480266203703704E-2</v>
      </c>
      <c r="AR17" s="126">
        <f>IF(ISBLANK(laps_times[[#This Row],[35]]),"DNF",    rounds_cum_time[[#This Row],[34]]+laps_times[[#This Row],[35]])</f>
        <v>4.609930555555556E-2</v>
      </c>
      <c r="AS17" s="126">
        <f>IF(ISBLANK(laps_times[[#This Row],[36]]),"DNF",    rounds_cum_time[[#This Row],[35]]+laps_times[[#This Row],[36]])</f>
        <v>4.7408217592592596E-2</v>
      </c>
      <c r="AT17" s="126">
        <f>IF(ISBLANK(laps_times[[#This Row],[37]]),"DNF",    rounds_cum_time[[#This Row],[36]]+laps_times[[#This Row],[37]])</f>
        <v>4.8677199074074078E-2</v>
      </c>
      <c r="AU17" s="126">
        <f>IF(ISBLANK(laps_times[[#This Row],[38]]),"DNF",    rounds_cum_time[[#This Row],[37]]+laps_times[[#This Row],[38]])</f>
        <v>4.9961226851851857E-2</v>
      </c>
      <c r="AV17" s="126">
        <f>IF(ISBLANK(laps_times[[#This Row],[39]]),"DNF",    rounds_cum_time[[#This Row],[38]]+laps_times[[#This Row],[39]])</f>
        <v>5.1308564814814821E-2</v>
      </c>
      <c r="AW17" s="126">
        <f>IF(ISBLANK(laps_times[[#This Row],[40]]),"DNF",    rounds_cum_time[[#This Row],[39]]+laps_times[[#This Row],[40]])</f>
        <v>5.2588773148148152E-2</v>
      </c>
      <c r="AX17" s="126">
        <f>IF(ISBLANK(laps_times[[#This Row],[41]]),"DNF",    rounds_cum_time[[#This Row],[40]]+laps_times[[#This Row],[41]])</f>
        <v>5.3882175925925931E-2</v>
      </c>
      <c r="AY17" s="126">
        <f>IF(ISBLANK(laps_times[[#This Row],[42]]),"DNF",    rounds_cum_time[[#This Row],[41]]+laps_times[[#This Row],[42]])</f>
        <v>5.5209490740740746E-2</v>
      </c>
      <c r="AZ17" s="126">
        <f>IF(ISBLANK(laps_times[[#This Row],[43]]),"DNF",    rounds_cum_time[[#This Row],[42]]+laps_times[[#This Row],[43]])</f>
        <v>5.6557523148148152E-2</v>
      </c>
      <c r="BA17" s="126">
        <f>IF(ISBLANK(laps_times[[#This Row],[44]]),"DNF",    rounds_cum_time[[#This Row],[43]]+laps_times[[#This Row],[44]])</f>
        <v>5.7846643518518523E-2</v>
      </c>
      <c r="BB17" s="126">
        <f>IF(ISBLANK(laps_times[[#This Row],[45]]),"DNF",    rounds_cum_time[[#This Row],[44]]+laps_times[[#This Row],[45]])</f>
        <v>5.9134027777777785E-2</v>
      </c>
      <c r="BC17" s="126">
        <f>IF(ISBLANK(laps_times[[#This Row],[46]]),"DNF",    rounds_cum_time[[#This Row],[45]]+laps_times[[#This Row],[46]])</f>
        <v>6.0419097222222232E-2</v>
      </c>
      <c r="BD17" s="126">
        <f>IF(ISBLANK(laps_times[[#This Row],[47]]),"DNF",    rounds_cum_time[[#This Row],[46]]+laps_times[[#This Row],[47]])</f>
        <v>6.1723726851851859E-2</v>
      </c>
      <c r="BE17" s="126">
        <f>IF(ISBLANK(laps_times[[#This Row],[48]]),"DNF",    rounds_cum_time[[#This Row],[47]]+laps_times[[#This Row],[48]])</f>
        <v>6.3035185185185194E-2</v>
      </c>
      <c r="BF17" s="126">
        <f>IF(ISBLANK(laps_times[[#This Row],[49]]),"DNF",    rounds_cum_time[[#This Row],[48]]+laps_times[[#This Row],[49]])</f>
        <v>6.4334027777777789E-2</v>
      </c>
      <c r="BG17" s="126">
        <f>IF(ISBLANK(laps_times[[#This Row],[50]]),"DNF",    rounds_cum_time[[#This Row],[49]]+laps_times[[#This Row],[50]])</f>
        <v>6.5621643518518527E-2</v>
      </c>
      <c r="BH17" s="126">
        <f>IF(ISBLANK(laps_times[[#This Row],[51]]),"DNF",    rounds_cum_time[[#This Row],[50]]+laps_times[[#This Row],[51]])</f>
        <v>6.754085648148149E-2</v>
      </c>
      <c r="BI17" s="126">
        <f>IF(ISBLANK(laps_times[[#This Row],[52]]),"DNF",    rounds_cum_time[[#This Row],[51]]+laps_times[[#This Row],[52]])</f>
        <v>6.8844444444444458E-2</v>
      </c>
      <c r="BJ17" s="126">
        <f>IF(ISBLANK(laps_times[[#This Row],[53]]),"DNF",    rounds_cum_time[[#This Row],[52]]+laps_times[[#This Row],[53]])</f>
        <v>7.0188078703703721E-2</v>
      </c>
      <c r="BK17" s="126">
        <f>IF(ISBLANK(laps_times[[#This Row],[54]]),"DNF",    rounds_cum_time[[#This Row],[53]]+laps_times[[#This Row],[54]])</f>
        <v>7.1542013888888908E-2</v>
      </c>
      <c r="BL17" s="126">
        <f>IF(ISBLANK(laps_times[[#This Row],[55]]),"DNF",    rounds_cum_time[[#This Row],[54]]+laps_times[[#This Row],[55]])</f>
        <v>7.2880092592592607E-2</v>
      </c>
      <c r="BM17" s="126">
        <f>IF(ISBLANK(laps_times[[#This Row],[56]]),"DNF",    rounds_cum_time[[#This Row],[55]]+laps_times[[#This Row],[56]])</f>
        <v>7.4181944444444453E-2</v>
      </c>
      <c r="BN17" s="126">
        <f>IF(ISBLANK(laps_times[[#This Row],[57]]),"DNF",    rounds_cum_time[[#This Row],[56]]+laps_times[[#This Row],[57]])</f>
        <v>7.5528356481481485E-2</v>
      </c>
      <c r="BO17" s="126">
        <f>IF(ISBLANK(laps_times[[#This Row],[58]]),"DNF",    rounds_cum_time[[#This Row],[57]]+laps_times[[#This Row],[58]])</f>
        <v>7.6864236111111109E-2</v>
      </c>
      <c r="BP17" s="126">
        <f>IF(ISBLANK(laps_times[[#This Row],[59]]),"DNF",    rounds_cum_time[[#This Row],[58]]+laps_times[[#This Row],[59]])</f>
        <v>7.832118055555555E-2</v>
      </c>
      <c r="BQ17" s="126">
        <f>IF(ISBLANK(laps_times[[#This Row],[60]]),"DNF",    rounds_cum_time[[#This Row],[59]]+laps_times[[#This Row],[60]])</f>
        <v>7.9758912037037027E-2</v>
      </c>
      <c r="BR17" s="126">
        <f>IF(ISBLANK(laps_times[[#This Row],[61]]),"DNF",    rounds_cum_time[[#This Row],[60]]+laps_times[[#This Row],[61]])</f>
        <v>8.1246643518518513E-2</v>
      </c>
      <c r="BS17" s="126">
        <f>IF(ISBLANK(laps_times[[#This Row],[62]]),"DNF",    rounds_cum_time[[#This Row],[61]]+laps_times[[#This Row],[62]])</f>
        <v>8.2589351851851844E-2</v>
      </c>
      <c r="BT17" s="126">
        <f>IF(ISBLANK(laps_times[[#This Row],[63]]),"DNF",    rounds_cum_time[[#This Row],[62]]+laps_times[[#This Row],[63]])</f>
        <v>8.3897916666666655E-2</v>
      </c>
      <c r="BU17" s="126">
        <f>IF(ISBLANK(laps_times[[#This Row],[64]]),"DNF",    rounds_cum_time[[#This Row],[63]]+laps_times[[#This Row],[64]])</f>
        <v>8.5183101851851836E-2</v>
      </c>
      <c r="BV17" s="126">
        <f>IF(ISBLANK(laps_times[[#This Row],[65]]),"DNF",    rounds_cum_time[[#This Row],[64]]+laps_times[[#This Row],[65]])</f>
        <v>8.6489930555555539E-2</v>
      </c>
      <c r="BW17" s="126">
        <f>IF(ISBLANK(laps_times[[#This Row],[66]]),"DNF",    rounds_cum_time[[#This Row],[65]]+laps_times[[#This Row],[66]])</f>
        <v>8.7811805555555539E-2</v>
      </c>
      <c r="BX17" s="126">
        <f>IF(ISBLANK(laps_times[[#This Row],[67]]),"DNF",    rounds_cum_time[[#This Row],[66]]+laps_times[[#This Row],[67]])</f>
        <v>8.9180439814814799E-2</v>
      </c>
      <c r="BY17" s="126">
        <f>IF(ISBLANK(laps_times[[#This Row],[68]]),"DNF",    rounds_cum_time[[#This Row],[67]]+laps_times[[#This Row],[68]])</f>
        <v>9.0465162037037028E-2</v>
      </c>
      <c r="BZ17" s="126">
        <f>IF(ISBLANK(laps_times[[#This Row],[69]]),"DNF",    rounds_cum_time[[#This Row],[68]]+laps_times[[#This Row],[69]])</f>
        <v>9.1739814814814802E-2</v>
      </c>
      <c r="CA17" s="126">
        <f>IF(ISBLANK(laps_times[[#This Row],[70]]),"DNF",    rounds_cum_time[[#This Row],[69]]+laps_times[[#This Row],[70]])</f>
        <v>9.3039120370370362E-2</v>
      </c>
      <c r="CB17" s="126">
        <f>IF(ISBLANK(laps_times[[#This Row],[71]]),"DNF",    rounds_cum_time[[#This Row],[70]]+laps_times[[#This Row],[71]])</f>
        <v>9.4364004629629628E-2</v>
      </c>
      <c r="CC17" s="126">
        <f>IF(ISBLANK(laps_times[[#This Row],[72]]),"DNF",    rounds_cum_time[[#This Row],[71]]+laps_times[[#This Row],[72]])</f>
        <v>9.5651273148148142E-2</v>
      </c>
      <c r="CD17" s="126">
        <f>IF(ISBLANK(laps_times[[#This Row],[73]]),"DNF",    rounds_cum_time[[#This Row],[72]]+laps_times[[#This Row],[73]])</f>
        <v>9.7038888888888883E-2</v>
      </c>
      <c r="CE17" s="126">
        <f>IF(ISBLANK(laps_times[[#This Row],[74]]),"DNF",    rounds_cum_time[[#This Row],[73]]+laps_times[[#This Row],[74]])</f>
        <v>9.8314699074074072E-2</v>
      </c>
      <c r="CF17" s="126">
        <f>IF(ISBLANK(laps_times[[#This Row],[75]]),"DNF",    rounds_cum_time[[#This Row],[74]]+laps_times[[#This Row],[75]])</f>
        <v>9.9604976851851851E-2</v>
      </c>
      <c r="CG17" s="126">
        <f>IF(ISBLANK(laps_times[[#This Row],[76]]),"DNF",    rounds_cum_time[[#This Row],[75]]+laps_times[[#This Row],[76]])</f>
        <v>0.10093506944444444</v>
      </c>
      <c r="CH17" s="126">
        <f>IF(ISBLANK(laps_times[[#This Row],[77]]),"DNF",    rounds_cum_time[[#This Row],[76]]+laps_times[[#This Row],[77]])</f>
        <v>0.10227071759259258</v>
      </c>
      <c r="CI17" s="126">
        <f>IF(ISBLANK(laps_times[[#This Row],[78]]),"DNF",    rounds_cum_time[[#This Row],[77]]+laps_times[[#This Row],[78]])</f>
        <v>0.10371770833333332</v>
      </c>
      <c r="CJ17" s="126">
        <f>IF(ISBLANK(laps_times[[#This Row],[79]]),"DNF",    rounds_cum_time[[#This Row],[78]]+laps_times[[#This Row],[79]])</f>
        <v>0.1051505787037037</v>
      </c>
      <c r="CK17" s="126">
        <f>IF(ISBLANK(laps_times[[#This Row],[80]]),"DNF",    rounds_cum_time[[#This Row],[79]]+laps_times[[#This Row],[80]])</f>
        <v>0.10648819444444445</v>
      </c>
      <c r="CL17" s="126">
        <f>IF(ISBLANK(laps_times[[#This Row],[81]]),"DNF",    rounds_cum_time[[#This Row],[80]]+laps_times[[#This Row],[81]])</f>
        <v>0.10845787037037037</v>
      </c>
      <c r="CM17" s="126">
        <f>IF(ISBLANK(laps_times[[#This Row],[82]]),"DNF",    rounds_cum_time[[#This Row],[81]]+laps_times[[#This Row],[82]])</f>
        <v>0.10977708333333333</v>
      </c>
      <c r="CN17" s="126">
        <f>IF(ISBLANK(laps_times[[#This Row],[83]]),"DNF",    rounds_cum_time[[#This Row],[82]]+laps_times[[#This Row],[83]])</f>
        <v>0.11109722222222222</v>
      </c>
      <c r="CO17" s="126">
        <f>IF(ISBLANK(laps_times[[#This Row],[84]]),"DNF",    rounds_cum_time[[#This Row],[83]]+laps_times[[#This Row],[84]])</f>
        <v>0.11239641203703704</v>
      </c>
      <c r="CP17" s="126">
        <f>IF(ISBLANK(laps_times[[#This Row],[85]]),"DNF",    rounds_cum_time[[#This Row],[84]]+laps_times[[#This Row],[85]])</f>
        <v>0.11368506944444445</v>
      </c>
      <c r="CQ17" s="126">
        <f>IF(ISBLANK(laps_times[[#This Row],[86]]),"DNF",    rounds_cum_time[[#This Row],[85]]+laps_times[[#This Row],[86]])</f>
        <v>0.11497893518518519</v>
      </c>
      <c r="CR17" s="126">
        <f>IF(ISBLANK(laps_times[[#This Row],[87]]),"DNF",    rounds_cum_time[[#This Row],[86]]+laps_times[[#This Row],[87]])</f>
        <v>0.11625856481481482</v>
      </c>
      <c r="CS17" s="126">
        <f>IF(ISBLANK(laps_times[[#This Row],[88]]),"DNF",    rounds_cum_time[[#This Row],[87]]+laps_times[[#This Row],[88]])</f>
        <v>0.11763738425925926</v>
      </c>
      <c r="CT17" s="126">
        <f>IF(ISBLANK(laps_times[[#This Row],[89]]),"DNF",    rounds_cum_time[[#This Row],[88]]+laps_times[[#This Row],[89]])</f>
        <v>0.11893101851851852</v>
      </c>
      <c r="CU17" s="126">
        <f>IF(ISBLANK(laps_times[[#This Row],[90]]),"DNF",    rounds_cum_time[[#This Row],[89]]+laps_times[[#This Row],[90]])</f>
        <v>0.12024189814814815</v>
      </c>
      <c r="CV17" s="126">
        <f>IF(ISBLANK(laps_times[[#This Row],[91]]),"DNF",    rounds_cum_time[[#This Row],[90]]+laps_times[[#This Row],[91]])</f>
        <v>0.12155879629629629</v>
      </c>
      <c r="CW17" s="126">
        <f>IF(ISBLANK(laps_times[[#This Row],[92]]),"DNF",    rounds_cum_time[[#This Row],[91]]+laps_times[[#This Row],[92]])</f>
        <v>0.12303900462962962</v>
      </c>
      <c r="CX17" s="126">
        <f>IF(ISBLANK(laps_times[[#This Row],[93]]),"DNF",    rounds_cum_time[[#This Row],[92]]+laps_times[[#This Row],[93]])</f>
        <v>0.12436631944444443</v>
      </c>
      <c r="CY17" s="126">
        <f>IF(ISBLANK(laps_times[[#This Row],[94]]),"DNF",    rounds_cum_time[[#This Row],[93]]+laps_times[[#This Row],[94]])</f>
        <v>0.12574976851851849</v>
      </c>
      <c r="CZ17" s="126">
        <f>IF(ISBLANK(laps_times[[#This Row],[95]]),"DNF",    rounds_cum_time[[#This Row],[94]]+laps_times[[#This Row],[95]])</f>
        <v>0.12732534722222219</v>
      </c>
      <c r="DA17" s="126">
        <f>IF(ISBLANK(laps_times[[#This Row],[96]]),"DNF",    rounds_cum_time[[#This Row],[95]]+laps_times[[#This Row],[96]])</f>
        <v>0.12871620370370368</v>
      </c>
      <c r="DB17" s="126">
        <f>IF(ISBLANK(laps_times[[#This Row],[97]]),"DNF",    rounds_cum_time[[#This Row],[96]]+laps_times[[#This Row],[97]])</f>
        <v>0.13008622685185184</v>
      </c>
      <c r="DC17" s="126">
        <f>IF(ISBLANK(laps_times[[#This Row],[98]]),"DNF",    rounds_cum_time[[#This Row],[97]]+laps_times[[#This Row],[98]])</f>
        <v>0.13134814814814813</v>
      </c>
      <c r="DD17" s="126">
        <f>IF(ISBLANK(laps_times[[#This Row],[99]]),"DNF",    rounds_cum_time[[#This Row],[98]]+laps_times[[#This Row],[99]])</f>
        <v>0.13269479166666664</v>
      </c>
      <c r="DE17" s="126">
        <f>IF(ISBLANK(laps_times[[#This Row],[100]]),"DNF",    rounds_cum_time[[#This Row],[99]]+laps_times[[#This Row],[100]])</f>
        <v>0.13397997685185184</v>
      </c>
      <c r="DF17" s="126">
        <f>IF(ISBLANK(laps_times[[#This Row],[101]]),"DNF",    rounds_cum_time[[#This Row],[100]]+laps_times[[#This Row],[101]])</f>
        <v>0.13533020833333331</v>
      </c>
      <c r="DG17" s="126">
        <f>IF(ISBLANK(laps_times[[#This Row],[102]]),"DNF",    rounds_cum_time[[#This Row],[101]]+laps_times[[#This Row],[102]])</f>
        <v>0.1366077546296296</v>
      </c>
      <c r="DH17" s="126">
        <f>IF(ISBLANK(laps_times[[#This Row],[103]]),"DNF",    rounds_cum_time[[#This Row],[102]]+laps_times[[#This Row],[103]])</f>
        <v>0.13789918981481478</v>
      </c>
      <c r="DI17" s="127">
        <f>IF(ISBLANK(laps_times[[#This Row],[104]]),"DNF",    rounds_cum_time[[#This Row],[103]]+laps_times[[#This Row],[104]])</f>
        <v>0.13923124999999997</v>
      </c>
      <c r="DJ17" s="127">
        <f>IF(ISBLANK(laps_times[[#This Row],[105]]),"DNF",    rounds_cum_time[[#This Row],[104]]+laps_times[[#This Row],[105]])</f>
        <v>0.14042893518518515</v>
      </c>
    </row>
    <row r="18" spans="2:114">
      <c r="B18" s="123">
        <f>laps_times[[#This Row],[poř]]</f>
        <v>15</v>
      </c>
      <c r="C18" s="124">
        <f>laps_times[[#This Row],[s.č.]]</f>
        <v>56</v>
      </c>
      <c r="D18" s="124" t="str">
        <f>laps_times[[#This Row],[jméno]]</f>
        <v>Pojsl Jan</v>
      </c>
      <c r="E18" s="125">
        <f>laps_times[[#This Row],[roč]]</f>
        <v>1972</v>
      </c>
      <c r="F18" s="125" t="str">
        <f>laps_times[[#This Row],[kat]]</f>
        <v>M40</v>
      </c>
      <c r="G18" s="125">
        <f>laps_times[[#This Row],[poř_kat]]</f>
        <v>6</v>
      </c>
      <c r="H18" s="124" t="str">
        <f>IF(ISBLANK(laps_times[[#This Row],[klub]]),"-",laps_times[[#This Row],[klub]])</f>
        <v>Intelis Písek</v>
      </c>
      <c r="I18" s="133">
        <f>laps_times[[#This Row],[celk. čas]]</f>
        <v>0.14222222222222222</v>
      </c>
      <c r="J18" s="126">
        <f>laps_times[[#This Row],[1]]</f>
        <v>1.991898148148148E-3</v>
      </c>
      <c r="K18" s="126">
        <f>IF(ISBLANK(laps_times[[#This Row],[2]]),"DNF",    rounds_cum_time[[#This Row],[1]]+laps_times[[#This Row],[2]])</f>
        <v>3.2729166666666666E-3</v>
      </c>
      <c r="L18" s="126">
        <f>IF(ISBLANK(laps_times[[#This Row],[3]]),"DNF",    rounds_cum_time[[#This Row],[2]]+laps_times[[#This Row],[3]])</f>
        <v>4.5501157407407409E-3</v>
      </c>
      <c r="M18" s="126">
        <f>IF(ISBLANK(laps_times[[#This Row],[4]]),"DNF",    rounds_cum_time[[#This Row],[3]]+laps_times[[#This Row],[4]])</f>
        <v>5.8333333333333336E-3</v>
      </c>
      <c r="N18" s="126">
        <f>IF(ISBLANK(laps_times[[#This Row],[5]]),"DNF",    rounds_cum_time[[#This Row],[4]]+laps_times[[#This Row],[5]])</f>
        <v>7.1200231481481488E-3</v>
      </c>
      <c r="O18" s="126">
        <f>IF(ISBLANK(laps_times[[#This Row],[6]]),"DNF",    rounds_cum_time[[#This Row],[5]]+laps_times[[#This Row],[6]])</f>
        <v>8.4042824074074089E-3</v>
      </c>
      <c r="P18" s="126">
        <f>IF(ISBLANK(laps_times[[#This Row],[7]]),"DNF",    rounds_cum_time[[#This Row],[6]]+laps_times[[#This Row],[7]])</f>
        <v>9.7125000000000024E-3</v>
      </c>
      <c r="Q18" s="126">
        <f>IF(ISBLANK(laps_times[[#This Row],[8]]),"DNF",    rounds_cum_time[[#This Row],[7]]+laps_times[[#This Row],[8]])</f>
        <v>1.0985416666666669E-2</v>
      </c>
      <c r="R18" s="126">
        <f>IF(ISBLANK(laps_times[[#This Row],[9]]),"DNF",    rounds_cum_time[[#This Row],[8]]+laps_times[[#This Row],[9]])</f>
        <v>1.2275231481481484E-2</v>
      </c>
      <c r="S18" s="126">
        <f>IF(ISBLANK(laps_times[[#This Row],[10]]),"DNF",    rounds_cum_time[[#This Row],[9]]+laps_times[[#This Row],[10]])</f>
        <v>1.3543750000000002E-2</v>
      </c>
      <c r="T18" s="126">
        <f>IF(ISBLANK(laps_times[[#This Row],[11]]),"DNF",    rounds_cum_time[[#This Row],[10]]+laps_times[[#This Row],[11]])</f>
        <v>1.4836458333333335E-2</v>
      </c>
      <c r="U18" s="126">
        <f>IF(ISBLANK(laps_times[[#This Row],[12]]),"DNF",    rounds_cum_time[[#This Row],[11]]+laps_times[[#This Row],[12]])</f>
        <v>1.6120138888888892E-2</v>
      </c>
      <c r="V18" s="126">
        <f>IF(ISBLANK(laps_times[[#This Row],[13]]),"DNF",    rounds_cum_time[[#This Row],[12]]+laps_times[[#This Row],[13]])</f>
        <v>1.7391782407407411E-2</v>
      </c>
      <c r="W18" s="126">
        <f>IF(ISBLANK(laps_times[[#This Row],[14]]),"DNF",    rounds_cum_time[[#This Row],[13]]+laps_times[[#This Row],[14]])</f>
        <v>1.8665046296296301E-2</v>
      </c>
      <c r="X18" s="126">
        <f>IF(ISBLANK(laps_times[[#This Row],[15]]),"DNF",    rounds_cum_time[[#This Row],[14]]+laps_times[[#This Row],[15]])</f>
        <v>2.0019328703703709E-2</v>
      </c>
      <c r="Y18" s="126">
        <f>IF(ISBLANK(laps_times[[#This Row],[16]]),"DNF",    rounds_cum_time[[#This Row],[15]]+laps_times[[#This Row],[16]])</f>
        <v>2.1314351851851859E-2</v>
      </c>
      <c r="Z18" s="126">
        <f>IF(ISBLANK(laps_times[[#This Row],[17]]),"DNF",    rounds_cum_time[[#This Row],[16]]+laps_times[[#This Row],[17]])</f>
        <v>2.2613078703703712E-2</v>
      </c>
      <c r="AA18" s="126">
        <f>IF(ISBLANK(laps_times[[#This Row],[18]]),"DNF",    rounds_cum_time[[#This Row],[17]]+laps_times[[#This Row],[18]])</f>
        <v>2.3898958333333341E-2</v>
      </c>
      <c r="AB18" s="126">
        <f>IF(ISBLANK(laps_times[[#This Row],[19]]),"DNF",    rounds_cum_time[[#This Row],[18]]+laps_times[[#This Row],[19]])</f>
        <v>2.5176736111111118E-2</v>
      </c>
      <c r="AC18" s="126">
        <f>IF(ISBLANK(laps_times[[#This Row],[20]]),"DNF",    rounds_cum_time[[#This Row],[19]]+laps_times[[#This Row],[20]])</f>
        <v>2.6522685185185191E-2</v>
      </c>
      <c r="AD18" s="126">
        <f>IF(ISBLANK(laps_times[[#This Row],[21]]),"DNF",    rounds_cum_time[[#This Row],[20]]+laps_times[[#This Row],[21]])</f>
        <v>2.7840277777777783E-2</v>
      </c>
      <c r="AE18" s="126">
        <f>IF(ISBLANK(laps_times[[#This Row],[22]]),"DNF",    rounds_cum_time[[#This Row],[21]]+laps_times[[#This Row],[22]])</f>
        <v>2.9107754629629636E-2</v>
      </c>
      <c r="AF18" s="126">
        <f>IF(ISBLANK(laps_times[[#This Row],[23]]),"DNF",    rounds_cum_time[[#This Row],[22]]+laps_times[[#This Row],[23]])</f>
        <v>3.0380439814814822E-2</v>
      </c>
      <c r="AG18" s="126">
        <f>IF(ISBLANK(laps_times[[#This Row],[24]]),"DNF",    rounds_cum_time[[#This Row],[23]]+laps_times[[#This Row],[24]])</f>
        <v>3.1702430555555564E-2</v>
      </c>
      <c r="AH18" s="126">
        <f>IF(ISBLANK(laps_times[[#This Row],[25]]),"DNF",    rounds_cum_time[[#This Row],[24]]+laps_times[[#This Row],[25]])</f>
        <v>3.3021180555555564E-2</v>
      </c>
      <c r="AI18" s="126">
        <f>IF(ISBLANK(laps_times[[#This Row],[26]]),"DNF",    rounds_cum_time[[#This Row],[25]]+laps_times[[#This Row],[26]])</f>
        <v>3.4314814814814826E-2</v>
      </c>
      <c r="AJ18" s="126">
        <f>IF(ISBLANK(laps_times[[#This Row],[27]]),"DNF",    rounds_cum_time[[#This Row],[26]]+laps_times[[#This Row],[27]])</f>
        <v>3.5588657407407416E-2</v>
      </c>
      <c r="AK18" s="126">
        <f>IF(ISBLANK(laps_times[[#This Row],[28]]),"DNF",    rounds_cum_time[[#This Row],[27]]+laps_times[[#This Row],[28]])</f>
        <v>3.6933564814814822E-2</v>
      </c>
      <c r="AL18" s="126">
        <f>IF(ISBLANK(laps_times[[#This Row],[29]]),"DNF",    rounds_cum_time[[#This Row],[28]]+laps_times[[#This Row],[29]])</f>
        <v>3.8291550925925934E-2</v>
      </c>
      <c r="AM18" s="126">
        <f>IF(ISBLANK(laps_times[[#This Row],[30]]),"DNF",    rounds_cum_time[[#This Row],[29]]+laps_times[[#This Row],[30]])</f>
        <v>3.959108796296297E-2</v>
      </c>
      <c r="AN18" s="126">
        <f>IF(ISBLANK(laps_times[[#This Row],[31]]),"DNF",    rounds_cum_time[[#This Row],[30]]+laps_times[[#This Row],[31]])</f>
        <v>4.091550925925927E-2</v>
      </c>
      <c r="AO18" s="126">
        <f>IF(ISBLANK(laps_times[[#This Row],[32]]),"DNF",    rounds_cum_time[[#This Row],[31]]+laps_times[[#This Row],[32]])</f>
        <v>4.2230671296296304E-2</v>
      </c>
      <c r="AP18" s="126">
        <f>IF(ISBLANK(laps_times[[#This Row],[33]]),"DNF",    rounds_cum_time[[#This Row],[32]]+laps_times[[#This Row],[33]])</f>
        <v>4.3528587962962974E-2</v>
      </c>
      <c r="AQ18" s="126">
        <f>IF(ISBLANK(laps_times[[#This Row],[34]]),"DNF",    rounds_cum_time[[#This Row],[33]]+laps_times[[#This Row],[34]])</f>
        <v>4.4844791666666675E-2</v>
      </c>
      <c r="AR18" s="126">
        <f>IF(ISBLANK(laps_times[[#This Row],[35]]),"DNF",    rounds_cum_time[[#This Row],[34]]+laps_times[[#This Row],[35]])</f>
        <v>4.6145949074074086E-2</v>
      </c>
      <c r="AS18" s="126">
        <f>IF(ISBLANK(laps_times[[#This Row],[36]]),"DNF",    rounds_cum_time[[#This Row],[35]]+laps_times[[#This Row],[36]])</f>
        <v>4.7462152777777787E-2</v>
      </c>
      <c r="AT18" s="126">
        <f>IF(ISBLANK(laps_times[[#This Row],[37]]),"DNF",    rounds_cum_time[[#This Row],[36]]+laps_times[[#This Row],[37]])</f>
        <v>4.8773032407407414E-2</v>
      </c>
      <c r="AU18" s="126">
        <f>IF(ISBLANK(laps_times[[#This Row],[38]]),"DNF",    rounds_cum_time[[#This Row],[37]]+laps_times[[#This Row],[38]])</f>
        <v>5.0090277777777782E-2</v>
      </c>
      <c r="AV18" s="126">
        <f>IF(ISBLANK(laps_times[[#This Row],[39]]),"DNF",    rounds_cum_time[[#This Row],[38]]+laps_times[[#This Row],[39]])</f>
        <v>5.1414120370370374E-2</v>
      </c>
      <c r="AW18" s="126">
        <f>IF(ISBLANK(laps_times[[#This Row],[40]]),"DNF",    rounds_cum_time[[#This Row],[39]]+laps_times[[#This Row],[40]])</f>
        <v>5.2924189814814816E-2</v>
      </c>
      <c r="AX18" s="126">
        <f>IF(ISBLANK(laps_times[[#This Row],[41]]),"DNF",    rounds_cum_time[[#This Row],[40]]+laps_times[[#This Row],[41]])</f>
        <v>5.419386574074074E-2</v>
      </c>
      <c r="AY18" s="126">
        <f>IF(ISBLANK(laps_times[[#This Row],[42]]),"DNF",    rounds_cum_time[[#This Row],[41]]+laps_times[[#This Row],[42]])</f>
        <v>5.5481250000000003E-2</v>
      </c>
      <c r="AZ18" s="126">
        <f>IF(ISBLANK(laps_times[[#This Row],[43]]),"DNF",    rounds_cum_time[[#This Row],[42]]+laps_times[[#This Row],[43]])</f>
        <v>5.6799652777777779E-2</v>
      </c>
      <c r="BA18" s="126">
        <f>IF(ISBLANK(laps_times[[#This Row],[44]]),"DNF",    rounds_cum_time[[#This Row],[43]]+laps_times[[#This Row],[44]])</f>
        <v>5.8091550925925925E-2</v>
      </c>
      <c r="BB18" s="126">
        <f>IF(ISBLANK(laps_times[[#This Row],[45]]),"DNF",    rounds_cum_time[[#This Row],[44]]+laps_times[[#This Row],[45]])</f>
        <v>5.9400115740740743E-2</v>
      </c>
      <c r="BC18" s="126">
        <f>IF(ISBLANK(laps_times[[#This Row],[46]]),"DNF",    rounds_cum_time[[#This Row],[45]]+laps_times[[#This Row],[46]])</f>
        <v>6.0743402777777782E-2</v>
      </c>
      <c r="BD18" s="126">
        <f>IF(ISBLANK(laps_times[[#This Row],[47]]),"DNF",    rounds_cum_time[[#This Row],[46]]+laps_times[[#This Row],[47]])</f>
        <v>6.2054513888888892E-2</v>
      </c>
      <c r="BE18" s="126">
        <f>IF(ISBLANK(laps_times[[#This Row],[48]]),"DNF",    rounds_cum_time[[#This Row],[47]]+laps_times[[#This Row],[48]])</f>
        <v>6.3442708333333334E-2</v>
      </c>
      <c r="BF18" s="126">
        <f>IF(ISBLANK(laps_times[[#This Row],[49]]),"DNF",    rounds_cum_time[[#This Row],[48]]+laps_times[[#This Row],[49]])</f>
        <v>6.4795717592592589E-2</v>
      </c>
      <c r="BG18" s="126">
        <f>IF(ISBLANK(laps_times[[#This Row],[50]]),"DNF",    rounds_cum_time[[#This Row],[49]]+laps_times[[#This Row],[50]])</f>
        <v>6.6110185185185175E-2</v>
      </c>
      <c r="BH18" s="126">
        <f>IF(ISBLANK(laps_times[[#This Row],[51]]),"DNF",    rounds_cum_time[[#This Row],[50]]+laps_times[[#This Row],[51]])</f>
        <v>6.7424537037037033E-2</v>
      </c>
      <c r="BI18" s="126">
        <f>IF(ISBLANK(laps_times[[#This Row],[52]]),"DNF",    rounds_cum_time[[#This Row],[51]]+laps_times[[#This Row],[52]])</f>
        <v>6.8770370370370371E-2</v>
      </c>
      <c r="BJ18" s="126">
        <f>IF(ISBLANK(laps_times[[#This Row],[53]]),"DNF",    rounds_cum_time[[#This Row],[52]]+laps_times[[#This Row],[53]])</f>
        <v>7.012002314814815E-2</v>
      </c>
      <c r="BK18" s="126">
        <f>IF(ISBLANK(laps_times[[#This Row],[54]]),"DNF",    rounds_cum_time[[#This Row],[53]]+laps_times[[#This Row],[54]])</f>
        <v>7.1475925925925929E-2</v>
      </c>
      <c r="BL18" s="126">
        <f>IF(ISBLANK(laps_times[[#This Row],[55]]),"DNF",    rounds_cum_time[[#This Row],[54]]+laps_times[[#This Row],[55]])</f>
        <v>7.2774884259259265E-2</v>
      </c>
      <c r="BM18" s="126">
        <f>IF(ISBLANK(laps_times[[#This Row],[56]]),"DNF",    rounds_cum_time[[#This Row],[55]]+laps_times[[#This Row],[56]])</f>
        <v>7.4130092592592595E-2</v>
      </c>
      <c r="BN18" s="126">
        <f>IF(ISBLANK(laps_times[[#This Row],[57]]),"DNF",    rounds_cum_time[[#This Row],[56]]+laps_times[[#This Row],[57]])</f>
        <v>7.5555439814814815E-2</v>
      </c>
      <c r="BO18" s="126">
        <f>IF(ISBLANK(laps_times[[#This Row],[58]]),"DNF",    rounds_cum_time[[#This Row],[57]]+laps_times[[#This Row],[58]])</f>
        <v>7.6920023148148151E-2</v>
      </c>
      <c r="BP18" s="126">
        <f>IF(ISBLANK(laps_times[[#This Row],[59]]),"DNF",    rounds_cum_time[[#This Row],[58]]+laps_times[[#This Row],[59]])</f>
        <v>7.8259722222222231E-2</v>
      </c>
      <c r="BQ18" s="126">
        <f>IF(ISBLANK(laps_times[[#This Row],[60]]),"DNF",    rounds_cum_time[[#This Row],[59]]+laps_times[[#This Row],[60]])</f>
        <v>7.9585300925925931E-2</v>
      </c>
      <c r="BR18" s="126">
        <f>IF(ISBLANK(laps_times[[#This Row],[61]]),"DNF",    rounds_cum_time[[#This Row],[60]]+laps_times[[#This Row],[61]])</f>
        <v>8.0911921296296305E-2</v>
      </c>
      <c r="BS18" s="126">
        <f>IF(ISBLANK(laps_times[[#This Row],[62]]),"DNF",    rounds_cum_time[[#This Row],[61]]+laps_times[[#This Row],[62]])</f>
        <v>8.2230555555555571E-2</v>
      </c>
      <c r="BT18" s="126">
        <f>IF(ISBLANK(laps_times[[#This Row],[63]]),"DNF",    rounds_cum_time[[#This Row],[62]]+laps_times[[#This Row],[63]])</f>
        <v>8.3531828703703723E-2</v>
      </c>
      <c r="BU18" s="126">
        <f>IF(ISBLANK(laps_times[[#This Row],[64]]),"DNF",    rounds_cum_time[[#This Row],[63]]+laps_times[[#This Row],[64]])</f>
        <v>8.4863425925925939E-2</v>
      </c>
      <c r="BV18" s="126">
        <f>IF(ISBLANK(laps_times[[#This Row],[65]]),"DNF",    rounds_cum_time[[#This Row],[64]]+laps_times[[#This Row],[65]])</f>
        <v>8.6248148148148157E-2</v>
      </c>
      <c r="BW18" s="126">
        <f>IF(ISBLANK(laps_times[[#This Row],[66]]),"DNF",    rounds_cum_time[[#This Row],[65]]+laps_times[[#This Row],[66]])</f>
        <v>8.7649652777777781E-2</v>
      </c>
      <c r="BX18" s="126">
        <f>IF(ISBLANK(laps_times[[#This Row],[67]]),"DNF",    rounds_cum_time[[#This Row],[66]]+laps_times[[#This Row],[67]])</f>
        <v>8.8956134259259259E-2</v>
      </c>
      <c r="BY18" s="126">
        <f>IF(ISBLANK(laps_times[[#This Row],[68]]),"DNF",    rounds_cum_time[[#This Row],[67]]+laps_times[[#This Row],[68]])</f>
        <v>9.0269560185185185E-2</v>
      </c>
      <c r="BZ18" s="126">
        <f>IF(ISBLANK(laps_times[[#This Row],[69]]),"DNF",    rounds_cum_time[[#This Row],[68]]+laps_times[[#This Row],[69]])</f>
        <v>9.1588773148148145E-2</v>
      </c>
      <c r="CA18" s="126">
        <f>IF(ISBLANK(laps_times[[#This Row],[70]]),"DNF",    rounds_cum_time[[#This Row],[69]]+laps_times[[#This Row],[70]])</f>
        <v>9.293993055555555E-2</v>
      </c>
      <c r="CB18" s="126">
        <f>IF(ISBLANK(laps_times[[#This Row],[71]]),"DNF",    rounds_cum_time[[#This Row],[70]]+laps_times[[#This Row],[71]])</f>
        <v>9.4314120370370361E-2</v>
      </c>
      <c r="CC18" s="126">
        <f>IF(ISBLANK(laps_times[[#This Row],[72]]),"DNF",    rounds_cum_time[[#This Row],[71]]+laps_times[[#This Row],[72]])</f>
        <v>9.5672800925925922E-2</v>
      </c>
      <c r="CD18" s="126">
        <f>IF(ISBLANK(laps_times[[#This Row],[73]]),"DNF",    rounds_cum_time[[#This Row],[72]]+laps_times[[#This Row],[73]])</f>
        <v>9.6993981481481473E-2</v>
      </c>
      <c r="CE18" s="126">
        <f>IF(ISBLANK(laps_times[[#This Row],[74]]),"DNF",    rounds_cum_time[[#This Row],[73]]+laps_times[[#This Row],[74]])</f>
        <v>9.8328587962962954E-2</v>
      </c>
      <c r="CF18" s="126">
        <f>IF(ISBLANK(laps_times[[#This Row],[75]]),"DNF",    rounds_cum_time[[#This Row],[74]]+laps_times[[#This Row],[75]])</f>
        <v>9.9805902777777775E-2</v>
      </c>
      <c r="CG18" s="126">
        <f>IF(ISBLANK(laps_times[[#This Row],[76]]),"DNF",    rounds_cum_time[[#This Row],[75]]+laps_times[[#This Row],[76]])</f>
        <v>0.10116689814814815</v>
      </c>
      <c r="CH18" s="126">
        <f>IF(ISBLANK(laps_times[[#This Row],[77]]),"DNF",    rounds_cum_time[[#This Row],[76]]+laps_times[[#This Row],[77]])</f>
        <v>0.10253530092592593</v>
      </c>
      <c r="CI18" s="126">
        <f>IF(ISBLANK(laps_times[[#This Row],[78]]),"DNF",    rounds_cum_time[[#This Row],[77]]+laps_times[[#This Row],[78]])</f>
        <v>0.10389293981481482</v>
      </c>
      <c r="CJ18" s="126">
        <f>IF(ISBLANK(laps_times[[#This Row],[79]]),"DNF",    rounds_cum_time[[#This Row],[78]]+laps_times[[#This Row],[79]])</f>
        <v>0.10523842592592593</v>
      </c>
      <c r="CK18" s="126">
        <f>IF(ISBLANK(laps_times[[#This Row],[80]]),"DNF",    rounds_cum_time[[#This Row],[79]]+laps_times[[#This Row],[80]])</f>
        <v>0.10659861111111112</v>
      </c>
      <c r="CL18" s="126">
        <f>IF(ISBLANK(laps_times[[#This Row],[81]]),"DNF",    rounds_cum_time[[#This Row],[80]]+laps_times[[#This Row],[81]])</f>
        <v>0.10797395833333334</v>
      </c>
      <c r="CM18" s="126">
        <f>IF(ISBLANK(laps_times[[#This Row],[82]]),"DNF",    rounds_cum_time[[#This Row],[81]]+laps_times[[#This Row],[82]])</f>
        <v>0.10934201388888889</v>
      </c>
      <c r="CN18" s="126">
        <f>IF(ISBLANK(laps_times[[#This Row],[83]]),"DNF",    rounds_cum_time[[#This Row],[82]]+laps_times[[#This Row],[83]])</f>
        <v>0.11074340277777778</v>
      </c>
      <c r="CO18" s="126">
        <f>IF(ISBLANK(laps_times[[#This Row],[84]]),"DNF",    rounds_cum_time[[#This Row],[83]]+laps_times[[#This Row],[84]])</f>
        <v>0.11209143518518519</v>
      </c>
      <c r="CP18" s="126">
        <f>IF(ISBLANK(laps_times[[#This Row],[85]]),"DNF",    rounds_cum_time[[#This Row],[84]]+laps_times[[#This Row],[85]])</f>
        <v>0.11347037037037037</v>
      </c>
      <c r="CQ18" s="126">
        <f>IF(ISBLANK(laps_times[[#This Row],[86]]),"DNF",    rounds_cum_time[[#This Row],[85]]+laps_times[[#This Row],[86]])</f>
        <v>0.11494930555555556</v>
      </c>
      <c r="CR18" s="126">
        <f>IF(ISBLANK(laps_times[[#This Row],[87]]),"DNF",    rounds_cum_time[[#This Row],[86]]+laps_times[[#This Row],[87]])</f>
        <v>0.11629120370370372</v>
      </c>
      <c r="CS18" s="126">
        <f>IF(ISBLANK(laps_times[[#This Row],[88]]),"DNF",    rounds_cum_time[[#This Row],[87]]+laps_times[[#This Row],[88]])</f>
        <v>0.11764467592592594</v>
      </c>
      <c r="CT18" s="126">
        <f>IF(ISBLANK(laps_times[[#This Row],[89]]),"DNF",    rounds_cum_time[[#This Row],[88]]+laps_times[[#This Row],[89]])</f>
        <v>0.11904120370370372</v>
      </c>
      <c r="CU18" s="126">
        <f>IF(ISBLANK(laps_times[[#This Row],[90]]),"DNF",    rounds_cum_time[[#This Row],[89]]+laps_times[[#This Row],[90]])</f>
        <v>0.1204414351851852</v>
      </c>
      <c r="CV18" s="126">
        <f>IF(ISBLANK(laps_times[[#This Row],[91]]),"DNF",    rounds_cum_time[[#This Row],[90]]+laps_times[[#This Row],[91]])</f>
        <v>0.12188900462962965</v>
      </c>
      <c r="CW18" s="126">
        <f>IF(ISBLANK(laps_times[[#This Row],[92]]),"DNF",    rounds_cum_time[[#This Row],[91]]+laps_times[[#This Row],[92]])</f>
        <v>0.1233039351851852</v>
      </c>
      <c r="CX18" s="126">
        <f>IF(ISBLANK(laps_times[[#This Row],[93]]),"DNF",    rounds_cum_time[[#This Row],[92]]+laps_times[[#This Row],[93]])</f>
        <v>0.12472696759259261</v>
      </c>
      <c r="CY18" s="126">
        <f>IF(ISBLANK(laps_times[[#This Row],[94]]),"DNF",    rounds_cum_time[[#This Row],[93]]+laps_times[[#This Row],[94]])</f>
        <v>0.1261471064814815</v>
      </c>
      <c r="CZ18" s="126">
        <f>IF(ISBLANK(laps_times[[#This Row],[95]]),"DNF",    rounds_cum_time[[#This Row],[94]]+laps_times[[#This Row],[95]])</f>
        <v>0.12755752314814817</v>
      </c>
      <c r="DA18" s="126">
        <f>IF(ISBLANK(laps_times[[#This Row],[96]]),"DNF",    rounds_cum_time[[#This Row],[95]]+laps_times[[#This Row],[96]])</f>
        <v>0.12905358796296298</v>
      </c>
      <c r="DB18" s="126">
        <f>IF(ISBLANK(laps_times[[#This Row],[97]]),"DNF",    rounds_cum_time[[#This Row],[96]]+laps_times[[#This Row],[97]])</f>
        <v>0.13044618055555557</v>
      </c>
      <c r="DC18" s="126">
        <f>IF(ISBLANK(laps_times[[#This Row],[98]]),"DNF",    rounds_cum_time[[#This Row],[97]]+laps_times[[#This Row],[98]])</f>
        <v>0.13187037037037039</v>
      </c>
      <c r="DD18" s="126">
        <f>IF(ISBLANK(laps_times[[#This Row],[99]]),"DNF",    rounds_cum_time[[#This Row],[98]]+laps_times[[#This Row],[99]])</f>
        <v>0.13333530092592594</v>
      </c>
      <c r="DE18" s="126">
        <f>IF(ISBLANK(laps_times[[#This Row],[100]]),"DNF",    rounds_cum_time[[#This Row],[99]]+laps_times[[#This Row],[100]])</f>
        <v>0.13489398148148149</v>
      </c>
      <c r="DF18" s="126">
        <f>IF(ISBLANK(laps_times[[#This Row],[101]]),"DNF",    rounds_cum_time[[#This Row],[100]]+laps_times[[#This Row],[101]])</f>
        <v>0.13633599537037039</v>
      </c>
      <c r="DG18" s="126">
        <f>IF(ISBLANK(laps_times[[#This Row],[102]]),"DNF",    rounds_cum_time[[#This Row],[101]]+laps_times[[#This Row],[102]])</f>
        <v>0.13779270833333335</v>
      </c>
      <c r="DH18" s="126">
        <f>IF(ISBLANK(laps_times[[#This Row],[103]]),"DNF",    rounds_cum_time[[#This Row],[102]]+laps_times[[#This Row],[103]])</f>
        <v>0.13923807870370372</v>
      </c>
      <c r="DI18" s="127">
        <f>IF(ISBLANK(laps_times[[#This Row],[104]]),"DNF",    rounds_cum_time[[#This Row],[103]]+laps_times[[#This Row],[104]])</f>
        <v>0.14070949074074077</v>
      </c>
      <c r="DJ18" s="127">
        <f>IF(ISBLANK(laps_times[[#This Row],[105]]),"DNF",    rounds_cum_time[[#This Row],[104]]+laps_times[[#This Row],[105]])</f>
        <v>0.14222233796296299</v>
      </c>
    </row>
    <row r="19" spans="2:114">
      <c r="B19" s="123">
        <f>laps_times[[#This Row],[poř]]</f>
        <v>16</v>
      </c>
      <c r="C19" s="124">
        <f>laps_times[[#This Row],[s.č.]]</f>
        <v>46</v>
      </c>
      <c r="D19" s="124" t="str">
        <f>laps_times[[#This Row],[jméno]]</f>
        <v>Mikolášek Arnošt</v>
      </c>
      <c r="E19" s="125">
        <f>laps_times[[#This Row],[roč]]</f>
        <v>1965</v>
      </c>
      <c r="F19" s="125" t="str">
        <f>laps_times[[#This Row],[kat]]</f>
        <v>M50</v>
      </c>
      <c r="G19" s="125">
        <f>laps_times[[#This Row],[poř_kat]]</f>
        <v>2</v>
      </c>
      <c r="H19" s="124" t="str">
        <f>IF(ISBLANK(laps_times[[#This Row],[klub]]),"-",laps_times[[#This Row],[klub]])</f>
        <v>Nákří</v>
      </c>
      <c r="I19" s="133">
        <f>laps_times[[#This Row],[celk. čas]]</f>
        <v>0.14271296296296296</v>
      </c>
      <c r="J19" s="126">
        <f>laps_times[[#This Row],[1]]</f>
        <v>1.808912037037037E-3</v>
      </c>
      <c r="K19" s="126">
        <f>IF(ISBLANK(laps_times[[#This Row],[2]]),"DNF",    rounds_cum_time[[#This Row],[1]]+laps_times[[#This Row],[2]])</f>
        <v>3.0091435185185186E-3</v>
      </c>
      <c r="L19" s="126">
        <f>IF(ISBLANK(laps_times[[#This Row],[3]]),"DNF",    rounds_cum_time[[#This Row],[2]]+laps_times[[#This Row],[3]])</f>
        <v>4.2081018518518518E-3</v>
      </c>
      <c r="M19" s="126">
        <f>IF(ISBLANK(laps_times[[#This Row],[4]]),"DNF",    rounds_cum_time[[#This Row],[3]]+laps_times[[#This Row],[4]])</f>
        <v>5.4166666666666669E-3</v>
      </c>
      <c r="N19" s="126">
        <f>IF(ISBLANK(laps_times[[#This Row],[5]]),"DNF",    rounds_cum_time[[#This Row],[4]]+laps_times[[#This Row],[5]])</f>
        <v>6.6450231481481482E-3</v>
      </c>
      <c r="O19" s="126">
        <f>IF(ISBLANK(laps_times[[#This Row],[6]]),"DNF",    rounds_cum_time[[#This Row],[5]]+laps_times[[#This Row],[6]])</f>
        <v>7.889467592592592E-3</v>
      </c>
      <c r="P19" s="126">
        <f>IF(ISBLANK(laps_times[[#This Row],[7]]),"DNF",    rounds_cum_time[[#This Row],[6]]+laps_times[[#This Row],[7]])</f>
        <v>9.1158564814814817E-3</v>
      </c>
      <c r="Q19" s="126">
        <f>IF(ISBLANK(laps_times[[#This Row],[8]]),"DNF",    rounds_cum_time[[#This Row],[7]]+laps_times[[#This Row],[8]])</f>
        <v>1.036724537037037E-2</v>
      </c>
      <c r="R19" s="126">
        <f>IF(ISBLANK(laps_times[[#This Row],[9]]),"DNF",    rounds_cum_time[[#This Row],[8]]+laps_times[[#This Row],[9]])</f>
        <v>1.159675925925926E-2</v>
      </c>
      <c r="S19" s="126">
        <f>IF(ISBLANK(laps_times[[#This Row],[10]]),"DNF",    rounds_cum_time[[#This Row],[9]]+laps_times[[#This Row],[10]])</f>
        <v>1.2832291666666667E-2</v>
      </c>
      <c r="T19" s="126">
        <f>IF(ISBLANK(laps_times[[#This Row],[11]]),"DNF",    rounds_cum_time[[#This Row],[10]]+laps_times[[#This Row],[11]])</f>
        <v>1.4077083333333334E-2</v>
      </c>
      <c r="U19" s="126">
        <f>IF(ISBLANK(laps_times[[#This Row],[12]]),"DNF",    rounds_cum_time[[#This Row],[11]]+laps_times[[#This Row],[12]])</f>
        <v>1.5325115740740742E-2</v>
      </c>
      <c r="V19" s="126">
        <f>IF(ISBLANK(laps_times[[#This Row],[13]]),"DNF",    rounds_cum_time[[#This Row],[12]]+laps_times[[#This Row],[13]])</f>
        <v>1.6565277777777779E-2</v>
      </c>
      <c r="W19" s="126">
        <f>IF(ISBLANK(laps_times[[#This Row],[14]]),"DNF",    rounds_cum_time[[#This Row],[13]]+laps_times[[#This Row],[14]])</f>
        <v>1.7793055555555558E-2</v>
      </c>
      <c r="X19" s="126">
        <f>IF(ISBLANK(laps_times[[#This Row],[15]]),"DNF",    rounds_cum_time[[#This Row],[14]]+laps_times[[#This Row],[15]])</f>
        <v>1.9051504629629634E-2</v>
      </c>
      <c r="Y19" s="126">
        <f>IF(ISBLANK(laps_times[[#This Row],[16]]),"DNF",    rounds_cum_time[[#This Row],[15]]+laps_times[[#This Row],[16]])</f>
        <v>2.0289930555555558E-2</v>
      </c>
      <c r="Z19" s="126">
        <f>IF(ISBLANK(laps_times[[#This Row],[17]]),"DNF",    rounds_cum_time[[#This Row],[16]]+laps_times[[#This Row],[17]])</f>
        <v>2.1538078703703705E-2</v>
      </c>
      <c r="AA19" s="126">
        <f>IF(ISBLANK(laps_times[[#This Row],[18]]),"DNF",    rounds_cum_time[[#This Row],[17]]+laps_times[[#This Row],[18]])</f>
        <v>2.2796412037037039E-2</v>
      </c>
      <c r="AB19" s="126">
        <f>IF(ISBLANK(laps_times[[#This Row],[19]]),"DNF",    rounds_cum_time[[#This Row],[18]]+laps_times[[#This Row],[19]])</f>
        <v>2.4049652777777781E-2</v>
      </c>
      <c r="AC19" s="126">
        <f>IF(ISBLANK(laps_times[[#This Row],[20]]),"DNF",    rounds_cum_time[[#This Row],[19]]+laps_times[[#This Row],[20]])</f>
        <v>2.5315856481481484E-2</v>
      </c>
      <c r="AD19" s="126">
        <f>IF(ISBLANK(laps_times[[#This Row],[21]]),"DNF",    rounds_cum_time[[#This Row],[20]]+laps_times[[#This Row],[21]])</f>
        <v>2.6575462962962967E-2</v>
      </c>
      <c r="AE19" s="126">
        <f>IF(ISBLANK(laps_times[[#This Row],[22]]),"DNF",    rounds_cum_time[[#This Row],[21]]+laps_times[[#This Row],[22]])</f>
        <v>2.7836111111111117E-2</v>
      </c>
      <c r="AF19" s="126">
        <f>IF(ISBLANK(laps_times[[#This Row],[23]]),"DNF",    rounds_cum_time[[#This Row],[22]]+laps_times[[#This Row],[23]])</f>
        <v>2.9082986111111118E-2</v>
      </c>
      <c r="AG19" s="126">
        <f>IF(ISBLANK(laps_times[[#This Row],[24]]),"DNF",    rounds_cum_time[[#This Row],[23]]+laps_times[[#This Row],[24]])</f>
        <v>3.0325810185185192E-2</v>
      </c>
      <c r="AH19" s="126">
        <f>IF(ISBLANK(laps_times[[#This Row],[25]]),"DNF",    rounds_cum_time[[#This Row],[24]]+laps_times[[#This Row],[25]])</f>
        <v>3.1581944444444454E-2</v>
      </c>
      <c r="AI19" s="126">
        <f>IF(ISBLANK(laps_times[[#This Row],[26]]),"DNF",    rounds_cum_time[[#This Row],[25]]+laps_times[[#This Row],[26]])</f>
        <v>3.2820717592592599E-2</v>
      </c>
      <c r="AJ19" s="126">
        <f>IF(ISBLANK(laps_times[[#This Row],[27]]),"DNF",    rounds_cum_time[[#This Row],[26]]+laps_times[[#This Row],[27]])</f>
        <v>3.4066898148148152E-2</v>
      </c>
      <c r="AK19" s="126">
        <f>IF(ISBLANK(laps_times[[#This Row],[28]]),"DNF",    rounds_cum_time[[#This Row],[27]]+laps_times[[#This Row],[28]])</f>
        <v>3.5314583333333337E-2</v>
      </c>
      <c r="AL19" s="126">
        <f>IF(ISBLANK(laps_times[[#This Row],[29]]),"DNF",    rounds_cum_time[[#This Row],[28]]+laps_times[[#This Row],[29]])</f>
        <v>3.6578587962962969E-2</v>
      </c>
      <c r="AM19" s="126">
        <f>IF(ISBLANK(laps_times[[#This Row],[30]]),"DNF",    rounds_cum_time[[#This Row],[29]]+laps_times[[#This Row],[30]])</f>
        <v>3.782361111111112E-2</v>
      </c>
      <c r="AN19" s="126">
        <f>IF(ISBLANK(laps_times[[#This Row],[31]]),"DNF",    rounds_cum_time[[#This Row],[30]]+laps_times[[#This Row],[31]])</f>
        <v>3.9069675925925938E-2</v>
      </c>
      <c r="AO19" s="126">
        <f>IF(ISBLANK(laps_times[[#This Row],[32]]),"DNF",    rounds_cum_time[[#This Row],[31]]+laps_times[[#This Row],[32]])</f>
        <v>4.0319907407407422E-2</v>
      </c>
      <c r="AP19" s="126">
        <f>IF(ISBLANK(laps_times[[#This Row],[33]]),"DNF",    rounds_cum_time[[#This Row],[32]]+laps_times[[#This Row],[33]])</f>
        <v>4.1573379629629648E-2</v>
      </c>
      <c r="AQ19" s="126">
        <f>IF(ISBLANK(laps_times[[#This Row],[34]]),"DNF",    rounds_cum_time[[#This Row],[33]]+laps_times[[#This Row],[34]])</f>
        <v>4.2837152777777797E-2</v>
      </c>
      <c r="AR19" s="126">
        <f>IF(ISBLANK(laps_times[[#This Row],[35]]),"DNF",    rounds_cum_time[[#This Row],[34]]+laps_times[[#This Row],[35]])</f>
        <v>4.4103356481481504E-2</v>
      </c>
      <c r="AS19" s="126">
        <f>IF(ISBLANK(laps_times[[#This Row],[36]]),"DNF",    rounds_cum_time[[#This Row],[35]]+laps_times[[#This Row],[36]])</f>
        <v>4.5387962962962984E-2</v>
      </c>
      <c r="AT19" s="126">
        <f>IF(ISBLANK(laps_times[[#This Row],[37]]),"DNF",    rounds_cum_time[[#This Row],[36]]+laps_times[[#This Row],[37]])</f>
        <v>4.66564814814815E-2</v>
      </c>
      <c r="AU19" s="126">
        <f>IF(ISBLANK(laps_times[[#This Row],[38]]),"DNF",    rounds_cum_time[[#This Row],[37]]+laps_times[[#This Row],[38]])</f>
        <v>4.7956712962962979E-2</v>
      </c>
      <c r="AV19" s="126">
        <f>IF(ISBLANK(laps_times[[#This Row],[39]]),"DNF",    rounds_cum_time[[#This Row],[38]]+laps_times[[#This Row],[39]])</f>
        <v>4.9247569444444458E-2</v>
      </c>
      <c r="AW19" s="126">
        <f>IF(ISBLANK(laps_times[[#This Row],[40]]),"DNF",    rounds_cum_time[[#This Row],[39]]+laps_times[[#This Row],[40]])</f>
        <v>5.0514236111111124E-2</v>
      </c>
      <c r="AX19" s="126">
        <f>IF(ISBLANK(laps_times[[#This Row],[41]]),"DNF",    rounds_cum_time[[#This Row],[40]]+laps_times[[#This Row],[41]])</f>
        <v>5.1804861111111121E-2</v>
      </c>
      <c r="AY19" s="126">
        <f>IF(ISBLANK(laps_times[[#This Row],[42]]),"DNF",    rounds_cum_time[[#This Row],[41]]+laps_times[[#This Row],[42]])</f>
        <v>5.3104861111111124E-2</v>
      </c>
      <c r="AZ19" s="126">
        <f>IF(ISBLANK(laps_times[[#This Row],[43]]),"DNF",    rounds_cum_time[[#This Row],[42]]+laps_times[[#This Row],[43]])</f>
        <v>5.4402893518518528E-2</v>
      </c>
      <c r="BA19" s="126">
        <f>IF(ISBLANK(laps_times[[#This Row],[44]]),"DNF",    rounds_cum_time[[#This Row],[43]]+laps_times[[#This Row],[44]])</f>
        <v>5.5680439814814825E-2</v>
      </c>
      <c r="BB19" s="126">
        <f>IF(ISBLANK(laps_times[[#This Row],[45]]),"DNF",    rounds_cum_time[[#This Row],[44]]+laps_times[[#This Row],[45]])</f>
        <v>5.6959259259259272E-2</v>
      </c>
      <c r="BC19" s="126">
        <f>IF(ISBLANK(laps_times[[#This Row],[46]]),"DNF",    rounds_cum_time[[#This Row],[45]]+laps_times[[#This Row],[46]])</f>
        <v>5.8239120370370386E-2</v>
      </c>
      <c r="BD19" s="126">
        <f>IF(ISBLANK(laps_times[[#This Row],[47]]),"DNF",    rounds_cum_time[[#This Row],[46]]+laps_times[[#This Row],[47]])</f>
        <v>5.9535532407407422E-2</v>
      </c>
      <c r="BE19" s="126">
        <f>IF(ISBLANK(laps_times[[#This Row],[48]]),"DNF",    rounds_cum_time[[#This Row],[47]]+laps_times[[#This Row],[48]])</f>
        <v>6.0841203703703717E-2</v>
      </c>
      <c r="BF19" s="126">
        <f>IF(ISBLANK(laps_times[[#This Row],[49]]),"DNF",    rounds_cum_time[[#This Row],[48]]+laps_times[[#This Row],[49]])</f>
        <v>6.2164120370370383E-2</v>
      </c>
      <c r="BG19" s="126">
        <f>IF(ISBLANK(laps_times[[#This Row],[50]]),"DNF",    rounds_cum_time[[#This Row],[49]]+laps_times[[#This Row],[50]])</f>
        <v>6.347812500000001E-2</v>
      </c>
      <c r="BH19" s="126">
        <f>IF(ISBLANK(laps_times[[#This Row],[51]]),"DNF",    rounds_cum_time[[#This Row],[50]]+laps_times[[#This Row],[51]])</f>
        <v>6.4824305555555573E-2</v>
      </c>
      <c r="BI19" s="126">
        <f>IF(ISBLANK(laps_times[[#This Row],[52]]),"DNF",    rounds_cum_time[[#This Row],[51]]+laps_times[[#This Row],[52]])</f>
        <v>6.6151967592592606E-2</v>
      </c>
      <c r="BJ19" s="126">
        <f>IF(ISBLANK(laps_times[[#This Row],[53]]),"DNF",    rounds_cum_time[[#This Row],[52]]+laps_times[[#This Row],[53]])</f>
        <v>6.7480208333333347E-2</v>
      </c>
      <c r="BK19" s="126">
        <f>IF(ISBLANK(laps_times[[#This Row],[54]]),"DNF",    rounds_cum_time[[#This Row],[53]]+laps_times[[#This Row],[54]])</f>
        <v>6.8821064814814828E-2</v>
      </c>
      <c r="BL19" s="126">
        <f>IF(ISBLANK(laps_times[[#This Row],[55]]),"DNF",    rounds_cum_time[[#This Row],[54]]+laps_times[[#This Row],[55]])</f>
        <v>7.0174305555555566E-2</v>
      </c>
      <c r="BM19" s="126">
        <f>IF(ISBLANK(laps_times[[#This Row],[56]]),"DNF",    rounds_cum_time[[#This Row],[55]]+laps_times[[#This Row],[56]])</f>
        <v>7.1548495370370377E-2</v>
      </c>
      <c r="BN19" s="126">
        <f>IF(ISBLANK(laps_times[[#This Row],[57]]),"DNF",    rounds_cum_time[[#This Row],[56]]+laps_times[[#This Row],[57]])</f>
        <v>7.2899305555555557E-2</v>
      </c>
      <c r="BO19" s="126">
        <f>IF(ISBLANK(laps_times[[#This Row],[58]]),"DNF",    rounds_cum_time[[#This Row],[57]]+laps_times[[#This Row],[58]])</f>
        <v>7.4260069444444451E-2</v>
      </c>
      <c r="BP19" s="126">
        <f>IF(ISBLANK(laps_times[[#This Row],[59]]),"DNF",    rounds_cum_time[[#This Row],[58]]+laps_times[[#This Row],[59]])</f>
        <v>7.5604976851851857E-2</v>
      </c>
      <c r="BQ19" s="126">
        <f>IF(ISBLANK(laps_times[[#This Row],[60]]),"DNF",    rounds_cum_time[[#This Row],[59]]+laps_times[[#This Row],[60]])</f>
        <v>7.6957870370370371E-2</v>
      </c>
      <c r="BR19" s="126">
        <f>IF(ISBLANK(laps_times[[#This Row],[61]]),"DNF",    rounds_cum_time[[#This Row],[60]]+laps_times[[#This Row],[61]])</f>
        <v>7.8346874999999996E-2</v>
      </c>
      <c r="BS19" s="126">
        <f>IF(ISBLANK(laps_times[[#This Row],[62]]),"DNF",    rounds_cum_time[[#This Row],[61]]+laps_times[[#This Row],[62]])</f>
        <v>7.9725694444444439E-2</v>
      </c>
      <c r="BT19" s="126">
        <f>IF(ISBLANK(laps_times[[#This Row],[63]]),"DNF",    rounds_cum_time[[#This Row],[62]]+laps_times[[#This Row],[63]])</f>
        <v>8.1092824074074074E-2</v>
      </c>
      <c r="BU19" s="126">
        <f>IF(ISBLANK(laps_times[[#This Row],[64]]),"DNF",    rounds_cum_time[[#This Row],[63]]+laps_times[[#This Row],[64]])</f>
        <v>8.2465046296296293E-2</v>
      </c>
      <c r="BV19" s="126">
        <f>IF(ISBLANK(laps_times[[#This Row],[65]]),"DNF",    rounds_cum_time[[#This Row],[64]]+laps_times[[#This Row],[65]])</f>
        <v>8.3845717592592586E-2</v>
      </c>
      <c r="BW19" s="126">
        <f>IF(ISBLANK(laps_times[[#This Row],[66]]),"DNF",    rounds_cum_time[[#This Row],[65]]+laps_times[[#This Row],[66]])</f>
        <v>8.523090277777777E-2</v>
      </c>
      <c r="BX19" s="126">
        <f>IF(ISBLANK(laps_times[[#This Row],[67]]),"DNF",    rounds_cum_time[[#This Row],[66]]+laps_times[[#This Row],[67]])</f>
        <v>8.6575462962962951E-2</v>
      </c>
      <c r="BY19" s="126">
        <f>IF(ISBLANK(laps_times[[#This Row],[68]]),"DNF",    rounds_cum_time[[#This Row],[67]]+laps_times[[#This Row],[68]])</f>
        <v>8.794027777777777E-2</v>
      </c>
      <c r="BZ19" s="126">
        <f>IF(ISBLANK(laps_times[[#This Row],[69]]),"DNF",    rounds_cum_time[[#This Row],[68]]+laps_times[[#This Row],[69]])</f>
        <v>8.9300925925925922E-2</v>
      </c>
      <c r="CA19" s="126">
        <f>IF(ISBLANK(laps_times[[#This Row],[70]]),"DNF",    rounds_cum_time[[#This Row],[69]]+laps_times[[#This Row],[70]])</f>
        <v>9.0695949074074064E-2</v>
      </c>
      <c r="CB19" s="126">
        <f>IF(ISBLANK(laps_times[[#This Row],[71]]),"DNF",    rounds_cum_time[[#This Row],[70]]+laps_times[[#This Row],[71]])</f>
        <v>9.2075231481481473E-2</v>
      </c>
      <c r="CC19" s="126">
        <f>IF(ISBLANK(laps_times[[#This Row],[72]]),"DNF",    rounds_cum_time[[#This Row],[71]]+laps_times[[#This Row],[72]])</f>
        <v>9.3494212962962953E-2</v>
      </c>
      <c r="CD19" s="126">
        <f>IF(ISBLANK(laps_times[[#This Row],[73]]),"DNF",    rounds_cum_time[[#This Row],[72]]+laps_times[[#This Row],[73]])</f>
        <v>9.4861458333333329E-2</v>
      </c>
      <c r="CE19" s="126">
        <f>IF(ISBLANK(laps_times[[#This Row],[74]]),"DNF",    rounds_cum_time[[#This Row],[73]]+laps_times[[#This Row],[74]])</f>
        <v>9.6236226851851847E-2</v>
      </c>
      <c r="CF19" s="126">
        <f>IF(ISBLANK(laps_times[[#This Row],[75]]),"DNF",    rounds_cum_time[[#This Row],[74]]+laps_times[[#This Row],[75]])</f>
        <v>9.7643750000000001E-2</v>
      </c>
      <c r="CG19" s="126">
        <f>IF(ISBLANK(laps_times[[#This Row],[76]]),"DNF",    rounds_cum_time[[#This Row],[75]]+laps_times[[#This Row],[76]])</f>
        <v>9.9123958333333331E-2</v>
      </c>
      <c r="CH19" s="126">
        <f>IF(ISBLANK(laps_times[[#This Row],[77]]),"DNF",    rounds_cum_time[[#This Row],[76]]+laps_times[[#This Row],[77]])</f>
        <v>0.10056898148148148</v>
      </c>
      <c r="CI19" s="126">
        <f>IF(ISBLANK(laps_times[[#This Row],[78]]),"DNF",    rounds_cum_time[[#This Row],[77]]+laps_times[[#This Row],[78]])</f>
        <v>0.10202465277777778</v>
      </c>
      <c r="CJ19" s="126">
        <f>IF(ISBLANK(laps_times[[#This Row],[79]]),"DNF",    rounds_cum_time[[#This Row],[78]]+laps_times[[#This Row],[79]])</f>
        <v>0.10347280092592592</v>
      </c>
      <c r="CK19" s="126">
        <f>IF(ISBLANK(laps_times[[#This Row],[80]]),"DNF",    rounds_cum_time[[#This Row],[79]]+laps_times[[#This Row],[80]])</f>
        <v>0.10498680555555555</v>
      </c>
      <c r="CL19" s="126">
        <f>IF(ISBLANK(laps_times[[#This Row],[81]]),"DNF",    rounds_cum_time[[#This Row],[80]]+laps_times[[#This Row],[81]])</f>
        <v>0.10646180555555555</v>
      </c>
      <c r="CM19" s="126">
        <f>IF(ISBLANK(laps_times[[#This Row],[82]]),"DNF",    rounds_cum_time[[#This Row],[81]]+laps_times[[#This Row],[82]])</f>
        <v>0.10792094907407407</v>
      </c>
      <c r="CN19" s="126">
        <f>IF(ISBLANK(laps_times[[#This Row],[83]]),"DNF",    rounds_cum_time[[#This Row],[82]]+laps_times[[#This Row],[83]])</f>
        <v>0.10938958333333333</v>
      </c>
      <c r="CO19" s="126">
        <f>IF(ISBLANK(laps_times[[#This Row],[84]]),"DNF",    rounds_cum_time[[#This Row],[83]]+laps_times[[#This Row],[84]])</f>
        <v>0.11089155092592592</v>
      </c>
      <c r="CP19" s="126">
        <f>IF(ISBLANK(laps_times[[#This Row],[85]]),"DNF",    rounds_cum_time[[#This Row],[84]]+laps_times[[#This Row],[85]])</f>
        <v>0.11235439814814814</v>
      </c>
      <c r="CQ19" s="126">
        <f>IF(ISBLANK(laps_times[[#This Row],[86]]),"DNF",    rounds_cum_time[[#This Row],[85]]+laps_times[[#This Row],[86]])</f>
        <v>0.11383148148148148</v>
      </c>
      <c r="CR19" s="126">
        <f>IF(ISBLANK(laps_times[[#This Row],[87]]),"DNF",    rounds_cum_time[[#This Row],[86]]+laps_times[[#This Row],[87]])</f>
        <v>0.11537025462962963</v>
      </c>
      <c r="CS19" s="126">
        <f>IF(ISBLANK(laps_times[[#This Row],[88]]),"DNF",    rounds_cum_time[[#This Row],[87]]+laps_times[[#This Row],[88]])</f>
        <v>0.11691851851851852</v>
      </c>
      <c r="CT19" s="126">
        <f>IF(ISBLANK(laps_times[[#This Row],[89]]),"DNF",    rounds_cum_time[[#This Row],[88]]+laps_times[[#This Row],[89]])</f>
        <v>0.11842638888888889</v>
      </c>
      <c r="CU19" s="126">
        <f>IF(ISBLANK(laps_times[[#This Row],[90]]),"DNF",    rounds_cum_time[[#This Row],[89]]+laps_times[[#This Row],[90]])</f>
        <v>0.12001828703703704</v>
      </c>
      <c r="CV19" s="126">
        <f>IF(ISBLANK(laps_times[[#This Row],[91]]),"DNF",    rounds_cum_time[[#This Row],[90]]+laps_times[[#This Row],[91]])</f>
        <v>0.12154467592592592</v>
      </c>
      <c r="CW19" s="126">
        <f>IF(ISBLANK(laps_times[[#This Row],[92]]),"DNF",    rounds_cum_time[[#This Row],[91]]+laps_times[[#This Row],[92]])</f>
        <v>0.12304861111111111</v>
      </c>
      <c r="CX19" s="126">
        <f>IF(ISBLANK(laps_times[[#This Row],[93]]),"DNF",    rounds_cum_time[[#This Row],[92]]+laps_times[[#This Row],[93]])</f>
        <v>0.1245517361111111</v>
      </c>
      <c r="CY19" s="126">
        <f>IF(ISBLANK(laps_times[[#This Row],[94]]),"DNF",    rounds_cum_time[[#This Row],[93]]+laps_times[[#This Row],[94]])</f>
        <v>0.12605219907407406</v>
      </c>
      <c r="CZ19" s="126">
        <f>IF(ISBLANK(laps_times[[#This Row],[95]]),"DNF",    rounds_cum_time[[#This Row],[94]]+laps_times[[#This Row],[95]])</f>
        <v>0.12754131944444444</v>
      </c>
      <c r="DA19" s="126">
        <f>IF(ISBLANK(laps_times[[#This Row],[96]]),"DNF",    rounds_cum_time[[#This Row],[95]]+laps_times[[#This Row],[96]])</f>
        <v>0.12904374999999998</v>
      </c>
      <c r="DB19" s="126">
        <f>IF(ISBLANK(laps_times[[#This Row],[97]]),"DNF",    rounds_cum_time[[#This Row],[96]]+laps_times[[#This Row],[97]])</f>
        <v>0.13054548611111111</v>
      </c>
      <c r="DC19" s="126">
        <f>IF(ISBLANK(laps_times[[#This Row],[98]]),"DNF",    rounds_cum_time[[#This Row],[97]]+laps_times[[#This Row],[98]])</f>
        <v>0.13203472222222221</v>
      </c>
      <c r="DD19" s="126">
        <f>IF(ISBLANK(laps_times[[#This Row],[99]]),"DNF",    rounds_cum_time[[#This Row],[98]]+laps_times[[#This Row],[99]])</f>
        <v>0.13350844907407405</v>
      </c>
      <c r="DE19" s="126">
        <f>IF(ISBLANK(laps_times[[#This Row],[100]]),"DNF",    rounds_cum_time[[#This Row],[99]]+laps_times[[#This Row],[100]])</f>
        <v>0.13506643518518516</v>
      </c>
      <c r="DF19" s="126">
        <f>IF(ISBLANK(laps_times[[#This Row],[101]]),"DNF",    rounds_cum_time[[#This Row],[100]]+laps_times[[#This Row],[101]])</f>
        <v>0.13656898148148144</v>
      </c>
      <c r="DG19" s="126">
        <f>IF(ISBLANK(laps_times[[#This Row],[102]]),"DNF",    rounds_cum_time[[#This Row],[101]]+laps_times[[#This Row],[102]])</f>
        <v>0.13809594907407405</v>
      </c>
      <c r="DH19" s="126">
        <f>IF(ISBLANK(laps_times[[#This Row],[103]]),"DNF",    rounds_cum_time[[#This Row],[102]]+laps_times[[#This Row],[103]])</f>
        <v>0.13966469907407406</v>
      </c>
      <c r="DI19" s="127">
        <f>IF(ISBLANK(laps_times[[#This Row],[104]]),"DNF",    rounds_cum_time[[#This Row],[103]]+laps_times[[#This Row],[104]])</f>
        <v>0.1412423611111111</v>
      </c>
      <c r="DJ19" s="127">
        <f>IF(ISBLANK(laps_times[[#This Row],[105]]),"DNF",    rounds_cum_time[[#This Row],[104]]+laps_times[[#This Row],[105]])</f>
        <v>0.14271249999999999</v>
      </c>
    </row>
    <row r="20" spans="2:114">
      <c r="B20" s="123">
        <f>laps_times[[#This Row],[poř]]</f>
        <v>17</v>
      </c>
      <c r="C20" s="124">
        <f>laps_times[[#This Row],[s.č.]]</f>
        <v>43</v>
      </c>
      <c r="D20" s="124" t="str">
        <f>laps_times[[#This Row],[jméno]]</f>
        <v>Lebedová Olga</v>
      </c>
      <c r="E20" s="125">
        <f>laps_times[[#This Row],[roč]]</f>
        <v>1981</v>
      </c>
      <c r="F20" s="125" t="str">
        <f>laps_times[[#This Row],[kat]]</f>
        <v>Z1</v>
      </c>
      <c r="G20" s="125">
        <f>laps_times[[#This Row],[poř_kat]]</f>
        <v>2</v>
      </c>
      <c r="H20" s="124" t="str">
        <f>IF(ISBLANK(laps_times[[#This Row],[klub]]),"-",laps_times[[#This Row],[klub]])</f>
        <v>Hůrka</v>
      </c>
      <c r="I20" s="133">
        <f>laps_times[[#This Row],[celk. čas]]</f>
        <v>0.14411921296296296</v>
      </c>
      <c r="J20" s="126">
        <f>laps_times[[#This Row],[1]]</f>
        <v>1.9760416666666667E-3</v>
      </c>
      <c r="K20" s="126">
        <f>IF(ISBLANK(laps_times[[#This Row],[2]]),"DNF",    rounds_cum_time[[#This Row],[1]]+laps_times[[#This Row],[2]])</f>
        <v>3.2372685185185187E-3</v>
      </c>
      <c r="L20" s="126">
        <f>IF(ISBLANK(laps_times[[#This Row],[3]]),"DNF",    rounds_cum_time[[#This Row],[2]]+laps_times[[#This Row],[3]])</f>
        <v>4.5082175925925932E-3</v>
      </c>
      <c r="M20" s="126">
        <f>IF(ISBLANK(laps_times[[#This Row],[4]]),"DNF",    rounds_cum_time[[#This Row],[3]]+laps_times[[#This Row],[4]])</f>
        <v>5.7812500000000008E-3</v>
      </c>
      <c r="N20" s="126">
        <f>IF(ISBLANK(laps_times[[#This Row],[5]]),"DNF",    rounds_cum_time[[#This Row],[4]]+laps_times[[#This Row],[5]])</f>
        <v>7.0635416666666676E-3</v>
      </c>
      <c r="O20" s="126">
        <f>IF(ISBLANK(laps_times[[#This Row],[6]]),"DNF",    rounds_cum_time[[#This Row],[5]]+laps_times[[#This Row],[6]])</f>
        <v>8.3005787037037041E-3</v>
      </c>
      <c r="P20" s="126">
        <f>IF(ISBLANK(laps_times[[#This Row],[7]]),"DNF",    rounds_cum_time[[#This Row],[6]]+laps_times[[#This Row],[7]])</f>
        <v>9.5502314814814825E-3</v>
      </c>
      <c r="Q20" s="126">
        <f>IF(ISBLANK(laps_times[[#This Row],[8]]),"DNF",    rounds_cum_time[[#This Row],[7]]+laps_times[[#This Row],[8]])</f>
        <v>1.0771064814814817E-2</v>
      </c>
      <c r="R20" s="126">
        <f>IF(ISBLANK(laps_times[[#This Row],[9]]),"DNF",    rounds_cum_time[[#This Row],[8]]+laps_times[[#This Row],[9]])</f>
        <v>1.1980092592592594E-2</v>
      </c>
      <c r="S20" s="126">
        <f>IF(ISBLANK(laps_times[[#This Row],[10]]),"DNF",    rounds_cum_time[[#This Row],[9]]+laps_times[[#This Row],[10]])</f>
        <v>1.3203472222222224E-2</v>
      </c>
      <c r="T20" s="126">
        <f>IF(ISBLANK(laps_times[[#This Row],[11]]),"DNF",    rounds_cum_time[[#This Row],[10]]+laps_times[[#This Row],[11]])</f>
        <v>1.4452546296296298E-2</v>
      </c>
      <c r="U20" s="126">
        <f>IF(ISBLANK(laps_times[[#This Row],[12]]),"DNF",    rounds_cum_time[[#This Row],[11]]+laps_times[[#This Row],[12]])</f>
        <v>1.5708680555555559E-2</v>
      </c>
      <c r="V20" s="126">
        <f>IF(ISBLANK(laps_times[[#This Row],[13]]),"DNF",    rounds_cum_time[[#This Row],[12]]+laps_times[[#This Row],[13]])</f>
        <v>1.6980671296296299E-2</v>
      </c>
      <c r="W20" s="126">
        <f>IF(ISBLANK(laps_times[[#This Row],[14]]),"DNF",    rounds_cum_time[[#This Row],[13]]+laps_times[[#This Row],[14]])</f>
        <v>1.8205555555555558E-2</v>
      </c>
      <c r="X20" s="126">
        <f>IF(ISBLANK(laps_times[[#This Row],[15]]),"DNF",    rounds_cum_time[[#This Row],[14]]+laps_times[[#This Row],[15]])</f>
        <v>1.9447916666666669E-2</v>
      </c>
      <c r="Y20" s="126">
        <f>IF(ISBLANK(laps_times[[#This Row],[16]]),"DNF",    rounds_cum_time[[#This Row],[15]]+laps_times[[#This Row],[16]])</f>
        <v>2.0683217592592593E-2</v>
      </c>
      <c r="Z20" s="126">
        <f>IF(ISBLANK(laps_times[[#This Row],[17]]),"DNF",    rounds_cum_time[[#This Row],[16]]+laps_times[[#This Row],[17]])</f>
        <v>2.192627314814815E-2</v>
      </c>
      <c r="AA20" s="126">
        <f>IF(ISBLANK(laps_times[[#This Row],[18]]),"DNF",    rounds_cum_time[[#This Row],[17]]+laps_times[[#This Row],[18]])</f>
        <v>2.3189004629629632E-2</v>
      </c>
      <c r="AB20" s="126">
        <f>IF(ISBLANK(laps_times[[#This Row],[19]]),"DNF",    rounds_cum_time[[#This Row],[18]]+laps_times[[#This Row],[19]])</f>
        <v>2.4503240740740742E-2</v>
      </c>
      <c r="AC20" s="126">
        <f>IF(ISBLANK(laps_times[[#This Row],[20]]),"DNF",    rounds_cum_time[[#This Row],[19]]+laps_times[[#This Row],[20]])</f>
        <v>2.5750347222222223E-2</v>
      </c>
      <c r="AD20" s="126">
        <f>IF(ISBLANK(laps_times[[#This Row],[21]]),"DNF",    rounds_cum_time[[#This Row],[20]]+laps_times[[#This Row],[21]])</f>
        <v>2.7020949074074076E-2</v>
      </c>
      <c r="AE20" s="126">
        <f>IF(ISBLANK(laps_times[[#This Row],[22]]),"DNF",    rounds_cum_time[[#This Row],[21]]+laps_times[[#This Row],[22]])</f>
        <v>2.8286226851851854E-2</v>
      </c>
      <c r="AF20" s="126">
        <f>IF(ISBLANK(laps_times[[#This Row],[23]]),"DNF",    rounds_cum_time[[#This Row],[22]]+laps_times[[#This Row],[23]])</f>
        <v>2.9533217592592594E-2</v>
      </c>
      <c r="AG20" s="126">
        <f>IF(ISBLANK(laps_times[[#This Row],[24]]),"DNF",    rounds_cum_time[[#This Row],[23]]+laps_times[[#This Row],[24]])</f>
        <v>3.0797800925925926E-2</v>
      </c>
      <c r="AH20" s="126">
        <f>IF(ISBLANK(laps_times[[#This Row],[25]]),"DNF",    rounds_cum_time[[#This Row],[24]]+laps_times[[#This Row],[25]])</f>
        <v>3.2068402777777776E-2</v>
      </c>
      <c r="AI20" s="126">
        <f>IF(ISBLANK(laps_times[[#This Row],[26]]),"DNF",    rounds_cum_time[[#This Row],[25]]+laps_times[[#This Row],[26]])</f>
        <v>3.3354513888888888E-2</v>
      </c>
      <c r="AJ20" s="126">
        <f>IF(ISBLANK(laps_times[[#This Row],[27]]),"DNF",    rounds_cum_time[[#This Row],[26]]+laps_times[[#This Row],[27]])</f>
        <v>3.4591666666666666E-2</v>
      </c>
      <c r="AK20" s="126">
        <f>IF(ISBLANK(laps_times[[#This Row],[28]]),"DNF",    rounds_cum_time[[#This Row],[27]]+laps_times[[#This Row],[28]])</f>
        <v>3.5835648148148151E-2</v>
      </c>
      <c r="AL20" s="126">
        <f>IF(ISBLANK(laps_times[[#This Row],[29]]),"DNF",    rounds_cum_time[[#This Row],[28]]+laps_times[[#This Row],[29]])</f>
        <v>3.7102083333333334E-2</v>
      </c>
      <c r="AM20" s="126">
        <f>IF(ISBLANK(laps_times[[#This Row],[30]]),"DNF",    rounds_cum_time[[#This Row],[29]]+laps_times[[#This Row],[30]])</f>
        <v>3.837002314814815E-2</v>
      </c>
      <c r="AN20" s="126">
        <f>IF(ISBLANK(laps_times[[#This Row],[31]]),"DNF",    rounds_cum_time[[#This Row],[30]]+laps_times[[#This Row],[31]])</f>
        <v>3.9653125000000004E-2</v>
      </c>
      <c r="AO20" s="126">
        <f>IF(ISBLANK(laps_times[[#This Row],[32]]),"DNF",    rounds_cum_time[[#This Row],[31]]+laps_times[[#This Row],[32]])</f>
        <v>4.0929513888888894E-2</v>
      </c>
      <c r="AP20" s="126">
        <f>IF(ISBLANK(laps_times[[#This Row],[33]]),"DNF",    rounds_cum_time[[#This Row],[32]]+laps_times[[#This Row],[33]])</f>
        <v>4.2215740740740748E-2</v>
      </c>
      <c r="AQ20" s="126">
        <f>IF(ISBLANK(laps_times[[#This Row],[34]]),"DNF",    rounds_cum_time[[#This Row],[33]]+laps_times[[#This Row],[34]])</f>
        <v>4.3499884259259269E-2</v>
      </c>
      <c r="AR20" s="126">
        <f>IF(ISBLANK(laps_times[[#This Row],[35]]),"DNF",    rounds_cum_time[[#This Row],[34]]+laps_times[[#This Row],[35]])</f>
        <v>4.4799537037037047E-2</v>
      </c>
      <c r="AS20" s="126">
        <f>IF(ISBLANK(laps_times[[#This Row],[36]]),"DNF",    rounds_cum_time[[#This Row],[35]]+laps_times[[#This Row],[36]])</f>
        <v>4.6097800925925934E-2</v>
      </c>
      <c r="AT20" s="126">
        <f>IF(ISBLANK(laps_times[[#This Row],[37]]),"DNF",    rounds_cum_time[[#This Row],[36]]+laps_times[[#This Row],[37]])</f>
        <v>4.7424189814814825E-2</v>
      </c>
      <c r="AU20" s="126">
        <f>IF(ISBLANK(laps_times[[#This Row],[38]]),"DNF",    rounds_cum_time[[#This Row],[37]]+laps_times[[#This Row],[38]])</f>
        <v>4.8802546296296309E-2</v>
      </c>
      <c r="AV20" s="126">
        <f>IF(ISBLANK(laps_times[[#This Row],[39]]),"DNF",    rounds_cum_time[[#This Row],[38]]+laps_times[[#This Row],[39]])</f>
        <v>5.0085185185185198E-2</v>
      </c>
      <c r="AW20" s="126">
        <f>IF(ISBLANK(laps_times[[#This Row],[40]]),"DNF",    rounds_cum_time[[#This Row],[39]]+laps_times[[#This Row],[40]])</f>
        <v>5.1379745370370385E-2</v>
      </c>
      <c r="AX20" s="126">
        <f>IF(ISBLANK(laps_times[[#This Row],[41]]),"DNF",    rounds_cum_time[[#This Row],[40]]+laps_times[[#This Row],[41]])</f>
        <v>5.2674421296296313E-2</v>
      </c>
      <c r="AY20" s="126">
        <f>IF(ISBLANK(laps_times[[#This Row],[42]]),"DNF",    rounds_cum_time[[#This Row],[41]]+laps_times[[#This Row],[42]])</f>
        <v>5.4016087962962978E-2</v>
      </c>
      <c r="AZ20" s="126">
        <f>IF(ISBLANK(laps_times[[#This Row],[43]]),"DNF",    rounds_cum_time[[#This Row],[42]]+laps_times[[#This Row],[43]])</f>
        <v>5.529270833333335E-2</v>
      </c>
      <c r="BA20" s="126">
        <f>IF(ISBLANK(laps_times[[#This Row],[44]]),"DNF",    rounds_cum_time[[#This Row],[43]]+laps_times[[#This Row],[44]])</f>
        <v>5.6604861111111127E-2</v>
      </c>
      <c r="BB20" s="126">
        <f>IF(ISBLANK(laps_times[[#This Row],[45]]),"DNF",    rounds_cum_time[[#This Row],[44]]+laps_times[[#This Row],[45]])</f>
        <v>5.7945023148148166E-2</v>
      </c>
      <c r="BC20" s="126">
        <f>IF(ISBLANK(laps_times[[#This Row],[46]]),"DNF",    rounds_cum_time[[#This Row],[45]]+laps_times[[#This Row],[46]])</f>
        <v>5.9273032407407424E-2</v>
      </c>
      <c r="BD20" s="126">
        <f>IF(ISBLANK(laps_times[[#This Row],[47]]),"DNF",    rounds_cum_time[[#This Row],[46]]+laps_times[[#This Row],[47]])</f>
        <v>6.0614583333333347E-2</v>
      </c>
      <c r="BE20" s="126">
        <f>IF(ISBLANK(laps_times[[#This Row],[48]]),"DNF",    rounds_cum_time[[#This Row],[47]]+laps_times[[#This Row],[48]])</f>
        <v>6.1975578703703717E-2</v>
      </c>
      <c r="BF20" s="126">
        <f>IF(ISBLANK(laps_times[[#This Row],[49]]),"DNF",    rounds_cum_time[[#This Row],[48]]+laps_times[[#This Row],[49]])</f>
        <v>6.3323263888888898E-2</v>
      </c>
      <c r="BG20" s="126">
        <f>IF(ISBLANK(laps_times[[#This Row],[50]]),"DNF",    rounds_cum_time[[#This Row],[49]]+laps_times[[#This Row],[50]])</f>
        <v>6.4713078703703714E-2</v>
      </c>
      <c r="BH20" s="126">
        <f>IF(ISBLANK(laps_times[[#This Row],[51]]),"DNF",    rounds_cum_time[[#This Row],[50]]+laps_times[[#This Row],[51]])</f>
        <v>6.6049652777777787E-2</v>
      </c>
      <c r="BI20" s="126">
        <f>IF(ISBLANK(laps_times[[#This Row],[52]]),"DNF",    rounds_cum_time[[#This Row],[51]]+laps_times[[#This Row],[52]])</f>
        <v>6.7417939814814823E-2</v>
      </c>
      <c r="BJ20" s="126">
        <f>IF(ISBLANK(laps_times[[#This Row],[53]]),"DNF",    rounds_cum_time[[#This Row],[52]]+laps_times[[#This Row],[53]])</f>
        <v>6.8829976851851854E-2</v>
      </c>
      <c r="BK20" s="126">
        <f>IF(ISBLANK(laps_times[[#This Row],[54]]),"DNF",    rounds_cum_time[[#This Row],[53]]+laps_times[[#This Row],[54]])</f>
        <v>7.0186226851851857E-2</v>
      </c>
      <c r="BL20" s="126">
        <f>IF(ISBLANK(laps_times[[#This Row],[55]]),"DNF",    rounds_cum_time[[#This Row],[54]]+laps_times[[#This Row],[55]])</f>
        <v>7.1538425925925936E-2</v>
      </c>
      <c r="BM20" s="126">
        <f>IF(ISBLANK(laps_times[[#This Row],[56]]),"DNF",    rounds_cum_time[[#This Row],[55]]+laps_times[[#This Row],[56]])</f>
        <v>7.2896759259259272E-2</v>
      </c>
      <c r="BN20" s="126">
        <f>IF(ISBLANK(laps_times[[#This Row],[57]]),"DNF",    rounds_cum_time[[#This Row],[56]]+laps_times[[#This Row],[57]])</f>
        <v>7.4395138888888906E-2</v>
      </c>
      <c r="BO20" s="126">
        <f>IF(ISBLANK(laps_times[[#This Row],[58]]),"DNF",    rounds_cum_time[[#This Row],[57]]+laps_times[[#This Row],[58]])</f>
        <v>7.5761805555555575E-2</v>
      </c>
      <c r="BP20" s="126">
        <f>IF(ISBLANK(laps_times[[#This Row],[59]]),"DNF",    rounds_cum_time[[#This Row],[58]]+laps_times[[#This Row],[59]])</f>
        <v>7.7136342592592611E-2</v>
      </c>
      <c r="BQ20" s="126">
        <f>IF(ISBLANK(laps_times[[#This Row],[60]]),"DNF",    rounds_cum_time[[#This Row],[59]]+laps_times[[#This Row],[60]])</f>
        <v>7.8518055555555577E-2</v>
      </c>
      <c r="BR20" s="126">
        <f>IF(ISBLANK(laps_times[[#This Row],[61]]),"DNF",    rounds_cum_time[[#This Row],[60]]+laps_times[[#This Row],[61]])</f>
        <v>7.9882754629629654E-2</v>
      </c>
      <c r="BS20" s="126">
        <f>IF(ISBLANK(laps_times[[#This Row],[62]]),"DNF",    rounds_cum_time[[#This Row],[61]]+laps_times[[#This Row],[62]])</f>
        <v>8.1370601851851881E-2</v>
      </c>
      <c r="BT20" s="126">
        <f>IF(ISBLANK(laps_times[[#This Row],[63]]),"DNF",    rounds_cum_time[[#This Row],[62]]+laps_times[[#This Row],[63]])</f>
        <v>8.2761458333333357E-2</v>
      </c>
      <c r="BU20" s="126">
        <f>IF(ISBLANK(laps_times[[#This Row],[64]]),"DNF",    rounds_cum_time[[#This Row],[63]]+laps_times[[#This Row],[64]])</f>
        <v>8.4160532407407437E-2</v>
      </c>
      <c r="BV20" s="126">
        <f>IF(ISBLANK(laps_times[[#This Row],[65]]),"DNF",    rounds_cum_time[[#This Row],[64]]+laps_times[[#This Row],[65]])</f>
        <v>8.5568750000000027E-2</v>
      </c>
      <c r="BW20" s="126">
        <f>IF(ISBLANK(laps_times[[#This Row],[66]]),"DNF",    rounds_cum_time[[#This Row],[65]]+laps_times[[#This Row],[66]])</f>
        <v>8.6990509259259288E-2</v>
      </c>
      <c r="BX20" s="126">
        <f>IF(ISBLANK(laps_times[[#This Row],[67]]),"DNF",    rounds_cum_time[[#This Row],[66]]+laps_times[[#This Row],[67]])</f>
        <v>8.8476504629629665E-2</v>
      </c>
      <c r="BY20" s="126">
        <f>IF(ISBLANK(laps_times[[#This Row],[68]]),"DNF",    rounds_cum_time[[#This Row],[67]]+laps_times[[#This Row],[68]])</f>
        <v>8.9852893518518551E-2</v>
      </c>
      <c r="BZ20" s="126">
        <f>IF(ISBLANK(laps_times[[#This Row],[69]]),"DNF",    rounds_cum_time[[#This Row],[68]]+laps_times[[#This Row],[69]])</f>
        <v>9.1276851851851887E-2</v>
      </c>
      <c r="CA20" s="126">
        <f>IF(ISBLANK(laps_times[[#This Row],[70]]),"DNF",    rounds_cum_time[[#This Row],[69]]+laps_times[[#This Row],[70]])</f>
        <v>9.2693750000000033E-2</v>
      </c>
      <c r="CB20" s="126">
        <f>IF(ISBLANK(laps_times[[#This Row],[71]]),"DNF",    rounds_cum_time[[#This Row],[70]]+laps_times[[#This Row],[71]])</f>
        <v>9.4259143518518551E-2</v>
      </c>
      <c r="CC20" s="126">
        <f>IF(ISBLANK(laps_times[[#This Row],[72]]),"DNF",    rounds_cum_time[[#This Row],[71]]+laps_times[[#This Row],[72]])</f>
        <v>9.5673032407407446E-2</v>
      </c>
      <c r="CD20" s="126">
        <f>IF(ISBLANK(laps_times[[#This Row],[73]]),"DNF",    rounds_cum_time[[#This Row],[72]]+laps_times[[#This Row],[73]])</f>
        <v>9.7064814814814854E-2</v>
      </c>
      <c r="CE20" s="126">
        <f>IF(ISBLANK(laps_times[[#This Row],[74]]),"DNF",    rounds_cum_time[[#This Row],[73]]+laps_times[[#This Row],[74]])</f>
        <v>9.8553935185185224E-2</v>
      </c>
      <c r="CF20" s="126">
        <f>IF(ISBLANK(laps_times[[#This Row],[75]]),"DNF",    rounds_cum_time[[#This Row],[74]]+laps_times[[#This Row],[75]])</f>
        <v>9.9966550925925962E-2</v>
      </c>
      <c r="CG20" s="126">
        <f>IF(ISBLANK(laps_times[[#This Row],[76]]),"DNF",    rounds_cum_time[[#This Row],[75]]+laps_times[[#This Row],[76]])</f>
        <v>0.10136631944444448</v>
      </c>
      <c r="CH20" s="126">
        <f>IF(ISBLANK(laps_times[[#This Row],[77]]),"DNF",    rounds_cum_time[[#This Row],[76]]+laps_times[[#This Row],[77]])</f>
        <v>0.10280000000000003</v>
      </c>
      <c r="CI20" s="126">
        <f>IF(ISBLANK(laps_times[[#This Row],[78]]),"DNF",    rounds_cum_time[[#This Row],[77]]+laps_times[[#This Row],[78]])</f>
        <v>0.10432488425925929</v>
      </c>
      <c r="CJ20" s="126">
        <f>IF(ISBLANK(laps_times[[#This Row],[79]]),"DNF",    rounds_cum_time[[#This Row],[78]]+laps_times[[#This Row],[79]])</f>
        <v>0.10577303240740743</v>
      </c>
      <c r="CK20" s="126">
        <f>IF(ISBLANK(laps_times[[#This Row],[80]]),"DNF",    rounds_cum_time[[#This Row],[79]]+laps_times[[#This Row],[80]])</f>
        <v>0.10721493055555557</v>
      </c>
      <c r="CL20" s="126">
        <f>IF(ISBLANK(laps_times[[#This Row],[81]]),"DNF",    rounds_cum_time[[#This Row],[80]]+laps_times[[#This Row],[81]])</f>
        <v>0.10864594907407409</v>
      </c>
      <c r="CM20" s="126">
        <f>IF(ISBLANK(laps_times[[#This Row],[82]]),"DNF",    rounds_cum_time[[#This Row],[81]]+laps_times[[#This Row],[82]])</f>
        <v>0.11015046296296298</v>
      </c>
      <c r="CN20" s="126">
        <f>IF(ISBLANK(laps_times[[#This Row],[83]]),"DNF",    rounds_cum_time[[#This Row],[82]]+laps_times[[#This Row],[83]])</f>
        <v>0.11172094907407409</v>
      </c>
      <c r="CO20" s="126">
        <f>IF(ISBLANK(laps_times[[#This Row],[84]]),"DNF",    rounds_cum_time[[#This Row],[83]]+laps_times[[#This Row],[84]])</f>
        <v>0.11315486111111113</v>
      </c>
      <c r="CP20" s="126">
        <f>IF(ISBLANK(laps_times[[#This Row],[85]]),"DNF",    rounds_cum_time[[#This Row],[84]]+laps_times[[#This Row],[85]])</f>
        <v>0.11457071759259262</v>
      </c>
      <c r="CQ20" s="126">
        <f>IF(ISBLANK(laps_times[[#This Row],[86]]),"DNF",    rounds_cum_time[[#This Row],[85]]+laps_times[[#This Row],[86]])</f>
        <v>0.11610914351851855</v>
      </c>
      <c r="CR20" s="126">
        <f>IF(ISBLANK(laps_times[[#This Row],[87]]),"DNF",    rounds_cum_time[[#This Row],[86]]+laps_times[[#This Row],[87]])</f>
        <v>0.11753692129629632</v>
      </c>
      <c r="CS20" s="126">
        <f>IF(ISBLANK(laps_times[[#This Row],[88]]),"DNF",    rounds_cum_time[[#This Row],[87]]+laps_times[[#This Row],[88]])</f>
        <v>0.11898796296296299</v>
      </c>
      <c r="CT20" s="126">
        <f>IF(ISBLANK(laps_times[[#This Row],[89]]),"DNF",    rounds_cum_time[[#This Row],[88]]+laps_times[[#This Row],[89]])</f>
        <v>0.12053182870370373</v>
      </c>
      <c r="CU20" s="126">
        <f>IF(ISBLANK(laps_times[[#This Row],[90]]),"DNF",    rounds_cum_time[[#This Row],[89]]+laps_times[[#This Row],[90]])</f>
        <v>0.12203946759259261</v>
      </c>
      <c r="CV20" s="126">
        <f>IF(ISBLANK(laps_times[[#This Row],[91]]),"DNF",    rounds_cum_time[[#This Row],[90]]+laps_times[[#This Row],[91]])</f>
        <v>0.1234865740740741</v>
      </c>
      <c r="CW20" s="126">
        <f>IF(ISBLANK(laps_times[[#This Row],[92]]),"DNF",    rounds_cum_time[[#This Row],[91]]+laps_times[[#This Row],[92]])</f>
        <v>0.12493842592592595</v>
      </c>
      <c r="CX20" s="126">
        <f>IF(ISBLANK(laps_times[[#This Row],[93]]),"DNF",    rounds_cum_time[[#This Row],[92]]+laps_times[[#This Row],[93]])</f>
        <v>0.12647592592592596</v>
      </c>
      <c r="CY20" s="126">
        <f>IF(ISBLANK(laps_times[[#This Row],[94]]),"DNF",    rounds_cum_time[[#This Row],[93]]+laps_times[[#This Row],[94]])</f>
        <v>0.12793217592592596</v>
      </c>
      <c r="CZ20" s="126">
        <f>IF(ISBLANK(laps_times[[#This Row],[95]]),"DNF",    rounds_cum_time[[#This Row],[94]]+laps_times[[#This Row],[95]])</f>
        <v>0.12935740740740745</v>
      </c>
      <c r="DA20" s="126">
        <f>IF(ISBLANK(laps_times[[#This Row],[96]]),"DNF",    rounds_cum_time[[#This Row],[95]]+laps_times[[#This Row],[96]])</f>
        <v>0.13082557870370373</v>
      </c>
      <c r="DB20" s="126">
        <f>IF(ISBLANK(laps_times[[#This Row],[97]]),"DNF",    rounds_cum_time[[#This Row],[96]]+laps_times[[#This Row],[97]])</f>
        <v>0.13228113425925928</v>
      </c>
      <c r="DC20" s="126">
        <f>IF(ISBLANK(laps_times[[#This Row],[98]]),"DNF",    rounds_cum_time[[#This Row],[97]]+laps_times[[#This Row],[98]])</f>
        <v>0.13374756944444446</v>
      </c>
      <c r="DD20" s="126">
        <f>IF(ISBLANK(laps_times[[#This Row],[99]]),"DNF",    rounds_cum_time[[#This Row],[98]]+laps_times[[#This Row],[99]])</f>
        <v>0.13523414351851853</v>
      </c>
      <c r="DE20" s="126">
        <f>IF(ISBLANK(laps_times[[#This Row],[100]]),"DNF",    rounds_cum_time[[#This Row],[99]]+laps_times[[#This Row],[100]])</f>
        <v>0.13670995370370373</v>
      </c>
      <c r="DF20" s="126">
        <f>IF(ISBLANK(laps_times[[#This Row],[101]]),"DNF",    rounds_cum_time[[#This Row],[100]]+laps_times[[#This Row],[101]])</f>
        <v>0.13827094907407411</v>
      </c>
      <c r="DG20" s="126">
        <f>IF(ISBLANK(laps_times[[#This Row],[102]]),"DNF",    rounds_cum_time[[#This Row],[101]]+laps_times[[#This Row],[102]])</f>
        <v>0.13974768518518521</v>
      </c>
      <c r="DH20" s="126">
        <f>IF(ISBLANK(laps_times[[#This Row],[103]]),"DNF",    rounds_cum_time[[#This Row],[102]]+laps_times[[#This Row],[103]])</f>
        <v>0.14124687500000002</v>
      </c>
      <c r="DI20" s="127">
        <f>IF(ISBLANK(laps_times[[#This Row],[104]]),"DNF",    rounds_cum_time[[#This Row],[103]]+laps_times[[#This Row],[104]])</f>
        <v>0.14273472222222225</v>
      </c>
      <c r="DJ20" s="127">
        <f>IF(ISBLANK(laps_times[[#This Row],[105]]),"DNF",    rounds_cum_time[[#This Row],[104]]+laps_times[[#This Row],[105]])</f>
        <v>0.14411886574074076</v>
      </c>
    </row>
    <row r="21" spans="2:114">
      <c r="B21" s="123">
        <f>laps_times[[#This Row],[poř]]</f>
        <v>18</v>
      </c>
      <c r="C21" s="124">
        <f>laps_times[[#This Row],[s.č.]]</f>
        <v>64</v>
      </c>
      <c r="D21" s="124" t="str">
        <f>laps_times[[#This Row],[jméno]]</f>
        <v>Scheuringer Michael</v>
      </c>
      <c r="E21" s="125">
        <f>laps_times[[#This Row],[roč]]</f>
        <v>1971</v>
      </c>
      <c r="F21" s="125" t="str">
        <f>laps_times[[#This Row],[kat]]</f>
        <v>M40</v>
      </c>
      <c r="G21" s="125">
        <f>laps_times[[#This Row],[poř_kat]]</f>
        <v>7</v>
      </c>
      <c r="H21" s="124" t="str">
        <f>IF(ISBLANK(laps_times[[#This Row],[klub]]),"-",laps_times[[#This Row],[klub]])</f>
        <v>LC Linz</v>
      </c>
      <c r="I21" s="133">
        <f>laps_times[[#This Row],[celk. čas]]</f>
        <v>0.14424652777777777</v>
      </c>
      <c r="J21" s="126">
        <f>laps_times[[#This Row],[1]]</f>
        <v>1.9446759259259261E-3</v>
      </c>
      <c r="K21" s="126">
        <f>IF(ISBLANK(laps_times[[#This Row],[2]]),"DNF",    rounds_cum_time[[#This Row],[1]]+laps_times[[#This Row],[2]])</f>
        <v>3.186226851851852E-3</v>
      </c>
      <c r="L21" s="126">
        <f>IF(ISBLANK(laps_times[[#This Row],[3]]),"DNF",    rounds_cum_time[[#This Row],[2]]+laps_times[[#This Row],[3]])</f>
        <v>4.4297453703703703E-3</v>
      </c>
      <c r="M21" s="126">
        <f>IF(ISBLANK(laps_times[[#This Row],[4]]),"DNF",    rounds_cum_time[[#This Row],[3]]+laps_times[[#This Row],[4]])</f>
        <v>5.6712962962962958E-3</v>
      </c>
      <c r="N21" s="126">
        <f>IF(ISBLANK(laps_times[[#This Row],[5]]),"DNF",    rounds_cum_time[[#This Row],[4]]+laps_times[[#This Row],[5]])</f>
        <v>6.9122685185185181E-3</v>
      </c>
      <c r="O21" s="126">
        <f>IF(ISBLANK(laps_times[[#This Row],[6]]),"DNF",    rounds_cum_time[[#This Row],[5]]+laps_times[[#This Row],[6]])</f>
        <v>8.1737268518518522E-3</v>
      </c>
      <c r="P21" s="126">
        <f>IF(ISBLANK(laps_times[[#This Row],[7]]),"DNF",    rounds_cum_time[[#This Row],[6]]+laps_times[[#This Row],[7]])</f>
        <v>9.4303240740740736E-3</v>
      </c>
      <c r="Q21" s="126">
        <f>IF(ISBLANK(laps_times[[#This Row],[8]]),"DNF",    rounds_cum_time[[#This Row],[7]]+laps_times[[#This Row],[8]])</f>
        <v>1.0685185185185185E-2</v>
      </c>
      <c r="R21" s="126">
        <f>IF(ISBLANK(laps_times[[#This Row],[9]]),"DNF",    rounds_cum_time[[#This Row],[8]]+laps_times[[#This Row],[9]])</f>
        <v>1.1934606481481482E-2</v>
      </c>
      <c r="S21" s="126">
        <f>IF(ISBLANK(laps_times[[#This Row],[10]]),"DNF",    rounds_cum_time[[#This Row],[9]]+laps_times[[#This Row],[10]])</f>
        <v>1.3193518518518519E-2</v>
      </c>
      <c r="T21" s="126">
        <f>IF(ISBLANK(laps_times[[#This Row],[11]]),"DNF",    rounds_cum_time[[#This Row],[10]]+laps_times[[#This Row],[11]])</f>
        <v>1.4451041666666668E-2</v>
      </c>
      <c r="U21" s="126">
        <f>IF(ISBLANK(laps_times[[#This Row],[12]]),"DNF",    rounds_cum_time[[#This Row],[11]]+laps_times[[#This Row],[12]])</f>
        <v>1.5706712962962964E-2</v>
      </c>
      <c r="V21" s="126">
        <f>IF(ISBLANK(laps_times[[#This Row],[13]]),"DNF",    rounds_cum_time[[#This Row],[12]]+laps_times[[#This Row],[13]])</f>
        <v>1.692037037037037E-2</v>
      </c>
      <c r="W21" s="126">
        <f>IF(ISBLANK(laps_times[[#This Row],[14]]),"DNF",    rounds_cum_time[[#This Row],[13]]+laps_times[[#This Row],[14]])</f>
        <v>1.8147453703703704E-2</v>
      </c>
      <c r="X21" s="126">
        <f>IF(ISBLANK(laps_times[[#This Row],[15]]),"DNF",    rounds_cum_time[[#This Row],[14]]+laps_times[[#This Row],[15]])</f>
        <v>1.939363425925926E-2</v>
      </c>
      <c r="Y21" s="126">
        <f>IF(ISBLANK(laps_times[[#This Row],[16]]),"DNF",    rounds_cum_time[[#This Row],[15]]+laps_times[[#This Row],[16]])</f>
        <v>2.0636805555555558E-2</v>
      </c>
      <c r="Z21" s="126">
        <f>IF(ISBLANK(laps_times[[#This Row],[17]]),"DNF",    rounds_cum_time[[#This Row],[16]]+laps_times[[#This Row],[17]])</f>
        <v>2.1879976851851855E-2</v>
      </c>
      <c r="AA21" s="126">
        <f>IF(ISBLANK(laps_times[[#This Row],[18]]),"DNF",    rounds_cum_time[[#This Row],[17]]+laps_times[[#This Row],[18]])</f>
        <v>2.3143634259259263E-2</v>
      </c>
      <c r="AB21" s="126">
        <f>IF(ISBLANK(laps_times[[#This Row],[19]]),"DNF",    rounds_cum_time[[#This Row],[18]]+laps_times[[#This Row],[19]])</f>
        <v>2.4398495370370372E-2</v>
      </c>
      <c r="AC21" s="126">
        <f>IF(ISBLANK(laps_times[[#This Row],[20]]),"DNF",    rounds_cum_time[[#This Row],[19]]+laps_times[[#This Row],[20]])</f>
        <v>2.5661574074074076E-2</v>
      </c>
      <c r="AD21" s="126">
        <f>IF(ISBLANK(laps_times[[#This Row],[21]]),"DNF",    rounds_cum_time[[#This Row],[20]]+laps_times[[#This Row],[21]])</f>
        <v>2.6909375000000003E-2</v>
      </c>
      <c r="AE21" s="126">
        <f>IF(ISBLANK(laps_times[[#This Row],[22]]),"DNF",    rounds_cum_time[[#This Row],[21]]+laps_times[[#This Row],[22]])</f>
        <v>2.8163078703703708E-2</v>
      </c>
      <c r="AF21" s="126">
        <f>IF(ISBLANK(laps_times[[#This Row],[23]]),"DNF",    rounds_cum_time[[#This Row],[22]]+laps_times[[#This Row],[23]])</f>
        <v>2.9404398148148152E-2</v>
      </c>
      <c r="AG21" s="126">
        <f>IF(ISBLANK(laps_times[[#This Row],[24]]),"DNF",    rounds_cum_time[[#This Row],[23]]+laps_times[[#This Row],[24]])</f>
        <v>3.0631365740740744E-2</v>
      </c>
      <c r="AH21" s="126">
        <f>IF(ISBLANK(laps_times[[#This Row],[25]]),"DNF",    rounds_cum_time[[#This Row],[24]]+laps_times[[#This Row],[25]])</f>
        <v>3.1876620370370375E-2</v>
      </c>
      <c r="AI21" s="126">
        <f>IF(ISBLANK(laps_times[[#This Row],[26]]),"DNF",    rounds_cum_time[[#This Row],[25]]+laps_times[[#This Row],[26]])</f>
        <v>3.3129976851851858E-2</v>
      </c>
      <c r="AJ21" s="126">
        <f>IF(ISBLANK(laps_times[[#This Row],[27]]),"DNF",    rounds_cum_time[[#This Row],[26]]+laps_times[[#This Row],[27]])</f>
        <v>3.4387152777777784E-2</v>
      </c>
      <c r="AK21" s="126">
        <f>IF(ISBLANK(laps_times[[#This Row],[28]]),"DNF",    rounds_cum_time[[#This Row],[27]]+laps_times[[#This Row],[28]])</f>
        <v>3.5659837962962966E-2</v>
      </c>
      <c r="AL21" s="126">
        <f>IF(ISBLANK(laps_times[[#This Row],[29]]),"DNF",    rounds_cum_time[[#This Row],[28]]+laps_times[[#This Row],[29]])</f>
        <v>3.6916203703703708E-2</v>
      </c>
      <c r="AM21" s="126">
        <f>IF(ISBLANK(laps_times[[#This Row],[30]]),"DNF",    rounds_cum_time[[#This Row],[29]]+laps_times[[#This Row],[30]])</f>
        <v>3.816678240740741E-2</v>
      </c>
      <c r="AN21" s="126">
        <f>IF(ISBLANK(laps_times[[#This Row],[31]]),"DNF",    rounds_cum_time[[#This Row],[30]]+laps_times[[#This Row],[31]])</f>
        <v>3.9436226851851851E-2</v>
      </c>
      <c r="AO21" s="126">
        <f>IF(ISBLANK(laps_times[[#This Row],[32]]),"DNF",    rounds_cum_time[[#This Row],[31]]+laps_times[[#This Row],[32]])</f>
        <v>4.0668402777777779E-2</v>
      </c>
      <c r="AP21" s="126">
        <f>IF(ISBLANK(laps_times[[#This Row],[33]]),"DNF",    rounds_cum_time[[#This Row],[32]]+laps_times[[#This Row],[33]])</f>
        <v>4.1919560185185188E-2</v>
      </c>
      <c r="AQ21" s="126">
        <f>IF(ISBLANK(laps_times[[#This Row],[34]]),"DNF",    rounds_cum_time[[#This Row],[33]]+laps_times[[#This Row],[34]])</f>
        <v>4.3182870370370371E-2</v>
      </c>
      <c r="AR21" s="126">
        <f>IF(ISBLANK(laps_times[[#This Row],[35]]),"DNF",    rounds_cum_time[[#This Row],[34]]+laps_times[[#This Row],[35]])</f>
        <v>4.4448379629629629E-2</v>
      </c>
      <c r="AS21" s="126">
        <f>IF(ISBLANK(laps_times[[#This Row],[36]]),"DNF",    rounds_cum_time[[#This Row],[35]]+laps_times[[#This Row],[36]])</f>
        <v>4.5714583333333336E-2</v>
      </c>
      <c r="AT21" s="126">
        <f>IF(ISBLANK(laps_times[[#This Row],[37]]),"DNF",    rounds_cum_time[[#This Row],[36]]+laps_times[[#This Row],[37]])</f>
        <v>4.6978935185185186E-2</v>
      </c>
      <c r="AU21" s="126">
        <f>IF(ISBLANK(laps_times[[#This Row],[38]]),"DNF",    rounds_cum_time[[#This Row],[37]]+laps_times[[#This Row],[38]])</f>
        <v>4.8252662037037035E-2</v>
      </c>
      <c r="AV21" s="126">
        <f>IF(ISBLANK(laps_times[[#This Row],[39]]),"DNF",    rounds_cum_time[[#This Row],[38]]+laps_times[[#This Row],[39]])</f>
        <v>4.9503587962962961E-2</v>
      </c>
      <c r="AW21" s="126">
        <f>IF(ISBLANK(laps_times[[#This Row],[40]]),"DNF",    rounds_cum_time[[#This Row],[39]]+laps_times[[#This Row],[40]])</f>
        <v>5.0748263888888888E-2</v>
      </c>
      <c r="AX21" s="126">
        <f>IF(ISBLANK(laps_times[[#This Row],[41]]),"DNF",    rounds_cum_time[[#This Row],[40]]+laps_times[[#This Row],[41]])</f>
        <v>5.2009722222222221E-2</v>
      </c>
      <c r="AY21" s="126">
        <f>IF(ISBLANK(laps_times[[#This Row],[42]]),"DNF",    rounds_cum_time[[#This Row],[41]]+laps_times[[#This Row],[42]])</f>
        <v>5.3285300925925927E-2</v>
      </c>
      <c r="AZ21" s="126">
        <f>IF(ISBLANK(laps_times[[#This Row],[43]]),"DNF",    rounds_cum_time[[#This Row],[42]]+laps_times[[#This Row],[43]])</f>
        <v>5.4578124999999998E-2</v>
      </c>
      <c r="BA21" s="126">
        <f>IF(ISBLANK(laps_times[[#This Row],[44]]),"DNF",    rounds_cum_time[[#This Row],[43]]+laps_times[[#This Row],[44]])</f>
        <v>5.5857291666666663E-2</v>
      </c>
      <c r="BB21" s="126">
        <f>IF(ISBLANK(laps_times[[#This Row],[45]]),"DNF",    rounds_cum_time[[#This Row],[44]]+laps_times[[#This Row],[45]])</f>
        <v>5.7127662037037036E-2</v>
      </c>
      <c r="BC21" s="126">
        <f>IF(ISBLANK(laps_times[[#This Row],[46]]),"DNF",    rounds_cum_time[[#This Row],[45]]+laps_times[[#This Row],[46]])</f>
        <v>5.8408680555555557E-2</v>
      </c>
      <c r="BD21" s="126">
        <f>IF(ISBLANK(laps_times[[#This Row],[47]]),"DNF",    rounds_cum_time[[#This Row],[46]]+laps_times[[#This Row],[47]])</f>
        <v>5.9682986111111114E-2</v>
      </c>
      <c r="BE21" s="126">
        <f>IF(ISBLANK(laps_times[[#This Row],[48]]),"DNF",    rounds_cum_time[[#This Row],[47]]+laps_times[[#This Row],[48]])</f>
        <v>6.0961111111111112E-2</v>
      </c>
      <c r="BF21" s="126">
        <f>IF(ISBLANK(laps_times[[#This Row],[49]]),"DNF",    rounds_cum_time[[#This Row],[48]]+laps_times[[#This Row],[49]])</f>
        <v>6.2246990740740742E-2</v>
      </c>
      <c r="BG21" s="126">
        <f>IF(ISBLANK(laps_times[[#This Row],[50]]),"DNF",    rounds_cum_time[[#This Row],[49]]+laps_times[[#This Row],[50]])</f>
        <v>6.3555208333333335E-2</v>
      </c>
      <c r="BH21" s="126">
        <f>IF(ISBLANK(laps_times[[#This Row],[51]]),"DNF",    rounds_cum_time[[#This Row],[50]]+laps_times[[#This Row],[51]])</f>
        <v>6.4860300925925929E-2</v>
      </c>
      <c r="BI21" s="126">
        <f>IF(ISBLANK(laps_times[[#This Row],[52]]),"DNF",    rounds_cum_time[[#This Row],[51]]+laps_times[[#This Row],[52]])</f>
        <v>6.6145138888888885E-2</v>
      </c>
      <c r="BJ21" s="126">
        <f>IF(ISBLANK(laps_times[[#This Row],[53]]),"DNF",    rounds_cum_time[[#This Row],[52]]+laps_times[[#This Row],[53]])</f>
        <v>6.7429745370370373E-2</v>
      </c>
      <c r="BK21" s="126">
        <f>IF(ISBLANK(laps_times[[#This Row],[54]]),"DNF",    rounds_cum_time[[#This Row],[53]]+laps_times[[#This Row],[54]])</f>
        <v>6.8734027777777776E-2</v>
      </c>
      <c r="BL21" s="126">
        <f>IF(ISBLANK(laps_times[[#This Row],[55]]),"DNF",    rounds_cum_time[[#This Row],[54]]+laps_times[[#This Row],[55]])</f>
        <v>7.0033217592592595E-2</v>
      </c>
      <c r="BM21" s="126">
        <f>IF(ISBLANK(laps_times[[#This Row],[56]]),"DNF",    rounds_cum_time[[#This Row],[55]]+laps_times[[#This Row],[56]])</f>
        <v>7.1336111111111114E-2</v>
      </c>
      <c r="BN21" s="126">
        <f>IF(ISBLANK(laps_times[[#This Row],[57]]),"DNF",    rounds_cum_time[[#This Row],[56]]+laps_times[[#This Row],[57]])</f>
        <v>7.2643750000000007E-2</v>
      </c>
      <c r="BO21" s="126">
        <f>IF(ISBLANK(laps_times[[#This Row],[58]]),"DNF",    rounds_cum_time[[#This Row],[57]]+laps_times[[#This Row],[58]])</f>
        <v>7.402256944444445E-2</v>
      </c>
      <c r="BP21" s="126">
        <f>IF(ISBLANK(laps_times[[#This Row],[59]]),"DNF",    rounds_cum_time[[#This Row],[58]]+laps_times[[#This Row],[59]])</f>
        <v>7.5330555555555567E-2</v>
      </c>
      <c r="BQ21" s="126">
        <f>IF(ISBLANK(laps_times[[#This Row],[60]]),"DNF",    rounds_cum_time[[#This Row],[59]]+laps_times[[#This Row],[60]])</f>
        <v>7.6671296296296307E-2</v>
      </c>
      <c r="BR21" s="126">
        <f>IF(ISBLANK(laps_times[[#This Row],[61]]),"DNF",    rounds_cum_time[[#This Row],[60]]+laps_times[[#This Row],[61]])</f>
        <v>7.8007638888888897E-2</v>
      </c>
      <c r="BS21" s="126">
        <f>IF(ISBLANK(laps_times[[#This Row],[62]]),"DNF",    rounds_cum_time[[#This Row],[61]]+laps_times[[#This Row],[62]])</f>
        <v>7.9340162037037046E-2</v>
      </c>
      <c r="BT21" s="126">
        <f>IF(ISBLANK(laps_times[[#This Row],[63]]),"DNF",    rounds_cum_time[[#This Row],[62]]+laps_times[[#This Row],[63]])</f>
        <v>8.0681712962962976E-2</v>
      </c>
      <c r="BU21" s="126">
        <f>IF(ISBLANK(laps_times[[#This Row],[64]]),"DNF",    rounds_cum_time[[#This Row],[63]]+laps_times[[#This Row],[64]])</f>
        <v>8.2041319444444455E-2</v>
      </c>
      <c r="BV21" s="126">
        <f>IF(ISBLANK(laps_times[[#This Row],[65]]),"DNF",    rounds_cum_time[[#This Row],[64]]+laps_times[[#This Row],[65]])</f>
        <v>8.3410185185185198E-2</v>
      </c>
      <c r="BW21" s="126">
        <f>IF(ISBLANK(laps_times[[#This Row],[66]]),"DNF",    rounds_cum_time[[#This Row],[65]]+laps_times[[#This Row],[66]])</f>
        <v>8.4835995370370385E-2</v>
      </c>
      <c r="BX21" s="126">
        <f>IF(ISBLANK(laps_times[[#This Row],[67]]),"DNF",    rounds_cum_time[[#This Row],[66]]+laps_times[[#This Row],[67]])</f>
        <v>8.6227777777777792E-2</v>
      </c>
      <c r="BY21" s="126">
        <f>IF(ISBLANK(laps_times[[#This Row],[68]]),"DNF",    rounds_cum_time[[#This Row],[67]]+laps_times[[#This Row],[68]])</f>
        <v>8.7632638888888906E-2</v>
      </c>
      <c r="BZ21" s="126">
        <f>IF(ISBLANK(laps_times[[#This Row],[69]]),"DNF",    rounds_cum_time[[#This Row],[68]]+laps_times[[#This Row],[69]])</f>
        <v>8.9073379629629648E-2</v>
      </c>
      <c r="CA21" s="126">
        <f>IF(ISBLANK(laps_times[[#This Row],[70]]),"DNF",    rounds_cum_time[[#This Row],[69]]+laps_times[[#This Row],[70]])</f>
        <v>9.0497916666666692E-2</v>
      </c>
      <c r="CB21" s="126">
        <f>IF(ISBLANK(laps_times[[#This Row],[71]]),"DNF",    rounds_cum_time[[#This Row],[70]]+laps_times[[#This Row],[71]])</f>
        <v>9.2028356481481513E-2</v>
      </c>
      <c r="CC21" s="126">
        <f>IF(ISBLANK(laps_times[[#This Row],[72]]),"DNF",    rounds_cum_time[[#This Row],[71]]+laps_times[[#This Row],[72]])</f>
        <v>9.3474884259259289E-2</v>
      </c>
      <c r="CD21" s="126">
        <f>IF(ISBLANK(laps_times[[#This Row],[73]]),"DNF",    rounds_cum_time[[#This Row],[72]]+laps_times[[#This Row],[73]])</f>
        <v>9.4943287037037069E-2</v>
      </c>
      <c r="CE21" s="126">
        <f>IF(ISBLANK(laps_times[[#This Row],[74]]),"DNF",    rounds_cum_time[[#This Row],[73]]+laps_times[[#This Row],[74]])</f>
        <v>9.6402314814814843E-2</v>
      </c>
      <c r="CF21" s="126">
        <f>IF(ISBLANK(laps_times[[#This Row],[75]]),"DNF",    rounds_cum_time[[#This Row],[74]]+laps_times[[#This Row],[75]])</f>
        <v>9.7830555555555587E-2</v>
      </c>
      <c r="CG21" s="126">
        <f>IF(ISBLANK(laps_times[[#This Row],[76]]),"DNF",    rounds_cum_time[[#This Row],[75]]+laps_times[[#This Row],[76]])</f>
        <v>9.9285185185185212E-2</v>
      </c>
      <c r="CH21" s="126">
        <f>IF(ISBLANK(laps_times[[#This Row],[77]]),"DNF",    rounds_cum_time[[#This Row],[76]]+laps_times[[#This Row],[77]])</f>
        <v>0.10069918981481484</v>
      </c>
      <c r="CI21" s="126">
        <f>IF(ISBLANK(laps_times[[#This Row],[78]]),"DNF",    rounds_cum_time[[#This Row],[77]]+laps_times[[#This Row],[78]])</f>
        <v>0.10215185185185187</v>
      </c>
      <c r="CJ21" s="126">
        <f>IF(ISBLANK(laps_times[[#This Row],[79]]),"DNF",    rounds_cum_time[[#This Row],[78]]+laps_times[[#This Row],[79]])</f>
        <v>0.10360162037037039</v>
      </c>
      <c r="CK21" s="126">
        <f>IF(ISBLANK(laps_times[[#This Row],[80]]),"DNF",    rounds_cum_time[[#This Row],[79]]+laps_times[[#This Row],[80]])</f>
        <v>0.1050476851851852</v>
      </c>
      <c r="CL21" s="126">
        <f>IF(ISBLANK(laps_times[[#This Row],[81]]),"DNF",    rounds_cum_time[[#This Row],[80]]+laps_times[[#This Row],[81]])</f>
        <v>0.10656793981481483</v>
      </c>
      <c r="CM21" s="126">
        <f>IF(ISBLANK(laps_times[[#This Row],[82]]),"DNF",    rounds_cum_time[[#This Row],[81]]+laps_times[[#This Row],[82]])</f>
        <v>0.1080533564814815</v>
      </c>
      <c r="CN21" s="126">
        <f>IF(ISBLANK(laps_times[[#This Row],[83]]),"DNF",    rounds_cum_time[[#This Row],[82]]+laps_times[[#This Row],[83]])</f>
        <v>0.10950983796296297</v>
      </c>
      <c r="CO21" s="126">
        <f>IF(ISBLANK(laps_times[[#This Row],[84]]),"DNF",    rounds_cum_time[[#This Row],[83]]+laps_times[[#This Row],[84]])</f>
        <v>0.11096412037037037</v>
      </c>
      <c r="CP21" s="126">
        <f>IF(ISBLANK(laps_times[[#This Row],[85]]),"DNF",    rounds_cum_time[[#This Row],[84]]+laps_times[[#This Row],[85]])</f>
        <v>0.112459375</v>
      </c>
      <c r="CQ21" s="126">
        <f>IF(ISBLANK(laps_times[[#This Row],[86]]),"DNF",    rounds_cum_time[[#This Row],[85]]+laps_times[[#This Row],[86]])</f>
        <v>0.11391550925925926</v>
      </c>
      <c r="CR21" s="126">
        <f>IF(ISBLANK(laps_times[[#This Row],[87]]),"DNF",    rounds_cum_time[[#This Row],[86]]+laps_times[[#This Row],[87]])</f>
        <v>0.11548298611111112</v>
      </c>
      <c r="CS21" s="126">
        <f>IF(ISBLANK(laps_times[[#This Row],[88]]),"DNF",    rounds_cum_time[[#This Row],[87]]+laps_times[[#This Row],[88]])</f>
        <v>0.11696319444444445</v>
      </c>
      <c r="CT21" s="126">
        <f>IF(ISBLANK(laps_times[[#This Row],[89]]),"DNF",    rounds_cum_time[[#This Row],[88]]+laps_times[[#This Row],[89]])</f>
        <v>0.11849629629629629</v>
      </c>
      <c r="CU21" s="126">
        <f>IF(ISBLANK(laps_times[[#This Row],[90]]),"DNF",    rounds_cum_time[[#This Row],[89]]+laps_times[[#This Row],[90]])</f>
        <v>0.12004398148148147</v>
      </c>
      <c r="CV21" s="126">
        <f>IF(ISBLANK(laps_times[[#This Row],[91]]),"DNF",    rounds_cum_time[[#This Row],[90]]+laps_times[[#This Row],[91]])</f>
        <v>0.12166122685185185</v>
      </c>
      <c r="CW21" s="126">
        <f>IF(ISBLANK(laps_times[[#This Row],[92]]),"DNF",    rounds_cum_time[[#This Row],[91]]+laps_times[[#This Row],[92]])</f>
        <v>0.12323159722222223</v>
      </c>
      <c r="CX21" s="126">
        <f>IF(ISBLANK(laps_times[[#This Row],[93]]),"DNF",    rounds_cum_time[[#This Row],[92]]+laps_times[[#This Row],[93]])</f>
        <v>0.12480046296296296</v>
      </c>
      <c r="CY21" s="126">
        <f>IF(ISBLANK(laps_times[[#This Row],[94]]),"DNF",    rounds_cum_time[[#This Row],[93]]+laps_times[[#This Row],[94]])</f>
        <v>0.12633425925925926</v>
      </c>
      <c r="CZ21" s="126">
        <f>IF(ISBLANK(laps_times[[#This Row],[95]]),"DNF",    rounds_cum_time[[#This Row],[94]]+laps_times[[#This Row],[95]])</f>
        <v>0.12787430555555557</v>
      </c>
      <c r="DA21" s="126">
        <f>IF(ISBLANK(laps_times[[#This Row],[96]]),"DNF",    rounds_cum_time[[#This Row],[95]]+laps_times[[#This Row],[96]])</f>
        <v>0.12946805555555557</v>
      </c>
      <c r="DB21" s="126">
        <f>IF(ISBLANK(laps_times[[#This Row],[97]]),"DNF",    rounds_cum_time[[#This Row],[96]]+laps_times[[#This Row],[97]])</f>
        <v>0.13116747685185187</v>
      </c>
      <c r="DC21" s="126">
        <f>IF(ISBLANK(laps_times[[#This Row],[98]]),"DNF",    rounds_cum_time[[#This Row],[97]]+laps_times[[#This Row],[98]])</f>
        <v>0.13279131944444447</v>
      </c>
      <c r="DD21" s="126">
        <f>IF(ISBLANK(laps_times[[#This Row],[99]]),"DNF",    rounds_cum_time[[#This Row],[98]]+laps_times[[#This Row],[99]])</f>
        <v>0.13441747685185187</v>
      </c>
      <c r="DE21" s="126">
        <f>IF(ISBLANK(laps_times[[#This Row],[100]]),"DNF",    rounds_cum_time[[#This Row],[99]]+laps_times[[#This Row],[100]])</f>
        <v>0.13606365740740742</v>
      </c>
      <c r="DF21" s="126">
        <f>IF(ISBLANK(laps_times[[#This Row],[101]]),"DNF",    rounds_cum_time[[#This Row],[100]]+laps_times[[#This Row],[101]])</f>
        <v>0.13783912037037038</v>
      </c>
      <c r="DG21" s="126">
        <f>IF(ISBLANK(laps_times[[#This Row],[102]]),"DNF",    rounds_cum_time[[#This Row],[101]]+laps_times[[#This Row],[102]])</f>
        <v>0.13946388888888889</v>
      </c>
      <c r="DH21" s="126">
        <f>IF(ISBLANK(laps_times[[#This Row],[103]]),"DNF",    rounds_cum_time[[#This Row],[102]]+laps_times[[#This Row],[103]])</f>
        <v>0.14107696759259258</v>
      </c>
      <c r="DI21" s="127">
        <f>IF(ISBLANK(laps_times[[#This Row],[104]]),"DNF",    rounds_cum_time[[#This Row],[103]]+laps_times[[#This Row],[104]])</f>
        <v>0.14270266203703702</v>
      </c>
      <c r="DJ21" s="127">
        <f>IF(ISBLANK(laps_times[[#This Row],[105]]),"DNF",    rounds_cum_time[[#This Row],[104]]+laps_times[[#This Row],[105]])</f>
        <v>0.14424675925925926</v>
      </c>
    </row>
    <row r="22" spans="2:114">
      <c r="B22" s="123">
        <f>laps_times[[#This Row],[poř]]</f>
        <v>19</v>
      </c>
      <c r="C22" s="124">
        <f>laps_times[[#This Row],[s.č.]]</f>
        <v>67</v>
      </c>
      <c r="D22" s="124" t="str">
        <f>laps_times[[#This Row],[jméno]]</f>
        <v>Sedlák Pavel</v>
      </c>
      <c r="E22" s="125">
        <f>laps_times[[#This Row],[roč]]</f>
        <v>1971</v>
      </c>
      <c r="F22" s="125" t="str">
        <f>laps_times[[#This Row],[kat]]</f>
        <v>M40</v>
      </c>
      <c r="G22" s="125">
        <f>laps_times[[#This Row],[poř_kat]]</f>
        <v>8</v>
      </c>
      <c r="H22" s="124" t="str">
        <f>IF(ISBLANK(laps_times[[#This Row],[klub]]),"-",laps_times[[#This Row],[klub]])</f>
        <v>MK Seitl Ostrava</v>
      </c>
      <c r="I22" s="133">
        <f>laps_times[[#This Row],[celk. čas]]</f>
        <v>0.14489583333333333</v>
      </c>
      <c r="J22" s="126">
        <f>laps_times[[#This Row],[1]]</f>
        <v>1.7836805555555557E-3</v>
      </c>
      <c r="K22" s="126">
        <f>IF(ISBLANK(laps_times[[#This Row],[2]]),"DNF",    rounds_cum_time[[#This Row],[1]]+laps_times[[#This Row],[2]])</f>
        <v>2.9540509259259259E-3</v>
      </c>
      <c r="L22" s="126">
        <f>IF(ISBLANK(laps_times[[#This Row],[3]]),"DNF",    rounds_cum_time[[#This Row],[2]]+laps_times[[#This Row],[3]])</f>
        <v>4.1103009259259261E-3</v>
      </c>
      <c r="M22" s="126">
        <f>IF(ISBLANK(laps_times[[#This Row],[4]]),"DNF",    rounds_cum_time[[#This Row],[3]]+laps_times[[#This Row],[4]])</f>
        <v>5.2984953703703701E-3</v>
      </c>
      <c r="N22" s="126">
        <f>IF(ISBLANK(laps_times[[#This Row],[5]]),"DNF",    rounds_cum_time[[#This Row],[4]]+laps_times[[#This Row],[5]])</f>
        <v>6.4745370370370365E-3</v>
      </c>
      <c r="O22" s="126">
        <f>IF(ISBLANK(laps_times[[#This Row],[6]]),"DNF",    rounds_cum_time[[#This Row],[5]]+laps_times[[#This Row],[6]])</f>
        <v>7.6849537037037034E-3</v>
      </c>
      <c r="P22" s="126">
        <f>IF(ISBLANK(laps_times[[#This Row],[7]]),"DNF",    rounds_cum_time[[#This Row],[6]]+laps_times[[#This Row],[7]])</f>
        <v>8.8871527777777768E-3</v>
      </c>
      <c r="Q22" s="126">
        <f>IF(ISBLANK(laps_times[[#This Row],[8]]),"DNF",    rounds_cum_time[[#This Row],[7]]+laps_times[[#This Row],[8]])</f>
        <v>1.0060648148148147E-2</v>
      </c>
      <c r="R22" s="126">
        <f>IF(ISBLANK(laps_times[[#This Row],[9]]),"DNF",    rounds_cum_time[[#This Row],[8]]+laps_times[[#This Row],[9]])</f>
        <v>1.1249189814814813E-2</v>
      </c>
      <c r="S22" s="126">
        <f>IF(ISBLANK(laps_times[[#This Row],[10]]),"DNF",    rounds_cum_time[[#This Row],[9]]+laps_times[[#This Row],[10]])</f>
        <v>1.2429282407407405E-2</v>
      </c>
      <c r="T22" s="126">
        <f>IF(ISBLANK(laps_times[[#This Row],[11]]),"DNF",    rounds_cum_time[[#This Row],[10]]+laps_times[[#This Row],[11]])</f>
        <v>1.3623495370370367E-2</v>
      </c>
      <c r="U22" s="126">
        <f>IF(ISBLANK(laps_times[[#This Row],[12]]),"DNF",    rounds_cum_time[[#This Row],[11]]+laps_times[[#This Row],[12]])</f>
        <v>1.4814351851851849E-2</v>
      </c>
      <c r="V22" s="126">
        <f>IF(ISBLANK(laps_times[[#This Row],[13]]),"DNF",    rounds_cum_time[[#This Row],[12]]+laps_times[[#This Row],[13]])</f>
        <v>1.6013425925925924E-2</v>
      </c>
      <c r="W22" s="126">
        <f>IF(ISBLANK(laps_times[[#This Row],[14]]),"DNF",    rounds_cum_time[[#This Row],[13]]+laps_times[[#This Row],[14]])</f>
        <v>1.7222569444444443E-2</v>
      </c>
      <c r="X22" s="126">
        <f>IF(ISBLANK(laps_times[[#This Row],[15]]),"DNF",    rounds_cum_time[[#This Row],[14]]+laps_times[[#This Row],[15]])</f>
        <v>1.8450578703703702E-2</v>
      </c>
      <c r="Y22" s="126">
        <f>IF(ISBLANK(laps_times[[#This Row],[16]]),"DNF",    rounds_cum_time[[#This Row],[15]]+laps_times[[#This Row],[16]])</f>
        <v>1.9673263888888886E-2</v>
      </c>
      <c r="Z22" s="126">
        <f>IF(ISBLANK(laps_times[[#This Row],[17]]),"DNF",    rounds_cum_time[[#This Row],[16]]+laps_times[[#This Row],[17]])</f>
        <v>2.0888888888888887E-2</v>
      </c>
      <c r="AA22" s="126">
        <f>IF(ISBLANK(laps_times[[#This Row],[18]]),"DNF",    rounds_cum_time[[#This Row],[17]]+laps_times[[#This Row],[18]])</f>
        <v>2.2126273148148145E-2</v>
      </c>
      <c r="AB22" s="126">
        <f>IF(ISBLANK(laps_times[[#This Row],[19]]),"DNF",    rounds_cum_time[[#This Row],[18]]+laps_times[[#This Row],[19]])</f>
        <v>2.3350231481481479E-2</v>
      </c>
      <c r="AC22" s="126">
        <f>IF(ISBLANK(laps_times[[#This Row],[20]]),"DNF",    rounds_cum_time[[#This Row],[19]]+laps_times[[#This Row],[20]])</f>
        <v>2.501273148148148E-2</v>
      </c>
      <c r="AD22" s="126">
        <f>IF(ISBLANK(laps_times[[#This Row],[21]]),"DNF",    rounds_cum_time[[#This Row],[20]]+laps_times[[#This Row],[21]])</f>
        <v>2.6239120370370368E-2</v>
      </c>
      <c r="AE22" s="126">
        <f>IF(ISBLANK(laps_times[[#This Row],[22]]),"DNF",    rounds_cum_time[[#This Row],[21]]+laps_times[[#This Row],[22]])</f>
        <v>2.7476157407407404E-2</v>
      </c>
      <c r="AF22" s="126">
        <f>IF(ISBLANK(laps_times[[#This Row],[23]]),"DNF",    rounds_cum_time[[#This Row],[22]]+laps_times[[#This Row],[23]])</f>
        <v>2.8713657407407403E-2</v>
      </c>
      <c r="AG22" s="126">
        <f>IF(ISBLANK(laps_times[[#This Row],[24]]),"DNF",    rounds_cum_time[[#This Row],[23]]+laps_times[[#This Row],[24]])</f>
        <v>3.0097916666666662E-2</v>
      </c>
      <c r="AH22" s="126">
        <f>IF(ISBLANK(laps_times[[#This Row],[25]]),"DNF",    rounds_cum_time[[#This Row],[24]]+laps_times[[#This Row],[25]])</f>
        <v>3.1343749999999997E-2</v>
      </c>
      <c r="AI22" s="126">
        <f>IF(ISBLANK(laps_times[[#This Row],[26]]),"DNF",    rounds_cum_time[[#This Row],[25]]+laps_times[[#This Row],[26]])</f>
        <v>3.2575925925925925E-2</v>
      </c>
      <c r="AJ22" s="126">
        <f>IF(ISBLANK(laps_times[[#This Row],[27]]),"DNF",    rounds_cum_time[[#This Row],[26]]+laps_times[[#This Row],[27]])</f>
        <v>3.3815856481481478E-2</v>
      </c>
      <c r="AK22" s="126">
        <f>IF(ISBLANK(laps_times[[#This Row],[28]]),"DNF",    rounds_cum_time[[#This Row],[27]]+laps_times[[#This Row],[28]])</f>
        <v>3.5048263888888882E-2</v>
      </c>
      <c r="AL22" s="126">
        <f>IF(ISBLANK(laps_times[[#This Row],[29]]),"DNF",    rounds_cum_time[[#This Row],[28]]+laps_times[[#This Row],[29]])</f>
        <v>3.6745370370370366E-2</v>
      </c>
      <c r="AM22" s="126">
        <f>IF(ISBLANK(laps_times[[#This Row],[30]]),"DNF",    rounds_cum_time[[#This Row],[29]]+laps_times[[#This Row],[30]])</f>
        <v>3.7974884259259253E-2</v>
      </c>
      <c r="AN22" s="126">
        <f>IF(ISBLANK(laps_times[[#This Row],[31]]),"DNF",    rounds_cum_time[[#This Row],[30]]+laps_times[[#This Row],[31]])</f>
        <v>3.9212499999999997E-2</v>
      </c>
      <c r="AO22" s="126">
        <f>IF(ISBLANK(laps_times[[#This Row],[32]]),"DNF",    rounds_cum_time[[#This Row],[31]]+laps_times[[#This Row],[32]])</f>
        <v>4.0468749999999998E-2</v>
      </c>
      <c r="AP22" s="126">
        <f>IF(ISBLANK(laps_times[[#This Row],[33]]),"DNF",    rounds_cum_time[[#This Row],[32]]+laps_times[[#This Row],[33]])</f>
        <v>4.1715624999999999E-2</v>
      </c>
      <c r="AQ22" s="126">
        <f>IF(ISBLANK(laps_times[[#This Row],[34]]),"DNF",    rounds_cum_time[[#This Row],[33]]+laps_times[[#This Row],[34]])</f>
        <v>4.2969907407407408E-2</v>
      </c>
      <c r="AR22" s="126">
        <f>IF(ISBLANK(laps_times[[#This Row],[35]]),"DNF",    rounds_cum_time[[#This Row],[34]]+laps_times[[#This Row],[35]])</f>
        <v>4.4777777777777777E-2</v>
      </c>
      <c r="AS22" s="126">
        <f>IF(ISBLANK(laps_times[[#This Row],[36]]),"DNF",    rounds_cum_time[[#This Row],[35]]+laps_times[[#This Row],[36]])</f>
        <v>4.6046064814814817E-2</v>
      </c>
      <c r="AT22" s="126">
        <f>IF(ISBLANK(laps_times[[#This Row],[37]]),"DNF",    rounds_cum_time[[#This Row],[36]]+laps_times[[#This Row],[37]])</f>
        <v>4.7305439814814818E-2</v>
      </c>
      <c r="AU22" s="126">
        <f>IF(ISBLANK(laps_times[[#This Row],[38]]),"DNF",    rounds_cum_time[[#This Row],[37]]+laps_times[[#This Row],[38]])</f>
        <v>4.8558333333333335E-2</v>
      </c>
      <c r="AV22" s="126">
        <f>IF(ISBLANK(laps_times[[#This Row],[39]]),"DNF",    rounds_cum_time[[#This Row],[38]]+laps_times[[#This Row],[39]])</f>
        <v>4.984513888888889E-2</v>
      </c>
      <c r="AW22" s="126">
        <f>IF(ISBLANK(laps_times[[#This Row],[40]]),"DNF",    rounds_cum_time[[#This Row],[39]]+laps_times[[#This Row],[40]])</f>
        <v>5.1613657407407407E-2</v>
      </c>
      <c r="AX22" s="126">
        <f>IF(ISBLANK(laps_times[[#This Row],[41]]),"DNF",    rounds_cum_time[[#This Row],[40]]+laps_times[[#This Row],[41]])</f>
        <v>5.2895601851851853E-2</v>
      </c>
      <c r="AY22" s="126">
        <f>IF(ISBLANK(laps_times[[#This Row],[42]]),"DNF",    rounds_cum_time[[#This Row],[41]]+laps_times[[#This Row],[42]])</f>
        <v>5.4177430555555559E-2</v>
      </c>
      <c r="AZ22" s="126">
        <f>IF(ISBLANK(laps_times[[#This Row],[43]]),"DNF",    rounds_cum_time[[#This Row],[42]]+laps_times[[#This Row],[43]])</f>
        <v>5.5470833333333337E-2</v>
      </c>
      <c r="BA22" s="126">
        <f>IF(ISBLANK(laps_times[[#This Row],[44]]),"DNF",    rounds_cum_time[[#This Row],[43]]+laps_times[[#This Row],[44]])</f>
        <v>5.6785763888888896E-2</v>
      </c>
      <c r="BB22" s="126">
        <f>IF(ISBLANK(laps_times[[#This Row],[45]]),"DNF",    rounds_cum_time[[#This Row],[44]]+laps_times[[#This Row],[45]])</f>
        <v>5.8554398148148154E-2</v>
      </c>
      <c r="BC22" s="126">
        <f>IF(ISBLANK(laps_times[[#This Row],[46]]),"DNF",    rounds_cum_time[[#This Row],[45]]+laps_times[[#This Row],[46]])</f>
        <v>5.9843171296296301E-2</v>
      </c>
      <c r="BD22" s="126">
        <f>IF(ISBLANK(laps_times[[#This Row],[47]]),"DNF",    rounds_cum_time[[#This Row],[46]]+laps_times[[#This Row],[47]])</f>
        <v>6.1152199074074078E-2</v>
      </c>
      <c r="BE22" s="126">
        <f>IF(ISBLANK(laps_times[[#This Row],[48]]),"DNF",    rounds_cum_time[[#This Row],[47]]+laps_times[[#This Row],[48]])</f>
        <v>6.247743055555556E-2</v>
      </c>
      <c r="BF22" s="126">
        <f>IF(ISBLANK(laps_times[[#This Row],[49]]),"DNF",    rounds_cum_time[[#This Row],[48]]+laps_times[[#This Row],[49]])</f>
        <v>6.3782407407407413E-2</v>
      </c>
      <c r="BG22" s="126">
        <f>IF(ISBLANK(laps_times[[#This Row],[50]]),"DNF",    rounds_cum_time[[#This Row],[49]]+laps_times[[#This Row],[50]])</f>
        <v>6.5618171296296296E-2</v>
      </c>
      <c r="BH22" s="126">
        <f>IF(ISBLANK(laps_times[[#This Row],[51]]),"DNF",    rounds_cum_time[[#This Row],[50]]+laps_times[[#This Row],[51]])</f>
        <v>6.7026273148148144E-2</v>
      </c>
      <c r="BI22" s="126">
        <f>IF(ISBLANK(laps_times[[#This Row],[52]]),"DNF",    rounds_cum_time[[#This Row],[51]]+laps_times[[#This Row],[52]])</f>
        <v>6.8843865740740737E-2</v>
      </c>
      <c r="BJ22" s="126">
        <f>IF(ISBLANK(laps_times[[#This Row],[53]]),"DNF",    rounds_cum_time[[#This Row],[52]]+laps_times[[#This Row],[53]])</f>
        <v>7.0404745370370364E-2</v>
      </c>
      <c r="BK22" s="126">
        <f>IF(ISBLANK(laps_times[[#This Row],[54]]),"DNF",    rounds_cum_time[[#This Row],[53]]+laps_times[[#This Row],[54]])</f>
        <v>7.180196759259258E-2</v>
      </c>
      <c r="BL22" s="126">
        <f>IF(ISBLANK(laps_times[[#This Row],[55]]),"DNF",    rounds_cum_time[[#This Row],[54]]+laps_times[[#This Row],[55]])</f>
        <v>7.3129629629629614E-2</v>
      </c>
      <c r="BM22" s="126">
        <f>IF(ISBLANK(laps_times[[#This Row],[56]]),"DNF",    rounds_cum_time[[#This Row],[55]]+laps_times[[#This Row],[56]])</f>
        <v>7.4439120370370357E-2</v>
      </c>
      <c r="BN22" s="126">
        <f>IF(ISBLANK(laps_times[[#This Row],[57]]),"DNF",    rounds_cum_time[[#This Row],[56]]+laps_times[[#This Row],[57]])</f>
        <v>7.5784374999999987E-2</v>
      </c>
      <c r="BO22" s="126">
        <f>IF(ISBLANK(laps_times[[#This Row],[58]]),"DNF",    rounds_cum_time[[#This Row],[57]]+laps_times[[#This Row],[58]])</f>
        <v>7.7127083333333318E-2</v>
      </c>
      <c r="BP22" s="126">
        <f>IF(ISBLANK(laps_times[[#This Row],[59]]),"DNF",    rounds_cum_time[[#This Row],[58]]+laps_times[[#This Row],[59]])</f>
        <v>7.8580324074074059E-2</v>
      </c>
      <c r="BQ22" s="126">
        <f>IF(ISBLANK(laps_times[[#This Row],[60]]),"DNF",    rounds_cum_time[[#This Row],[59]]+laps_times[[#This Row],[60]])</f>
        <v>7.9935532407407389E-2</v>
      </c>
      <c r="BR22" s="126">
        <f>IF(ISBLANK(laps_times[[#This Row],[61]]),"DNF",    rounds_cum_time[[#This Row],[60]]+laps_times[[#This Row],[61]])</f>
        <v>8.1305555555555534E-2</v>
      </c>
      <c r="BS22" s="126">
        <f>IF(ISBLANK(laps_times[[#This Row],[62]]),"DNF",    rounds_cum_time[[#This Row],[61]]+laps_times[[#This Row],[62]])</f>
        <v>8.2672106481481461E-2</v>
      </c>
      <c r="BT22" s="126">
        <f>IF(ISBLANK(laps_times[[#This Row],[63]]),"DNF",    rounds_cum_time[[#This Row],[62]]+laps_times[[#This Row],[63]])</f>
        <v>8.3993749999999978E-2</v>
      </c>
      <c r="BU22" s="126">
        <f>IF(ISBLANK(laps_times[[#This Row],[64]]),"DNF",    rounds_cum_time[[#This Row],[63]]+laps_times[[#This Row],[64]])</f>
        <v>8.5317708333333311E-2</v>
      </c>
      <c r="BV22" s="126">
        <f>IF(ISBLANK(laps_times[[#This Row],[65]]),"DNF",    rounds_cum_time[[#This Row],[64]]+laps_times[[#This Row],[65]])</f>
        <v>8.6756712962962945E-2</v>
      </c>
      <c r="BW22" s="126">
        <f>IF(ISBLANK(laps_times[[#This Row],[66]]),"DNF",    rounds_cum_time[[#This Row],[65]]+laps_times[[#This Row],[66]])</f>
        <v>8.8110185185185166E-2</v>
      </c>
      <c r="BX22" s="126">
        <f>IF(ISBLANK(laps_times[[#This Row],[67]]),"DNF",    rounds_cum_time[[#This Row],[66]]+laps_times[[#This Row],[67]])</f>
        <v>8.9486111111111086E-2</v>
      </c>
      <c r="BY22" s="126">
        <f>IF(ISBLANK(laps_times[[#This Row],[68]]),"DNF",    rounds_cum_time[[#This Row],[67]]+laps_times[[#This Row],[68]])</f>
        <v>9.0852662037037013E-2</v>
      </c>
      <c r="BZ22" s="126">
        <f>IF(ISBLANK(laps_times[[#This Row],[69]]),"DNF",    rounds_cum_time[[#This Row],[68]]+laps_times[[#This Row],[69]])</f>
        <v>9.22103009259259E-2</v>
      </c>
      <c r="CA22" s="126">
        <f>IF(ISBLANK(laps_times[[#This Row],[70]]),"DNF",    rounds_cum_time[[#This Row],[69]]+laps_times[[#This Row],[70]])</f>
        <v>9.3603240740740709E-2</v>
      </c>
      <c r="CB22" s="126">
        <f>IF(ISBLANK(laps_times[[#This Row],[71]]),"DNF",    rounds_cum_time[[#This Row],[70]]+laps_times[[#This Row],[71]])</f>
        <v>9.5679050925925893E-2</v>
      </c>
      <c r="CC22" s="126">
        <f>IF(ISBLANK(laps_times[[#This Row],[72]]),"DNF",    rounds_cum_time[[#This Row],[71]]+laps_times[[#This Row],[72]])</f>
        <v>9.7072916666666634E-2</v>
      </c>
      <c r="CD22" s="126">
        <f>IF(ISBLANK(laps_times[[#This Row],[73]]),"DNF",    rounds_cum_time[[#This Row],[72]]+laps_times[[#This Row],[73]])</f>
        <v>9.8437384259259228E-2</v>
      </c>
      <c r="CE22" s="126">
        <f>IF(ISBLANK(laps_times[[#This Row],[74]]),"DNF",    rounds_cum_time[[#This Row],[73]]+laps_times[[#This Row],[74]])</f>
        <v>9.9825694444444418E-2</v>
      </c>
      <c r="CF22" s="126">
        <f>IF(ISBLANK(laps_times[[#This Row],[75]]),"DNF",    rounds_cum_time[[#This Row],[74]]+laps_times[[#This Row],[75]])</f>
        <v>0.1012208333333333</v>
      </c>
      <c r="CG22" s="126">
        <f>IF(ISBLANK(laps_times[[#This Row],[76]]),"DNF",    rounds_cum_time[[#This Row],[75]]+laps_times[[#This Row],[76]])</f>
        <v>0.1026259259259259</v>
      </c>
      <c r="CH22" s="126">
        <f>IF(ISBLANK(laps_times[[#This Row],[77]]),"DNF",    rounds_cum_time[[#This Row],[76]]+laps_times[[#This Row],[77]])</f>
        <v>0.10402731481481478</v>
      </c>
      <c r="CI22" s="126">
        <f>IF(ISBLANK(laps_times[[#This Row],[78]]),"DNF",    rounds_cum_time[[#This Row],[77]]+laps_times[[#This Row],[78]])</f>
        <v>0.10540949074074071</v>
      </c>
      <c r="CJ22" s="126">
        <f>IF(ISBLANK(laps_times[[#This Row],[79]]),"DNF",    rounds_cum_time[[#This Row],[78]]+laps_times[[#This Row],[79]])</f>
        <v>0.10689386574074071</v>
      </c>
      <c r="CK22" s="126">
        <f>IF(ISBLANK(laps_times[[#This Row],[80]]),"DNF",    rounds_cum_time[[#This Row],[79]]+laps_times[[#This Row],[80]])</f>
        <v>0.10829664351851849</v>
      </c>
      <c r="CL22" s="126">
        <f>IF(ISBLANK(laps_times[[#This Row],[81]]),"DNF",    rounds_cum_time[[#This Row],[80]]+laps_times[[#This Row],[81]])</f>
        <v>0.10968692129629627</v>
      </c>
      <c r="CM22" s="126">
        <f>IF(ISBLANK(laps_times[[#This Row],[82]]),"DNF",    rounds_cum_time[[#This Row],[81]]+laps_times[[#This Row],[82]])</f>
        <v>0.11168599537037034</v>
      </c>
      <c r="CN22" s="126">
        <f>IF(ISBLANK(laps_times[[#This Row],[83]]),"DNF",    rounds_cum_time[[#This Row],[82]]+laps_times[[#This Row],[83]])</f>
        <v>0.11316249999999997</v>
      </c>
      <c r="CO22" s="126">
        <f>IF(ISBLANK(laps_times[[#This Row],[84]]),"DNF",    rounds_cum_time[[#This Row],[83]]+laps_times[[#This Row],[84]])</f>
        <v>0.1145421296296296</v>
      </c>
      <c r="CP22" s="126">
        <f>IF(ISBLANK(laps_times[[#This Row],[85]]),"DNF",    rounds_cum_time[[#This Row],[84]]+laps_times[[#This Row],[85]])</f>
        <v>0.11606574074074072</v>
      </c>
      <c r="CQ22" s="126">
        <f>IF(ISBLANK(laps_times[[#This Row],[86]]),"DNF",    rounds_cum_time[[#This Row],[85]]+laps_times[[#This Row],[86]])</f>
        <v>0.1174784722222222</v>
      </c>
      <c r="CR22" s="126">
        <f>IF(ISBLANK(laps_times[[#This Row],[87]]),"DNF",    rounds_cum_time[[#This Row],[86]]+laps_times[[#This Row],[87]])</f>
        <v>0.11888680555555553</v>
      </c>
      <c r="CS22" s="126">
        <f>IF(ISBLANK(laps_times[[#This Row],[88]]),"DNF",    rounds_cum_time[[#This Row],[87]]+laps_times[[#This Row],[88]])</f>
        <v>0.12030115740740738</v>
      </c>
      <c r="CT22" s="126">
        <f>IF(ISBLANK(laps_times[[#This Row],[89]]),"DNF",    rounds_cum_time[[#This Row],[88]]+laps_times[[#This Row],[89]])</f>
        <v>0.1217253472222222</v>
      </c>
      <c r="CU22" s="126">
        <f>IF(ISBLANK(laps_times[[#This Row],[90]]),"DNF",    rounds_cum_time[[#This Row],[89]]+laps_times[[#This Row],[90]])</f>
        <v>0.12313657407407405</v>
      </c>
      <c r="CV22" s="126">
        <f>IF(ISBLANK(laps_times[[#This Row],[91]]),"DNF",    rounds_cum_time[[#This Row],[90]]+laps_times[[#This Row],[91]])</f>
        <v>0.12466886574074072</v>
      </c>
      <c r="CW22" s="126">
        <f>IF(ISBLANK(laps_times[[#This Row],[92]]),"DNF",    rounds_cum_time[[#This Row],[91]]+laps_times[[#This Row],[92]])</f>
        <v>0.12611122685185183</v>
      </c>
      <c r="CX22" s="126">
        <f>IF(ISBLANK(laps_times[[#This Row],[93]]),"DNF",    rounds_cum_time[[#This Row],[92]]+laps_times[[#This Row],[93]])</f>
        <v>0.12755011574074071</v>
      </c>
      <c r="CY22" s="126">
        <f>IF(ISBLANK(laps_times[[#This Row],[94]]),"DNF",    rounds_cum_time[[#This Row],[93]]+laps_times[[#This Row],[94]])</f>
        <v>0.12897997685185184</v>
      </c>
      <c r="CZ22" s="126">
        <f>IF(ISBLANK(laps_times[[#This Row],[95]]),"DNF",    rounds_cum_time[[#This Row],[94]]+laps_times[[#This Row],[95]])</f>
        <v>0.13040567129629627</v>
      </c>
      <c r="DA22" s="126">
        <f>IF(ISBLANK(laps_times[[#This Row],[96]]),"DNF",    rounds_cum_time[[#This Row],[95]]+laps_times[[#This Row],[96]])</f>
        <v>0.13186145833333329</v>
      </c>
      <c r="DB22" s="126">
        <f>IF(ISBLANK(laps_times[[#This Row],[97]]),"DNF",    rounds_cum_time[[#This Row],[96]]+laps_times[[#This Row],[97]])</f>
        <v>0.13332916666666664</v>
      </c>
      <c r="DC22" s="126">
        <f>IF(ISBLANK(laps_times[[#This Row],[98]]),"DNF",    rounds_cum_time[[#This Row],[97]]+laps_times[[#This Row],[98]])</f>
        <v>0.13478148148148145</v>
      </c>
      <c r="DD22" s="126">
        <f>IF(ISBLANK(laps_times[[#This Row],[99]]),"DNF",    rounds_cum_time[[#This Row],[98]]+laps_times[[#This Row],[99]])</f>
        <v>0.13632974537037035</v>
      </c>
      <c r="DE22" s="126">
        <f>IF(ISBLANK(laps_times[[#This Row],[100]]),"DNF",    rounds_cum_time[[#This Row],[99]]+laps_times[[#This Row],[100]])</f>
        <v>0.13777766203703701</v>
      </c>
      <c r="DF22" s="126">
        <f>IF(ISBLANK(laps_times[[#This Row],[101]]),"DNF",    rounds_cum_time[[#This Row],[100]]+laps_times[[#This Row],[101]])</f>
        <v>0.13920555555555553</v>
      </c>
      <c r="DG22" s="126">
        <f>IF(ISBLANK(laps_times[[#This Row],[102]]),"DNF",    rounds_cum_time[[#This Row],[101]]+laps_times[[#This Row],[102]])</f>
        <v>0.14061076388888885</v>
      </c>
      <c r="DH22" s="126">
        <f>IF(ISBLANK(laps_times[[#This Row],[103]]),"DNF",    rounds_cum_time[[#This Row],[102]]+laps_times[[#This Row],[103]])</f>
        <v>0.1420446759259259</v>
      </c>
      <c r="DI22" s="127">
        <f>IF(ISBLANK(laps_times[[#This Row],[104]]),"DNF",    rounds_cum_time[[#This Row],[103]]+laps_times[[#This Row],[104]])</f>
        <v>0.14348553240740738</v>
      </c>
      <c r="DJ22" s="127">
        <f>IF(ISBLANK(laps_times[[#This Row],[105]]),"DNF",    rounds_cum_time[[#This Row],[104]]+laps_times[[#This Row],[105]])</f>
        <v>0.14489606481481479</v>
      </c>
    </row>
    <row r="23" spans="2:114">
      <c r="B23" s="123">
        <f>laps_times[[#This Row],[poř]]</f>
        <v>20</v>
      </c>
      <c r="C23" s="124">
        <f>laps_times[[#This Row],[s.č.]]</f>
        <v>8</v>
      </c>
      <c r="D23" s="124" t="str">
        <f>laps_times[[#This Row],[jméno]]</f>
        <v>Buchlovský Petr</v>
      </c>
      <c r="E23" s="125">
        <f>laps_times[[#This Row],[roč]]</f>
        <v>1971</v>
      </c>
      <c r="F23" s="125" t="str">
        <f>laps_times[[#This Row],[kat]]</f>
        <v>M40</v>
      </c>
      <c r="G23" s="125">
        <f>laps_times[[#This Row],[poř_kat]]</f>
        <v>9</v>
      </c>
      <c r="H23" s="124" t="str">
        <f>IF(ISBLANK(laps_times[[#This Row],[klub]]),"-",laps_times[[#This Row],[klub]])</f>
        <v>-</v>
      </c>
      <c r="I23" s="133">
        <f>laps_times[[#This Row],[celk. čas]]</f>
        <v>0.14563425925925924</v>
      </c>
      <c r="J23" s="126">
        <f>laps_times[[#This Row],[1]]</f>
        <v>1.97974537037037E-3</v>
      </c>
      <c r="K23" s="126">
        <f>IF(ISBLANK(laps_times[[#This Row],[2]]),"DNF",    rounds_cum_time[[#This Row],[1]]+laps_times[[#This Row],[2]])</f>
        <v>3.2420138888888889E-3</v>
      </c>
      <c r="L23" s="126">
        <f>IF(ISBLANK(laps_times[[#This Row],[3]]),"DNF",    rounds_cum_time[[#This Row],[2]]+laps_times[[#This Row],[3]])</f>
        <v>4.5138888888888893E-3</v>
      </c>
      <c r="M23" s="126">
        <f>IF(ISBLANK(laps_times[[#This Row],[4]]),"DNF",    rounds_cum_time[[#This Row],[3]]+laps_times[[#This Row],[4]])</f>
        <v>5.7843750000000005E-3</v>
      </c>
      <c r="N23" s="126">
        <f>IF(ISBLANK(laps_times[[#This Row],[5]]),"DNF",    rounds_cum_time[[#This Row],[4]]+laps_times[[#This Row],[5]])</f>
        <v>7.066435185185186E-3</v>
      </c>
      <c r="O23" s="126">
        <f>IF(ISBLANK(laps_times[[#This Row],[6]]),"DNF",    rounds_cum_time[[#This Row],[5]]+laps_times[[#This Row],[6]])</f>
        <v>8.3071759259259262E-3</v>
      </c>
      <c r="P23" s="126">
        <f>IF(ISBLANK(laps_times[[#This Row],[7]]),"DNF",    rounds_cum_time[[#This Row],[6]]+laps_times[[#This Row],[7]])</f>
        <v>9.5535879629629634E-3</v>
      </c>
      <c r="Q23" s="126">
        <f>IF(ISBLANK(laps_times[[#This Row],[8]]),"DNF",    rounds_cum_time[[#This Row],[7]]+laps_times[[#This Row],[8]])</f>
        <v>1.0770949074074075E-2</v>
      </c>
      <c r="R23" s="126">
        <f>IF(ISBLANK(laps_times[[#This Row],[9]]),"DNF",    rounds_cum_time[[#This Row],[8]]+laps_times[[#This Row],[9]])</f>
        <v>1.1980671296296298E-2</v>
      </c>
      <c r="S23" s="126">
        <f>IF(ISBLANK(laps_times[[#This Row],[10]]),"DNF",    rounds_cum_time[[#This Row],[9]]+laps_times[[#This Row],[10]])</f>
        <v>1.3209259259259261E-2</v>
      </c>
      <c r="T23" s="126">
        <f>IF(ISBLANK(laps_times[[#This Row],[11]]),"DNF",    rounds_cum_time[[#This Row],[10]]+laps_times[[#This Row],[11]])</f>
        <v>1.4452199074074076E-2</v>
      </c>
      <c r="U23" s="126">
        <f>IF(ISBLANK(laps_times[[#This Row],[12]]),"DNF",    rounds_cum_time[[#This Row],[11]]+laps_times[[#This Row],[12]])</f>
        <v>1.5700347222222223E-2</v>
      </c>
      <c r="V23" s="126">
        <f>IF(ISBLANK(laps_times[[#This Row],[13]]),"DNF",    rounds_cum_time[[#This Row],[12]]+laps_times[[#This Row],[13]])</f>
        <v>1.6935648148148148E-2</v>
      </c>
      <c r="W23" s="126">
        <f>IF(ISBLANK(laps_times[[#This Row],[14]]),"DNF",    rounds_cum_time[[#This Row],[13]]+laps_times[[#This Row],[14]])</f>
        <v>1.8197106481481481E-2</v>
      </c>
      <c r="X23" s="126">
        <f>IF(ISBLANK(laps_times[[#This Row],[15]]),"DNF",    rounds_cum_time[[#This Row],[14]]+laps_times[[#This Row],[15]])</f>
        <v>1.9440972222222221E-2</v>
      </c>
      <c r="Y23" s="126">
        <f>IF(ISBLANK(laps_times[[#This Row],[16]]),"DNF",    rounds_cum_time[[#This Row],[15]]+laps_times[[#This Row],[16]])</f>
        <v>2.0674537037037036E-2</v>
      </c>
      <c r="Z23" s="126">
        <f>IF(ISBLANK(laps_times[[#This Row],[17]]),"DNF",    rounds_cum_time[[#This Row],[16]]+laps_times[[#This Row],[17]])</f>
        <v>2.1915162037037035E-2</v>
      </c>
      <c r="AA23" s="126">
        <f>IF(ISBLANK(laps_times[[#This Row],[18]]),"DNF",    rounds_cum_time[[#This Row],[17]]+laps_times[[#This Row],[18]])</f>
        <v>2.3174537037037035E-2</v>
      </c>
      <c r="AB23" s="126">
        <f>IF(ISBLANK(laps_times[[#This Row],[19]]),"DNF",    rounds_cum_time[[#This Row],[18]]+laps_times[[#This Row],[19]])</f>
        <v>2.4428587962962961E-2</v>
      </c>
      <c r="AC23" s="126">
        <f>IF(ISBLANK(laps_times[[#This Row],[20]]),"DNF",    rounds_cum_time[[#This Row],[19]]+laps_times[[#This Row],[20]])</f>
        <v>2.5689583333333332E-2</v>
      </c>
      <c r="AD23" s="126">
        <f>IF(ISBLANK(laps_times[[#This Row],[21]]),"DNF",    rounds_cum_time[[#This Row],[20]]+laps_times[[#This Row],[21]])</f>
        <v>2.6958333333333331E-2</v>
      </c>
      <c r="AE23" s="126">
        <f>IF(ISBLANK(laps_times[[#This Row],[22]]),"DNF",    rounds_cum_time[[#This Row],[21]]+laps_times[[#This Row],[22]])</f>
        <v>2.8233680555555554E-2</v>
      </c>
      <c r="AF23" s="126">
        <f>IF(ISBLANK(laps_times[[#This Row],[23]]),"DNF",    rounds_cum_time[[#This Row],[22]]+laps_times[[#This Row],[23]])</f>
        <v>2.9493171296296295E-2</v>
      </c>
      <c r="AG23" s="126">
        <f>IF(ISBLANK(laps_times[[#This Row],[24]]),"DNF",    rounds_cum_time[[#This Row],[23]]+laps_times[[#This Row],[24]])</f>
        <v>3.0779050925925925E-2</v>
      </c>
      <c r="AH23" s="126">
        <f>IF(ISBLANK(laps_times[[#This Row],[25]]),"DNF",    rounds_cum_time[[#This Row],[24]]+laps_times[[#This Row],[25]])</f>
        <v>3.2060648148148144E-2</v>
      </c>
      <c r="AI23" s="126">
        <f>IF(ISBLANK(laps_times[[#This Row],[26]]),"DNF",    rounds_cum_time[[#This Row],[25]]+laps_times[[#This Row],[26]])</f>
        <v>3.3324421296296293E-2</v>
      </c>
      <c r="AJ23" s="126">
        <f>IF(ISBLANK(laps_times[[#This Row],[27]]),"DNF",    rounds_cum_time[[#This Row],[26]]+laps_times[[#This Row],[27]])</f>
        <v>3.4616898148148147E-2</v>
      </c>
      <c r="AK23" s="126">
        <f>IF(ISBLANK(laps_times[[#This Row],[28]]),"DNF",    rounds_cum_time[[#This Row],[27]]+laps_times[[#This Row],[28]])</f>
        <v>3.5912615740740741E-2</v>
      </c>
      <c r="AL23" s="126">
        <f>IF(ISBLANK(laps_times[[#This Row],[29]]),"DNF",    rounds_cum_time[[#This Row],[28]]+laps_times[[#This Row],[29]])</f>
        <v>3.7192476851851855E-2</v>
      </c>
      <c r="AM23" s="126">
        <f>IF(ISBLANK(laps_times[[#This Row],[30]]),"DNF",    rounds_cum_time[[#This Row],[29]]+laps_times[[#This Row],[30]])</f>
        <v>3.8494907407407408E-2</v>
      </c>
      <c r="AN23" s="126">
        <f>IF(ISBLANK(laps_times[[#This Row],[31]]),"DNF",    rounds_cum_time[[#This Row],[30]]+laps_times[[#This Row],[31]])</f>
        <v>3.9800462962962961E-2</v>
      </c>
      <c r="AO23" s="126">
        <f>IF(ISBLANK(laps_times[[#This Row],[32]]),"DNF",    rounds_cum_time[[#This Row],[31]]+laps_times[[#This Row],[32]])</f>
        <v>4.1081597222222217E-2</v>
      </c>
      <c r="AP23" s="126">
        <f>IF(ISBLANK(laps_times[[#This Row],[33]]),"DNF",    rounds_cum_time[[#This Row],[32]]+laps_times[[#This Row],[33]])</f>
        <v>4.2373958333333329E-2</v>
      </c>
      <c r="AQ23" s="126">
        <f>IF(ISBLANK(laps_times[[#This Row],[34]]),"DNF",    rounds_cum_time[[#This Row],[33]]+laps_times[[#This Row],[34]])</f>
        <v>4.3685532407407406E-2</v>
      </c>
      <c r="AR23" s="126">
        <f>IF(ISBLANK(laps_times[[#This Row],[35]]),"DNF",    rounds_cum_time[[#This Row],[34]]+laps_times[[#This Row],[35]])</f>
        <v>4.4966666666666662E-2</v>
      </c>
      <c r="AS23" s="126">
        <f>IF(ISBLANK(laps_times[[#This Row],[36]]),"DNF",    rounds_cum_time[[#This Row],[35]]+laps_times[[#This Row],[36]])</f>
        <v>4.6286458333333329E-2</v>
      </c>
      <c r="AT23" s="126">
        <f>IF(ISBLANK(laps_times[[#This Row],[37]]),"DNF",    rounds_cum_time[[#This Row],[36]]+laps_times[[#This Row],[37]])</f>
        <v>4.7574652777777775E-2</v>
      </c>
      <c r="AU23" s="126">
        <f>IF(ISBLANK(laps_times[[#This Row],[38]]),"DNF",    rounds_cum_time[[#This Row],[37]]+laps_times[[#This Row],[38]])</f>
        <v>4.8865277777777771E-2</v>
      </c>
      <c r="AV23" s="126">
        <f>IF(ISBLANK(laps_times[[#This Row],[39]]),"DNF",    rounds_cum_time[[#This Row],[38]]+laps_times[[#This Row],[39]])</f>
        <v>5.0144097222222218E-2</v>
      </c>
      <c r="AW23" s="126">
        <f>IF(ISBLANK(laps_times[[#This Row],[40]]),"DNF",    rounds_cum_time[[#This Row],[39]]+laps_times[[#This Row],[40]])</f>
        <v>5.1472337962962959E-2</v>
      </c>
      <c r="AX23" s="126">
        <f>IF(ISBLANK(laps_times[[#This Row],[41]]),"DNF",    rounds_cum_time[[#This Row],[40]]+laps_times[[#This Row],[41]])</f>
        <v>5.281446759259259E-2</v>
      </c>
      <c r="AY23" s="126">
        <f>IF(ISBLANK(laps_times[[#This Row],[42]]),"DNF",    rounds_cum_time[[#This Row],[41]]+laps_times[[#This Row],[42]])</f>
        <v>5.4128472222222217E-2</v>
      </c>
      <c r="AZ23" s="126">
        <f>IF(ISBLANK(laps_times[[#This Row],[43]]),"DNF",    rounds_cum_time[[#This Row],[42]]+laps_times[[#This Row],[43]])</f>
        <v>5.5436342592592586E-2</v>
      </c>
      <c r="BA23" s="126">
        <f>IF(ISBLANK(laps_times[[#This Row],[44]]),"DNF",    rounds_cum_time[[#This Row],[43]]+laps_times[[#This Row],[44]])</f>
        <v>5.6770023148148142E-2</v>
      </c>
      <c r="BB23" s="126">
        <f>IF(ISBLANK(laps_times[[#This Row],[45]]),"DNF",    rounds_cum_time[[#This Row],[44]]+laps_times[[#This Row],[45]])</f>
        <v>5.8080555555555552E-2</v>
      </c>
      <c r="BC23" s="126">
        <f>IF(ISBLANK(laps_times[[#This Row],[46]]),"DNF",    rounds_cum_time[[#This Row],[45]]+laps_times[[#This Row],[46]])</f>
        <v>5.939780092592592E-2</v>
      </c>
      <c r="BD23" s="126">
        <f>IF(ISBLANK(laps_times[[#This Row],[47]]),"DNF",    rounds_cum_time[[#This Row],[46]]+laps_times[[#This Row],[47]])</f>
        <v>6.0732870370370368E-2</v>
      </c>
      <c r="BE23" s="126">
        <f>IF(ISBLANK(laps_times[[#This Row],[48]]),"DNF",    rounds_cum_time[[#This Row],[47]]+laps_times[[#This Row],[48]])</f>
        <v>6.2050694444444443E-2</v>
      </c>
      <c r="BF23" s="126">
        <f>IF(ISBLANK(laps_times[[#This Row],[49]]),"DNF",    rounds_cum_time[[#This Row],[48]]+laps_times[[#This Row],[49]])</f>
        <v>6.336527777777777E-2</v>
      </c>
      <c r="BG23" s="126">
        <f>IF(ISBLANK(laps_times[[#This Row],[50]]),"DNF",    rounds_cum_time[[#This Row],[49]]+laps_times[[#This Row],[50]])</f>
        <v>6.4682870370370363E-2</v>
      </c>
      <c r="BH23" s="126">
        <f>IF(ISBLANK(laps_times[[#This Row],[51]]),"DNF",    rounds_cum_time[[#This Row],[50]]+laps_times[[#This Row],[51]])</f>
        <v>6.6022569444444443E-2</v>
      </c>
      <c r="BI23" s="126">
        <f>IF(ISBLANK(laps_times[[#This Row],[52]]),"DNF",    rounds_cum_time[[#This Row],[51]]+laps_times[[#This Row],[52]])</f>
        <v>6.7378587962962963E-2</v>
      </c>
      <c r="BJ23" s="126">
        <f>IF(ISBLANK(laps_times[[#This Row],[53]]),"DNF",    rounds_cum_time[[#This Row],[52]]+laps_times[[#This Row],[53]])</f>
        <v>6.8735532407407401E-2</v>
      </c>
      <c r="BK23" s="126">
        <f>IF(ISBLANK(laps_times[[#This Row],[54]]),"DNF",    rounds_cum_time[[#This Row],[53]]+laps_times[[#This Row],[54]])</f>
        <v>7.0096412037037037E-2</v>
      </c>
      <c r="BL23" s="126">
        <f>IF(ISBLANK(laps_times[[#This Row],[55]]),"DNF",    rounds_cum_time[[#This Row],[54]]+laps_times[[#This Row],[55]])</f>
        <v>7.1453009259259265E-2</v>
      </c>
      <c r="BM23" s="126">
        <f>IF(ISBLANK(laps_times[[#This Row],[56]]),"DNF",    rounds_cum_time[[#This Row],[55]]+laps_times[[#This Row],[56]])</f>
        <v>7.2810300925925928E-2</v>
      </c>
      <c r="BN23" s="126">
        <f>IF(ISBLANK(laps_times[[#This Row],[57]]),"DNF",    rounds_cum_time[[#This Row],[56]]+laps_times[[#This Row],[57]])</f>
        <v>7.4172337962962964E-2</v>
      </c>
      <c r="BO23" s="126">
        <f>IF(ISBLANK(laps_times[[#This Row],[58]]),"DNF",    rounds_cum_time[[#This Row],[57]]+laps_times[[#This Row],[58]])</f>
        <v>7.552800925925926E-2</v>
      </c>
      <c r="BP23" s="126">
        <f>IF(ISBLANK(laps_times[[#This Row],[59]]),"DNF",    rounds_cum_time[[#This Row],[58]]+laps_times[[#This Row],[59]])</f>
        <v>7.6918402777777783E-2</v>
      </c>
      <c r="BQ23" s="126">
        <f>IF(ISBLANK(laps_times[[#This Row],[60]]),"DNF",    rounds_cum_time[[#This Row],[59]]+laps_times[[#This Row],[60]])</f>
        <v>7.8328356481481481E-2</v>
      </c>
      <c r="BR23" s="126">
        <f>IF(ISBLANK(laps_times[[#This Row],[61]]),"DNF",    rounds_cum_time[[#This Row],[60]]+laps_times[[#This Row],[61]])</f>
        <v>7.9715972222222223E-2</v>
      </c>
      <c r="BS23" s="126">
        <f>IF(ISBLANK(laps_times[[#This Row],[62]]),"DNF",    rounds_cum_time[[#This Row],[61]]+laps_times[[#This Row],[62]])</f>
        <v>8.1134606481481478E-2</v>
      </c>
      <c r="BT23" s="126">
        <f>IF(ISBLANK(laps_times[[#This Row],[63]]),"DNF",    rounds_cum_time[[#This Row],[62]]+laps_times[[#This Row],[63]])</f>
        <v>8.2552083333333331E-2</v>
      </c>
      <c r="BU23" s="126">
        <f>IF(ISBLANK(laps_times[[#This Row],[64]]),"DNF",    rounds_cum_time[[#This Row],[63]]+laps_times[[#This Row],[64]])</f>
        <v>8.3960416666666662E-2</v>
      </c>
      <c r="BV23" s="126">
        <f>IF(ISBLANK(laps_times[[#This Row],[65]]),"DNF",    rounds_cum_time[[#This Row],[64]]+laps_times[[#This Row],[65]])</f>
        <v>8.5403356481481479E-2</v>
      </c>
      <c r="BW23" s="126">
        <f>IF(ISBLANK(laps_times[[#This Row],[66]]),"DNF",    rounds_cum_time[[#This Row],[65]]+laps_times[[#This Row],[66]])</f>
        <v>8.6818634259259259E-2</v>
      </c>
      <c r="BX23" s="126">
        <f>IF(ISBLANK(laps_times[[#This Row],[67]]),"DNF",    rounds_cum_time[[#This Row],[66]]+laps_times[[#This Row],[67]])</f>
        <v>8.825925925925926E-2</v>
      </c>
      <c r="BY23" s="126">
        <f>IF(ISBLANK(laps_times[[#This Row],[68]]),"DNF",    rounds_cum_time[[#This Row],[67]]+laps_times[[#This Row],[68]])</f>
        <v>8.9702199074074077E-2</v>
      </c>
      <c r="BZ23" s="126">
        <f>IF(ISBLANK(laps_times[[#This Row],[69]]),"DNF",    rounds_cum_time[[#This Row],[68]]+laps_times[[#This Row],[69]])</f>
        <v>9.1165046296296293E-2</v>
      </c>
      <c r="CA23" s="126">
        <f>IF(ISBLANK(laps_times[[#This Row],[70]]),"DNF",    rounds_cum_time[[#This Row],[69]]+laps_times[[#This Row],[70]])</f>
        <v>9.2633449074074073E-2</v>
      </c>
      <c r="CB23" s="126">
        <f>IF(ISBLANK(laps_times[[#This Row],[71]]),"DNF",    rounds_cum_time[[#This Row],[70]]+laps_times[[#This Row],[71]])</f>
        <v>9.418506944444445E-2</v>
      </c>
      <c r="CC23" s="126">
        <f>IF(ISBLANK(laps_times[[#This Row],[72]]),"DNF",    rounds_cum_time[[#This Row],[71]]+laps_times[[#This Row],[72]])</f>
        <v>9.5630439814814824E-2</v>
      </c>
      <c r="CD23" s="126">
        <f>IF(ISBLANK(laps_times[[#This Row],[73]]),"DNF",    rounds_cum_time[[#This Row],[72]]+laps_times[[#This Row],[73]])</f>
        <v>9.7087847222222232E-2</v>
      </c>
      <c r="CE23" s="126">
        <f>IF(ISBLANK(laps_times[[#This Row],[74]]),"DNF",    rounds_cum_time[[#This Row],[73]]+laps_times[[#This Row],[74]])</f>
        <v>9.8518055555555567E-2</v>
      </c>
      <c r="CF23" s="126">
        <f>IF(ISBLANK(laps_times[[#This Row],[75]]),"DNF",    rounds_cum_time[[#This Row],[74]]+laps_times[[#This Row],[75]])</f>
        <v>9.9989467592592599E-2</v>
      </c>
      <c r="CG23" s="126">
        <f>IF(ISBLANK(laps_times[[#This Row],[76]]),"DNF",    rounds_cum_time[[#This Row],[75]]+laps_times[[#This Row],[76]])</f>
        <v>0.10149351851851852</v>
      </c>
      <c r="CH23" s="126">
        <f>IF(ISBLANK(laps_times[[#This Row],[77]]),"DNF",    rounds_cum_time[[#This Row],[76]]+laps_times[[#This Row],[77]])</f>
        <v>0.10297314814814816</v>
      </c>
      <c r="CI23" s="126">
        <f>IF(ISBLANK(laps_times[[#This Row],[78]]),"DNF",    rounds_cum_time[[#This Row],[77]]+laps_times[[#This Row],[78]])</f>
        <v>0.10446504629629631</v>
      </c>
      <c r="CJ23" s="126">
        <f>IF(ISBLANK(laps_times[[#This Row],[79]]),"DNF",    rounds_cum_time[[#This Row],[78]]+laps_times[[#This Row],[79]])</f>
        <v>0.10647557870370372</v>
      </c>
      <c r="CK23" s="126">
        <f>IF(ISBLANK(laps_times[[#This Row],[80]]),"DNF",    rounds_cum_time[[#This Row],[79]]+laps_times[[#This Row],[80]])</f>
        <v>0.10796365740740743</v>
      </c>
      <c r="CL23" s="126">
        <f>IF(ISBLANK(laps_times[[#This Row],[81]]),"DNF",    rounds_cum_time[[#This Row],[80]]+laps_times[[#This Row],[81]])</f>
        <v>0.10946805555555558</v>
      </c>
      <c r="CM23" s="126">
        <f>IF(ISBLANK(laps_times[[#This Row],[82]]),"DNF",    rounds_cum_time[[#This Row],[81]]+laps_times[[#This Row],[82]])</f>
        <v>0.11096631944444448</v>
      </c>
      <c r="CN23" s="126">
        <f>IF(ISBLANK(laps_times[[#This Row],[83]]),"DNF",    rounds_cum_time[[#This Row],[82]]+laps_times[[#This Row],[83]])</f>
        <v>0.1124479166666667</v>
      </c>
      <c r="CO23" s="126">
        <f>IF(ISBLANK(laps_times[[#This Row],[84]]),"DNF",    rounds_cum_time[[#This Row],[83]]+laps_times[[#This Row],[84]])</f>
        <v>0.11392569444444448</v>
      </c>
      <c r="CP23" s="126">
        <f>IF(ISBLANK(laps_times[[#This Row],[85]]),"DNF",    rounds_cum_time[[#This Row],[84]]+laps_times[[#This Row],[85]])</f>
        <v>0.11542905092592595</v>
      </c>
      <c r="CQ23" s="126">
        <f>IF(ISBLANK(laps_times[[#This Row],[86]]),"DNF",    rounds_cum_time[[#This Row],[85]]+laps_times[[#This Row],[86]])</f>
        <v>0.11690925925925928</v>
      </c>
      <c r="CR23" s="126">
        <f>IF(ISBLANK(laps_times[[#This Row],[87]]),"DNF",    rounds_cum_time[[#This Row],[86]]+laps_times[[#This Row],[87]])</f>
        <v>0.11842627314814817</v>
      </c>
      <c r="CS23" s="126">
        <f>IF(ISBLANK(laps_times[[#This Row],[88]]),"DNF",    rounds_cum_time[[#This Row],[87]]+laps_times[[#This Row],[88]])</f>
        <v>0.11996886574074077</v>
      </c>
      <c r="CT23" s="126">
        <f>IF(ISBLANK(laps_times[[#This Row],[89]]),"DNF",    rounds_cum_time[[#This Row],[88]]+laps_times[[#This Row],[89]])</f>
        <v>0.12152048611111115</v>
      </c>
      <c r="CU23" s="126">
        <f>IF(ISBLANK(laps_times[[#This Row],[90]]),"DNF",    rounds_cum_time[[#This Row],[89]]+laps_times[[#This Row],[90]])</f>
        <v>0.12305995370370373</v>
      </c>
      <c r="CV23" s="126">
        <f>IF(ISBLANK(laps_times[[#This Row],[91]]),"DNF",    rounds_cum_time[[#This Row],[90]]+laps_times[[#This Row],[91]])</f>
        <v>0.12463668981481485</v>
      </c>
      <c r="CW23" s="126">
        <f>IF(ISBLANK(laps_times[[#This Row],[92]]),"DNF",    rounds_cum_time[[#This Row],[91]]+laps_times[[#This Row],[92]])</f>
        <v>0.12610335648148152</v>
      </c>
      <c r="CX23" s="126">
        <f>IF(ISBLANK(laps_times[[#This Row],[93]]),"DNF",    rounds_cum_time[[#This Row],[92]]+laps_times[[#This Row],[93]])</f>
        <v>0.12759641203703709</v>
      </c>
      <c r="CY23" s="126">
        <f>IF(ISBLANK(laps_times[[#This Row],[94]]),"DNF",    rounds_cum_time[[#This Row],[93]]+laps_times[[#This Row],[94]])</f>
        <v>0.12911273148148153</v>
      </c>
      <c r="CZ23" s="126">
        <f>IF(ISBLANK(laps_times[[#This Row],[95]]),"DNF",    rounds_cum_time[[#This Row],[94]]+laps_times[[#This Row],[95]])</f>
        <v>0.13060682870370374</v>
      </c>
      <c r="DA23" s="126">
        <f>IF(ISBLANK(laps_times[[#This Row],[96]]),"DNF",    rounds_cum_time[[#This Row],[95]]+laps_times[[#This Row],[96]])</f>
        <v>0.13216620370370374</v>
      </c>
      <c r="DB23" s="126">
        <f>IF(ISBLANK(laps_times[[#This Row],[97]]),"DNF",    rounds_cum_time[[#This Row],[96]]+laps_times[[#This Row],[97]])</f>
        <v>0.13371192129629633</v>
      </c>
      <c r="DC23" s="126">
        <f>IF(ISBLANK(laps_times[[#This Row],[98]]),"DNF",    rounds_cum_time[[#This Row],[97]]+laps_times[[#This Row],[98]])</f>
        <v>0.13526145833333336</v>
      </c>
      <c r="DD23" s="126">
        <f>IF(ISBLANK(laps_times[[#This Row],[99]]),"DNF",    rounds_cum_time[[#This Row],[98]]+laps_times[[#This Row],[99]])</f>
        <v>0.13678333333333337</v>
      </c>
      <c r="DE23" s="126">
        <f>IF(ISBLANK(laps_times[[#This Row],[100]]),"DNF",    rounds_cum_time[[#This Row],[99]]+laps_times[[#This Row],[100]])</f>
        <v>0.13833240740740743</v>
      </c>
      <c r="DF23" s="126">
        <f>IF(ISBLANK(laps_times[[#This Row],[101]]),"DNF",    rounds_cum_time[[#This Row],[100]]+laps_times[[#This Row],[101]])</f>
        <v>0.13989872685185187</v>
      </c>
      <c r="DG23" s="126">
        <f>IF(ISBLANK(laps_times[[#This Row],[102]]),"DNF",    rounds_cum_time[[#This Row],[101]]+laps_times[[#This Row],[102]])</f>
        <v>0.14140289351851854</v>
      </c>
      <c r="DH23" s="126">
        <f>IF(ISBLANK(laps_times[[#This Row],[103]]),"DNF",    rounds_cum_time[[#This Row],[102]]+laps_times[[#This Row],[103]])</f>
        <v>0.14287893518518521</v>
      </c>
      <c r="DI23" s="127">
        <f>IF(ISBLANK(laps_times[[#This Row],[104]]),"DNF",    rounds_cum_time[[#This Row],[103]]+laps_times[[#This Row],[104]])</f>
        <v>0.14433518518518521</v>
      </c>
      <c r="DJ23" s="127">
        <f>IF(ISBLANK(laps_times[[#This Row],[105]]),"DNF",    rounds_cum_time[[#This Row],[104]]+laps_times[[#This Row],[105]])</f>
        <v>0.14563414351851853</v>
      </c>
    </row>
    <row r="24" spans="2:114">
      <c r="B24" s="123">
        <f>laps_times[[#This Row],[poř]]</f>
        <v>21</v>
      </c>
      <c r="C24" s="124">
        <f>laps_times[[#This Row],[s.č.]]</f>
        <v>13</v>
      </c>
      <c r="D24" s="124" t="str">
        <f>laps_times[[#This Row],[jméno]]</f>
        <v>Dočekal Franta</v>
      </c>
      <c r="E24" s="125">
        <f>laps_times[[#This Row],[roč]]</f>
        <v>1975</v>
      </c>
      <c r="F24" s="125" t="str">
        <f>laps_times[[#This Row],[kat]]</f>
        <v>M40</v>
      </c>
      <c r="G24" s="125">
        <f>laps_times[[#This Row],[poř_kat]]</f>
        <v>10</v>
      </c>
      <c r="H24" s="124" t="str">
        <f>IF(ISBLANK(laps_times[[#This Row],[klub]]),"-",laps_times[[#This Row],[klub]])</f>
        <v>Maraton klub Kladno</v>
      </c>
      <c r="I24" s="133">
        <f>laps_times[[#This Row],[celk. čas]]</f>
        <v>0.14571875000000001</v>
      </c>
      <c r="J24" s="126">
        <f>laps_times[[#This Row],[1]]</f>
        <v>2.1134259259259261E-3</v>
      </c>
      <c r="K24" s="126">
        <f>IF(ISBLANK(laps_times[[#This Row],[2]]),"DNF",    rounds_cum_time[[#This Row],[1]]+laps_times[[#This Row],[2]])</f>
        <v>3.3642361111111112E-3</v>
      </c>
      <c r="L24" s="126">
        <f>IF(ISBLANK(laps_times[[#This Row],[3]]),"DNF",    rounds_cum_time[[#This Row],[2]]+laps_times[[#This Row],[3]])</f>
        <v>4.5800925925925922E-3</v>
      </c>
      <c r="M24" s="126">
        <f>IF(ISBLANK(laps_times[[#This Row],[4]]),"DNF",    rounds_cum_time[[#This Row],[3]]+laps_times[[#This Row],[4]])</f>
        <v>5.81099537037037E-3</v>
      </c>
      <c r="N24" s="126">
        <f>IF(ISBLANK(laps_times[[#This Row],[5]]),"DNF",    rounds_cum_time[[#This Row],[4]]+laps_times[[#This Row],[5]])</f>
        <v>7.0696759259259254E-3</v>
      </c>
      <c r="O24" s="126">
        <f>IF(ISBLANK(laps_times[[#This Row],[6]]),"DNF",    rounds_cum_time[[#This Row],[5]]+laps_times[[#This Row],[6]])</f>
        <v>8.313310185185184E-3</v>
      </c>
      <c r="P24" s="126">
        <f>IF(ISBLANK(laps_times[[#This Row],[7]]),"DNF",    rounds_cum_time[[#This Row],[6]]+laps_times[[#This Row],[7]])</f>
        <v>9.5597222222222212E-3</v>
      </c>
      <c r="Q24" s="126">
        <f>IF(ISBLANK(laps_times[[#This Row],[8]]),"DNF",    rounds_cum_time[[#This Row],[7]]+laps_times[[#This Row],[8]])</f>
        <v>1.0776388888888887E-2</v>
      </c>
      <c r="R24" s="126">
        <f>IF(ISBLANK(laps_times[[#This Row],[9]]),"DNF",    rounds_cum_time[[#This Row],[8]]+laps_times[[#This Row],[9]])</f>
        <v>1.1989583333333331E-2</v>
      </c>
      <c r="S24" s="126">
        <f>IF(ISBLANK(laps_times[[#This Row],[10]]),"DNF",    rounds_cum_time[[#This Row],[9]]+laps_times[[#This Row],[10]])</f>
        <v>1.3223842592592591E-2</v>
      </c>
      <c r="T24" s="126">
        <f>IF(ISBLANK(laps_times[[#This Row],[11]]),"DNF",    rounds_cum_time[[#This Row],[10]]+laps_times[[#This Row],[11]])</f>
        <v>1.4466782407407406E-2</v>
      </c>
      <c r="U24" s="126">
        <f>IF(ISBLANK(laps_times[[#This Row],[12]]),"DNF",    rounds_cum_time[[#This Row],[11]]+laps_times[[#This Row],[12]])</f>
        <v>1.5716435185185184E-2</v>
      </c>
      <c r="V24" s="126">
        <f>IF(ISBLANK(laps_times[[#This Row],[13]]),"DNF",    rounds_cum_time[[#This Row],[12]]+laps_times[[#This Row],[13]])</f>
        <v>1.6957986111111111E-2</v>
      </c>
      <c r="W24" s="126">
        <f>IF(ISBLANK(laps_times[[#This Row],[14]]),"DNF",    rounds_cum_time[[#This Row],[13]]+laps_times[[#This Row],[14]])</f>
        <v>1.8216666666666666E-2</v>
      </c>
      <c r="X24" s="126">
        <f>IF(ISBLANK(laps_times[[#This Row],[15]]),"DNF",    rounds_cum_time[[#This Row],[14]]+laps_times[[#This Row],[15]])</f>
        <v>1.9470486111111109E-2</v>
      </c>
      <c r="Y24" s="126">
        <f>IF(ISBLANK(laps_times[[#This Row],[16]]),"DNF",    rounds_cum_time[[#This Row],[15]]+laps_times[[#This Row],[16]])</f>
        <v>2.0705439814814812E-2</v>
      </c>
      <c r="Z24" s="126">
        <f>IF(ISBLANK(laps_times[[#This Row],[17]]),"DNF",    rounds_cum_time[[#This Row],[16]]+laps_times[[#This Row],[17]])</f>
        <v>2.195046296296296E-2</v>
      </c>
      <c r="AA24" s="126">
        <f>IF(ISBLANK(laps_times[[#This Row],[18]]),"DNF",    rounds_cum_time[[#This Row],[17]]+laps_times[[#This Row],[18]])</f>
        <v>2.3190856481481479E-2</v>
      </c>
      <c r="AB24" s="126">
        <f>IF(ISBLANK(laps_times[[#This Row],[19]]),"DNF",    rounds_cum_time[[#This Row],[18]]+laps_times[[#This Row],[19]])</f>
        <v>2.443796296296296E-2</v>
      </c>
      <c r="AC24" s="126">
        <f>IF(ISBLANK(laps_times[[#This Row],[20]]),"DNF",    rounds_cum_time[[#This Row],[19]]+laps_times[[#This Row],[20]])</f>
        <v>2.569733796296296E-2</v>
      </c>
      <c r="AD24" s="126">
        <f>IF(ISBLANK(laps_times[[#This Row],[21]]),"DNF",    rounds_cum_time[[#This Row],[20]]+laps_times[[#This Row],[21]])</f>
        <v>2.6966435185185184E-2</v>
      </c>
      <c r="AE24" s="126">
        <f>IF(ISBLANK(laps_times[[#This Row],[22]]),"DNF",    rounds_cum_time[[#This Row],[21]]+laps_times[[#This Row],[22]])</f>
        <v>2.8210879629629627E-2</v>
      </c>
      <c r="AF24" s="126">
        <f>IF(ISBLANK(laps_times[[#This Row],[23]]),"DNF",    rounds_cum_time[[#This Row],[22]]+laps_times[[#This Row],[23]])</f>
        <v>2.9453587962962959E-2</v>
      </c>
      <c r="AG24" s="126">
        <f>IF(ISBLANK(laps_times[[#This Row],[24]]),"DNF",    rounds_cum_time[[#This Row],[23]]+laps_times[[#This Row],[24]])</f>
        <v>3.0694560185185182E-2</v>
      </c>
      <c r="AH24" s="126">
        <f>IF(ISBLANK(laps_times[[#This Row],[25]]),"DNF",    rounds_cum_time[[#This Row],[24]]+laps_times[[#This Row],[25]])</f>
        <v>3.1926504629629628E-2</v>
      </c>
      <c r="AI24" s="126">
        <f>IF(ISBLANK(laps_times[[#This Row],[26]]),"DNF",    rounds_cum_time[[#This Row],[25]]+laps_times[[#This Row],[26]])</f>
        <v>3.3180555555555553E-2</v>
      </c>
      <c r="AJ24" s="126">
        <f>IF(ISBLANK(laps_times[[#This Row],[27]]),"DNF",    rounds_cum_time[[#This Row],[26]]+laps_times[[#This Row],[27]])</f>
        <v>3.4480208333333331E-2</v>
      </c>
      <c r="AK24" s="126">
        <f>IF(ISBLANK(laps_times[[#This Row],[28]]),"DNF",    rounds_cum_time[[#This Row],[27]]+laps_times[[#This Row],[28]])</f>
        <v>3.5715046296296293E-2</v>
      </c>
      <c r="AL24" s="126">
        <f>IF(ISBLANK(laps_times[[#This Row],[29]]),"DNF",    rounds_cum_time[[#This Row],[28]]+laps_times[[#This Row],[29]])</f>
        <v>3.6967476851851852E-2</v>
      </c>
      <c r="AM24" s="126">
        <f>IF(ISBLANK(laps_times[[#This Row],[30]]),"DNF",    rounds_cum_time[[#This Row],[29]]+laps_times[[#This Row],[30]])</f>
        <v>3.8232175925925926E-2</v>
      </c>
      <c r="AN24" s="126">
        <f>IF(ISBLANK(laps_times[[#This Row],[31]]),"DNF",    rounds_cum_time[[#This Row],[30]]+laps_times[[#This Row],[31]])</f>
        <v>3.9478587962962962E-2</v>
      </c>
      <c r="AO24" s="126">
        <f>IF(ISBLANK(laps_times[[#This Row],[32]]),"DNF",    rounds_cum_time[[#This Row],[31]]+laps_times[[#This Row],[32]])</f>
        <v>4.0752662037037035E-2</v>
      </c>
      <c r="AP24" s="126">
        <f>IF(ISBLANK(laps_times[[#This Row],[33]]),"DNF",    rounds_cum_time[[#This Row],[32]]+laps_times[[#This Row],[33]])</f>
        <v>4.2016782407407409E-2</v>
      </c>
      <c r="AQ24" s="126">
        <f>IF(ISBLANK(laps_times[[#This Row],[34]]),"DNF",    rounds_cum_time[[#This Row],[33]]+laps_times[[#This Row],[34]])</f>
        <v>4.3311458333333337E-2</v>
      </c>
      <c r="AR24" s="126">
        <f>IF(ISBLANK(laps_times[[#This Row],[35]]),"DNF",    rounds_cum_time[[#This Row],[34]]+laps_times[[#This Row],[35]])</f>
        <v>4.476354166666667E-2</v>
      </c>
      <c r="AS24" s="126">
        <f>IF(ISBLANK(laps_times[[#This Row],[36]]),"DNF",    rounds_cum_time[[#This Row],[35]]+laps_times[[#This Row],[36]])</f>
        <v>4.6017245370370372E-2</v>
      </c>
      <c r="AT24" s="126">
        <f>IF(ISBLANK(laps_times[[#This Row],[37]]),"DNF",    rounds_cum_time[[#This Row],[36]]+laps_times[[#This Row],[37]])</f>
        <v>4.7270717592592597E-2</v>
      </c>
      <c r="AU24" s="126">
        <f>IF(ISBLANK(laps_times[[#This Row],[38]]),"DNF",    rounds_cum_time[[#This Row],[37]]+laps_times[[#This Row],[38]])</f>
        <v>4.8539004629629637E-2</v>
      </c>
      <c r="AV24" s="126">
        <f>IF(ISBLANK(laps_times[[#This Row],[39]]),"DNF",    rounds_cum_time[[#This Row],[38]]+laps_times[[#This Row],[39]])</f>
        <v>4.9815740740740751E-2</v>
      </c>
      <c r="AW24" s="126">
        <f>IF(ISBLANK(laps_times[[#This Row],[40]]),"DNF",    rounds_cum_time[[#This Row],[39]]+laps_times[[#This Row],[40]])</f>
        <v>5.10826388888889E-2</v>
      </c>
      <c r="AX24" s="126">
        <f>IF(ISBLANK(laps_times[[#This Row],[41]]),"DNF",    rounds_cum_time[[#This Row],[40]]+laps_times[[#This Row],[41]])</f>
        <v>5.2344328703703716E-2</v>
      </c>
      <c r="AY24" s="126">
        <f>IF(ISBLANK(laps_times[[#This Row],[42]]),"DNF",    rounds_cum_time[[#This Row],[41]]+laps_times[[#This Row],[42]])</f>
        <v>5.3611458333333348E-2</v>
      </c>
      <c r="AZ24" s="126">
        <f>IF(ISBLANK(laps_times[[#This Row],[43]]),"DNF",    rounds_cum_time[[#This Row],[42]]+laps_times[[#This Row],[43]])</f>
        <v>5.492141203703705E-2</v>
      </c>
      <c r="BA24" s="126">
        <f>IF(ISBLANK(laps_times[[#This Row],[44]]),"DNF",    rounds_cum_time[[#This Row],[43]]+laps_times[[#This Row],[44]])</f>
        <v>5.6232407407407418E-2</v>
      </c>
      <c r="BB24" s="126">
        <f>IF(ISBLANK(laps_times[[#This Row],[45]]),"DNF",    rounds_cum_time[[#This Row],[44]]+laps_times[[#This Row],[45]])</f>
        <v>5.753414351851853E-2</v>
      </c>
      <c r="BC24" s="126">
        <f>IF(ISBLANK(laps_times[[#This Row],[46]]),"DNF",    rounds_cum_time[[#This Row],[45]]+laps_times[[#This Row],[46]])</f>
        <v>5.8846643518518531E-2</v>
      </c>
      <c r="BD24" s="126">
        <f>IF(ISBLANK(laps_times[[#This Row],[47]]),"DNF",    rounds_cum_time[[#This Row],[46]]+laps_times[[#This Row],[47]])</f>
        <v>6.0165856481481497E-2</v>
      </c>
      <c r="BE24" s="126">
        <f>IF(ISBLANK(laps_times[[#This Row],[48]]),"DNF",    rounds_cum_time[[#This Row],[47]]+laps_times[[#This Row],[48]])</f>
        <v>6.1491319444444463E-2</v>
      </c>
      <c r="BF24" s="126">
        <f>IF(ISBLANK(laps_times[[#This Row],[49]]),"DNF",    rounds_cum_time[[#This Row],[48]]+laps_times[[#This Row],[49]])</f>
        <v>6.2814930555555579E-2</v>
      </c>
      <c r="BG24" s="126">
        <f>IF(ISBLANK(laps_times[[#This Row],[50]]),"DNF",    rounds_cum_time[[#This Row],[49]]+laps_times[[#This Row],[50]])</f>
        <v>6.4154050925925951E-2</v>
      </c>
      <c r="BH24" s="126">
        <f>IF(ISBLANK(laps_times[[#This Row],[51]]),"DNF",    rounds_cum_time[[#This Row],[50]]+laps_times[[#This Row],[51]])</f>
        <v>6.5495254629629657E-2</v>
      </c>
      <c r="BI24" s="126">
        <f>IF(ISBLANK(laps_times[[#This Row],[52]]),"DNF",    rounds_cum_time[[#This Row],[51]]+laps_times[[#This Row],[52]])</f>
        <v>6.6830671296296329E-2</v>
      </c>
      <c r="BJ24" s="126">
        <f>IF(ISBLANK(laps_times[[#This Row],[53]]),"DNF",    rounds_cum_time[[#This Row],[52]]+laps_times[[#This Row],[53]])</f>
        <v>6.8138310185185222E-2</v>
      </c>
      <c r="BK24" s="126">
        <f>IF(ISBLANK(laps_times[[#This Row],[54]]),"DNF",    rounds_cum_time[[#This Row],[53]]+laps_times[[#This Row],[54]])</f>
        <v>6.9435763888888932E-2</v>
      </c>
      <c r="BL24" s="126">
        <f>IF(ISBLANK(laps_times[[#This Row],[55]]),"DNF",    rounds_cum_time[[#This Row],[54]]+laps_times[[#This Row],[55]])</f>
        <v>7.0756712962963E-2</v>
      </c>
      <c r="BM24" s="126">
        <f>IF(ISBLANK(laps_times[[#This Row],[56]]),"DNF",    rounds_cum_time[[#This Row],[55]]+laps_times[[#This Row],[56]])</f>
        <v>7.2066087962963002E-2</v>
      </c>
      <c r="BN24" s="126">
        <f>IF(ISBLANK(laps_times[[#This Row],[57]]),"DNF",    rounds_cum_time[[#This Row],[56]]+laps_times[[#This Row],[57]])</f>
        <v>7.3440972222222262E-2</v>
      </c>
      <c r="BO24" s="126">
        <f>IF(ISBLANK(laps_times[[#This Row],[58]]),"DNF",    rounds_cum_time[[#This Row],[57]]+laps_times[[#This Row],[58]])</f>
        <v>7.4740046296296339E-2</v>
      </c>
      <c r="BP24" s="126">
        <f>IF(ISBLANK(laps_times[[#This Row],[59]]),"DNF",    rounds_cum_time[[#This Row],[58]]+laps_times[[#This Row],[59]])</f>
        <v>7.6030671296296343E-2</v>
      </c>
      <c r="BQ24" s="126">
        <f>IF(ISBLANK(laps_times[[#This Row],[60]]),"DNF",    rounds_cum_time[[#This Row],[59]]+laps_times[[#This Row],[60]])</f>
        <v>7.7358796296296342E-2</v>
      </c>
      <c r="BR24" s="126">
        <f>IF(ISBLANK(laps_times[[#This Row],[61]]),"DNF",    rounds_cum_time[[#This Row],[60]]+laps_times[[#This Row],[61]])</f>
        <v>7.8703472222222265E-2</v>
      </c>
      <c r="BS24" s="126">
        <f>IF(ISBLANK(laps_times[[#This Row],[62]]),"DNF",    rounds_cum_time[[#This Row],[61]]+laps_times[[#This Row],[62]])</f>
        <v>8.0143981481481524E-2</v>
      </c>
      <c r="BT24" s="126">
        <f>IF(ISBLANK(laps_times[[#This Row],[63]]),"DNF",    rounds_cum_time[[#This Row],[62]]+laps_times[[#This Row],[63]])</f>
        <v>8.1487962962963012E-2</v>
      </c>
      <c r="BU24" s="126">
        <f>IF(ISBLANK(laps_times[[#This Row],[64]]),"DNF",    rounds_cum_time[[#This Row],[63]]+laps_times[[#This Row],[64]])</f>
        <v>8.2827314814814867E-2</v>
      </c>
      <c r="BV24" s="126">
        <f>IF(ISBLANK(laps_times[[#This Row],[65]]),"DNF",    rounds_cum_time[[#This Row],[64]]+laps_times[[#This Row],[65]])</f>
        <v>8.4185879629629687E-2</v>
      </c>
      <c r="BW24" s="126">
        <f>IF(ISBLANK(laps_times[[#This Row],[66]]),"DNF",    rounds_cum_time[[#This Row],[65]]+laps_times[[#This Row],[66]])</f>
        <v>8.5601967592592657E-2</v>
      </c>
      <c r="BX24" s="126">
        <f>IF(ISBLANK(laps_times[[#This Row],[67]]),"DNF",    rounds_cum_time[[#This Row],[66]]+laps_times[[#This Row],[67]])</f>
        <v>8.7370717592592656E-2</v>
      </c>
      <c r="BY24" s="126">
        <f>IF(ISBLANK(laps_times[[#This Row],[68]]),"DNF",    rounds_cum_time[[#This Row],[67]]+laps_times[[#This Row],[68]])</f>
        <v>8.8759837962963023E-2</v>
      </c>
      <c r="BZ24" s="126">
        <f>IF(ISBLANK(laps_times[[#This Row],[69]]),"DNF",    rounds_cum_time[[#This Row],[68]]+laps_times[[#This Row],[69]])</f>
        <v>9.0444444444444508E-2</v>
      </c>
      <c r="CA24" s="126">
        <f>IF(ISBLANK(laps_times[[#This Row],[70]]),"DNF",    rounds_cum_time[[#This Row],[69]]+laps_times[[#This Row],[70]])</f>
        <v>9.1837731481481541E-2</v>
      </c>
      <c r="CB24" s="126">
        <f>IF(ISBLANK(laps_times[[#This Row],[71]]),"DNF",    rounds_cum_time[[#This Row],[70]]+laps_times[[#This Row],[71]])</f>
        <v>9.3211689814814869E-2</v>
      </c>
      <c r="CC24" s="126">
        <f>IF(ISBLANK(laps_times[[#This Row],[72]]),"DNF",    rounds_cum_time[[#This Row],[71]]+laps_times[[#This Row],[72]])</f>
        <v>9.4627199074074131E-2</v>
      </c>
      <c r="CD24" s="126">
        <f>IF(ISBLANK(laps_times[[#This Row],[73]]),"DNF",    rounds_cum_time[[#This Row],[72]]+laps_times[[#This Row],[73]])</f>
        <v>9.6045138888888951E-2</v>
      </c>
      <c r="CE24" s="126">
        <f>IF(ISBLANK(laps_times[[#This Row],[74]]),"DNF",    rounds_cum_time[[#This Row],[73]]+laps_times[[#This Row],[74]])</f>
        <v>9.7421643518518578E-2</v>
      </c>
      <c r="CF24" s="126">
        <f>IF(ISBLANK(laps_times[[#This Row],[75]]),"DNF",    rounds_cum_time[[#This Row],[74]]+laps_times[[#This Row],[75]])</f>
        <v>9.8781018518518574E-2</v>
      </c>
      <c r="CG24" s="126">
        <f>IF(ISBLANK(laps_times[[#This Row],[76]]),"DNF",    rounds_cum_time[[#This Row],[75]]+laps_times[[#This Row],[76]])</f>
        <v>0.10014444444444449</v>
      </c>
      <c r="CH24" s="126">
        <f>IF(ISBLANK(laps_times[[#This Row],[77]]),"DNF",    rounds_cum_time[[#This Row],[76]]+laps_times[[#This Row],[77]])</f>
        <v>0.10166481481481486</v>
      </c>
      <c r="CI24" s="126">
        <f>IF(ISBLANK(laps_times[[#This Row],[78]]),"DNF",    rounds_cum_time[[#This Row],[77]]+laps_times[[#This Row],[78]])</f>
        <v>0.10301967592592597</v>
      </c>
      <c r="CJ24" s="126">
        <f>IF(ISBLANK(laps_times[[#This Row],[79]]),"DNF",    rounds_cum_time[[#This Row],[78]]+laps_times[[#This Row],[79]])</f>
        <v>0.10439432870370374</v>
      </c>
      <c r="CK24" s="126">
        <f>IF(ISBLANK(laps_times[[#This Row],[80]]),"DNF",    rounds_cum_time[[#This Row],[79]]+laps_times[[#This Row],[80]])</f>
        <v>0.10585590277777782</v>
      </c>
      <c r="CL24" s="126">
        <f>IF(ISBLANK(laps_times[[#This Row],[81]]),"DNF",    rounds_cum_time[[#This Row],[80]]+laps_times[[#This Row],[81]])</f>
        <v>0.10734664351851855</v>
      </c>
      <c r="CM24" s="126">
        <f>IF(ISBLANK(laps_times[[#This Row],[82]]),"DNF",    rounds_cum_time[[#This Row],[81]]+laps_times[[#This Row],[82]])</f>
        <v>0.10877523148148152</v>
      </c>
      <c r="CN24" s="126">
        <f>IF(ISBLANK(laps_times[[#This Row],[83]]),"DNF",    rounds_cum_time[[#This Row],[82]]+laps_times[[#This Row],[83]])</f>
        <v>0.11043206018518523</v>
      </c>
      <c r="CO24" s="126">
        <f>IF(ISBLANK(laps_times[[#This Row],[84]]),"DNF",    rounds_cum_time[[#This Row],[83]]+laps_times[[#This Row],[84]])</f>
        <v>0.11192673611111115</v>
      </c>
      <c r="CP24" s="126">
        <f>IF(ISBLANK(laps_times[[#This Row],[85]]),"DNF",    rounds_cum_time[[#This Row],[84]]+laps_times[[#This Row],[85]])</f>
        <v>0.11342407407407411</v>
      </c>
      <c r="CQ24" s="126">
        <f>IF(ISBLANK(laps_times[[#This Row],[86]]),"DNF",    rounds_cum_time[[#This Row],[85]]+laps_times[[#This Row],[86]])</f>
        <v>0.11493611111111114</v>
      </c>
      <c r="CR24" s="126">
        <f>IF(ISBLANK(laps_times[[#This Row],[87]]),"DNF",    rounds_cum_time[[#This Row],[86]]+laps_times[[#This Row],[87]])</f>
        <v>0.1164434027777778</v>
      </c>
      <c r="CS24" s="126">
        <f>IF(ISBLANK(laps_times[[#This Row],[88]]),"DNF",    rounds_cum_time[[#This Row],[87]]+laps_times[[#This Row],[88]])</f>
        <v>0.11813553240740743</v>
      </c>
      <c r="CT24" s="126">
        <f>IF(ISBLANK(laps_times[[#This Row],[89]]),"DNF",    rounds_cum_time[[#This Row],[88]]+laps_times[[#This Row],[89]])</f>
        <v>0.11962245370370372</v>
      </c>
      <c r="CU24" s="126">
        <f>IF(ISBLANK(laps_times[[#This Row],[90]]),"DNF",    rounds_cum_time[[#This Row],[89]]+laps_times[[#This Row],[90]])</f>
        <v>0.12136134259259261</v>
      </c>
      <c r="CV24" s="126">
        <f>IF(ISBLANK(laps_times[[#This Row],[91]]),"DNF",    rounds_cum_time[[#This Row],[90]]+laps_times[[#This Row],[91]])</f>
        <v>0.12295717592592595</v>
      </c>
      <c r="CW24" s="126">
        <f>IF(ISBLANK(laps_times[[#This Row],[92]]),"DNF",    rounds_cum_time[[#This Row],[91]]+laps_times[[#This Row],[92]])</f>
        <v>0.12458379629629632</v>
      </c>
      <c r="CX24" s="126">
        <f>IF(ISBLANK(laps_times[[#This Row],[93]]),"DNF",    rounds_cum_time[[#This Row],[92]]+laps_times[[#This Row],[93]])</f>
        <v>0.12625497685185189</v>
      </c>
      <c r="CY24" s="126">
        <f>IF(ISBLANK(laps_times[[#This Row],[94]]),"DNF",    rounds_cum_time[[#This Row],[93]]+laps_times[[#This Row],[94]])</f>
        <v>0.1278928240740741</v>
      </c>
      <c r="CZ24" s="126">
        <f>IF(ISBLANK(laps_times[[#This Row],[95]]),"DNF",    rounds_cum_time[[#This Row],[94]]+laps_times[[#This Row],[95]])</f>
        <v>0.12987511574074076</v>
      </c>
      <c r="DA24" s="126">
        <f>IF(ISBLANK(laps_times[[#This Row],[96]]),"DNF",    rounds_cum_time[[#This Row],[95]]+laps_times[[#This Row],[96]])</f>
        <v>0.13144039351851855</v>
      </c>
      <c r="DB24" s="126">
        <f>IF(ISBLANK(laps_times[[#This Row],[97]]),"DNF",    rounds_cum_time[[#This Row],[96]]+laps_times[[#This Row],[97]])</f>
        <v>0.13306678240740744</v>
      </c>
      <c r="DC24" s="126">
        <f>IF(ISBLANK(laps_times[[#This Row],[98]]),"DNF",    rounds_cum_time[[#This Row],[97]]+laps_times[[#This Row],[98]])</f>
        <v>0.13473125000000002</v>
      </c>
      <c r="DD24" s="126">
        <f>IF(ISBLANK(laps_times[[#This Row],[99]]),"DNF",    rounds_cum_time[[#This Row],[98]]+laps_times[[#This Row],[99]])</f>
        <v>0.13633611111111113</v>
      </c>
      <c r="DE24" s="126">
        <f>IF(ISBLANK(laps_times[[#This Row],[100]]),"DNF",    rounds_cum_time[[#This Row],[99]]+laps_times[[#This Row],[100]])</f>
        <v>0.13795925925925928</v>
      </c>
      <c r="DF24" s="126">
        <f>IF(ISBLANK(laps_times[[#This Row],[101]]),"DNF",    rounds_cum_time[[#This Row],[100]]+laps_times[[#This Row],[101]])</f>
        <v>0.13944131944444446</v>
      </c>
      <c r="DG24" s="126">
        <f>IF(ISBLANK(laps_times[[#This Row],[102]]),"DNF",    rounds_cum_time[[#This Row],[101]]+laps_times[[#This Row],[102]])</f>
        <v>0.14124861111111112</v>
      </c>
      <c r="DH24" s="126">
        <f>IF(ISBLANK(laps_times[[#This Row],[103]]),"DNF",    rounds_cum_time[[#This Row],[102]]+laps_times[[#This Row],[103]])</f>
        <v>0.1428346064814815</v>
      </c>
      <c r="DI24" s="127">
        <f>IF(ISBLANK(laps_times[[#This Row],[104]]),"DNF",    rounds_cum_time[[#This Row],[103]]+laps_times[[#This Row],[104]])</f>
        <v>0.14444282407407408</v>
      </c>
      <c r="DJ24" s="127">
        <f>IF(ISBLANK(laps_times[[#This Row],[105]]),"DNF",    rounds_cum_time[[#This Row],[104]]+laps_times[[#This Row],[105]])</f>
        <v>0.14571828703703704</v>
      </c>
    </row>
    <row r="25" spans="2:114">
      <c r="B25" s="123">
        <f>laps_times[[#This Row],[poř]]</f>
        <v>22</v>
      </c>
      <c r="C25" s="124">
        <f>laps_times[[#This Row],[s.č.]]</f>
        <v>69</v>
      </c>
      <c r="D25" s="124" t="str">
        <f>laps_times[[#This Row],[jméno]]</f>
        <v>Válek Petr</v>
      </c>
      <c r="E25" s="125">
        <f>laps_times[[#This Row],[roč]]</f>
        <v>1974</v>
      </c>
      <c r="F25" s="125" t="str">
        <f>laps_times[[#This Row],[kat]]</f>
        <v>M40</v>
      </c>
      <c r="G25" s="125">
        <f>laps_times[[#This Row],[poř_kat]]</f>
        <v>11</v>
      </c>
      <c r="H25" s="124" t="str">
        <f>IF(ISBLANK(laps_times[[#This Row],[klub]]),"-",laps_times[[#This Row],[klub]])</f>
        <v>SK Babice</v>
      </c>
      <c r="I25" s="133">
        <f>laps_times[[#This Row],[celk. čas]]</f>
        <v>0.14701388888888889</v>
      </c>
      <c r="J25" s="126">
        <f>laps_times[[#This Row],[1]]</f>
        <v>2.1612268518518517E-3</v>
      </c>
      <c r="K25" s="126">
        <f>IF(ISBLANK(laps_times[[#This Row],[2]]),"DNF",    rounds_cum_time[[#This Row],[1]]+laps_times[[#This Row],[2]])</f>
        <v>3.9459490740740739E-3</v>
      </c>
      <c r="L25" s="126">
        <f>IF(ISBLANK(laps_times[[#This Row],[3]]),"DNF",    rounds_cum_time[[#This Row],[2]]+laps_times[[#This Row],[3]])</f>
        <v>5.2335648148148142E-3</v>
      </c>
      <c r="M25" s="126">
        <f>IF(ISBLANK(laps_times[[#This Row],[4]]),"DNF",    rounds_cum_time[[#This Row],[3]]+laps_times[[#This Row],[4]])</f>
        <v>6.551041666666666E-3</v>
      </c>
      <c r="N25" s="126">
        <f>IF(ISBLANK(laps_times[[#This Row],[5]]),"DNF",    rounds_cum_time[[#This Row],[4]]+laps_times[[#This Row],[5]])</f>
        <v>7.8973379629629619E-3</v>
      </c>
      <c r="O25" s="126">
        <f>IF(ISBLANK(laps_times[[#This Row],[6]]),"DNF",    rounds_cum_time[[#This Row],[5]]+laps_times[[#This Row],[6]])</f>
        <v>9.24386574074074E-3</v>
      </c>
      <c r="P25" s="126">
        <f>IF(ISBLANK(laps_times[[#This Row],[7]]),"DNF",    rounds_cum_time[[#This Row],[6]]+laps_times[[#This Row],[7]])</f>
        <v>1.0581597222222221E-2</v>
      </c>
      <c r="Q25" s="126">
        <f>IF(ISBLANK(laps_times[[#This Row],[8]]),"DNF",    rounds_cum_time[[#This Row],[7]]+laps_times[[#This Row],[8]])</f>
        <v>1.1915393518518518E-2</v>
      </c>
      <c r="R25" s="126">
        <f>IF(ISBLANK(laps_times[[#This Row],[9]]),"DNF",    rounds_cum_time[[#This Row],[8]]+laps_times[[#This Row],[9]])</f>
        <v>1.3227083333333332E-2</v>
      </c>
      <c r="S25" s="126">
        <f>IF(ISBLANK(laps_times[[#This Row],[10]]),"DNF",    rounds_cum_time[[#This Row],[9]]+laps_times[[#This Row],[10]])</f>
        <v>1.4530671296296295E-2</v>
      </c>
      <c r="T25" s="126">
        <f>IF(ISBLANK(laps_times[[#This Row],[11]]),"DNF",    rounds_cum_time[[#This Row],[10]]+laps_times[[#This Row],[11]])</f>
        <v>1.5895949074074073E-2</v>
      </c>
      <c r="U25" s="126">
        <f>IF(ISBLANK(laps_times[[#This Row],[12]]),"DNF",    rounds_cum_time[[#This Row],[11]]+laps_times[[#This Row],[12]])</f>
        <v>1.7235648148148146E-2</v>
      </c>
      <c r="V25" s="126">
        <f>IF(ISBLANK(laps_times[[#This Row],[13]]),"DNF",    rounds_cum_time[[#This Row],[12]]+laps_times[[#This Row],[13]])</f>
        <v>1.8541087962962961E-2</v>
      </c>
      <c r="W25" s="126">
        <f>IF(ISBLANK(laps_times[[#This Row],[14]]),"DNF",    rounds_cum_time[[#This Row],[13]]+laps_times[[#This Row],[14]])</f>
        <v>1.9864814814814811E-2</v>
      </c>
      <c r="X25" s="126">
        <f>IF(ISBLANK(laps_times[[#This Row],[15]]),"DNF",    rounds_cum_time[[#This Row],[14]]+laps_times[[#This Row],[15]])</f>
        <v>2.1187384259259257E-2</v>
      </c>
      <c r="Y25" s="126">
        <f>IF(ISBLANK(laps_times[[#This Row],[16]]),"DNF",    rounds_cum_time[[#This Row],[15]]+laps_times[[#This Row],[16]])</f>
        <v>2.2501967592592591E-2</v>
      </c>
      <c r="Z25" s="126">
        <f>IF(ISBLANK(laps_times[[#This Row],[17]]),"DNF",    rounds_cum_time[[#This Row],[16]]+laps_times[[#This Row],[17]])</f>
        <v>2.3823611111111108E-2</v>
      </c>
      <c r="AA25" s="126">
        <f>IF(ISBLANK(laps_times[[#This Row],[18]]),"DNF",    rounds_cum_time[[#This Row],[17]]+laps_times[[#This Row],[18]])</f>
        <v>2.516458333333333E-2</v>
      </c>
      <c r="AB25" s="126">
        <f>IF(ISBLANK(laps_times[[#This Row],[19]]),"DNF",    rounds_cum_time[[#This Row],[18]]+laps_times[[#This Row],[19]])</f>
        <v>2.6496412037037034E-2</v>
      </c>
      <c r="AC25" s="126">
        <f>IF(ISBLANK(laps_times[[#This Row],[20]]),"DNF",    rounds_cum_time[[#This Row],[19]]+laps_times[[#This Row],[20]])</f>
        <v>2.7824421296296292E-2</v>
      </c>
      <c r="AD25" s="126">
        <f>IF(ISBLANK(laps_times[[#This Row],[21]]),"DNF",    rounds_cum_time[[#This Row],[20]]+laps_times[[#This Row],[21]])</f>
        <v>2.9141782407407404E-2</v>
      </c>
      <c r="AE25" s="126">
        <f>IF(ISBLANK(laps_times[[#This Row],[22]]),"DNF",    rounds_cum_time[[#This Row],[21]]+laps_times[[#This Row],[22]])</f>
        <v>3.0455902777777776E-2</v>
      </c>
      <c r="AF25" s="126">
        <f>IF(ISBLANK(laps_times[[#This Row],[23]]),"DNF",    rounds_cum_time[[#This Row],[22]]+laps_times[[#This Row],[23]])</f>
        <v>3.1783101851851847E-2</v>
      </c>
      <c r="AG25" s="126">
        <f>IF(ISBLANK(laps_times[[#This Row],[24]]),"DNF",    rounds_cum_time[[#This Row],[23]]+laps_times[[#This Row],[24]])</f>
        <v>3.3140624999999993E-2</v>
      </c>
      <c r="AH25" s="126">
        <f>IF(ISBLANK(laps_times[[#This Row],[25]]),"DNF",    rounds_cum_time[[#This Row],[24]]+laps_times[[#This Row],[25]])</f>
        <v>3.447430555555555E-2</v>
      </c>
      <c r="AI25" s="126">
        <f>IF(ISBLANK(laps_times[[#This Row],[26]]),"DNF",    rounds_cum_time[[#This Row],[25]]+laps_times[[#This Row],[26]])</f>
        <v>3.5817476851851847E-2</v>
      </c>
      <c r="AJ25" s="126">
        <f>IF(ISBLANK(laps_times[[#This Row],[27]]),"DNF",    rounds_cum_time[[#This Row],[26]]+laps_times[[#This Row],[27]])</f>
        <v>3.7163657407407402E-2</v>
      </c>
      <c r="AK25" s="126">
        <f>IF(ISBLANK(laps_times[[#This Row],[28]]),"DNF",    rounds_cum_time[[#This Row],[27]]+laps_times[[#This Row],[28]])</f>
        <v>3.8515972222222215E-2</v>
      </c>
      <c r="AL25" s="126">
        <f>IF(ISBLANK(laps_times[[#This Row],[29]]),"DNF",    rounds_cum_time[[#This Row],[28]]+laps_times[[#This Row],[29]])</f>
        <v>3.9866319444444437E-2</v>
      </c>
      <c r="AM25" s="126">
        <f>IF(ISBLANK(laps_times[[#This Row],[30]]),"DNF",    rounds_cum_time[[#This Row],[29]]+laps_times[[#This Row],[30]])</f>
        <v>4.1246180555555546E-2</v>
      </c>
      <c r="AN25" s="126">
        <f>IF(ISBLANK(laps_times[[#This Row],[31]]),"DNF",    rounds_cum_time[[#This Row],[30]]+laps_times[[#This Row],[31]])</f>
        <v>4.261689814814814E-2</v>
      </c>
      <c r="AO25" s="126">
        <f>IF(ISBLANK(laps_times[[#This Row],[32]]),"DNF",    rounds_cum_time[[#This Row],[31]]+laps_times[[#This Row],[32]])</f>
        <v>4.3992129629629624E-2</v>
      </c>
      <c r="AP25" s="126">
        <f>IF(ISBLANK(laps_times[[#This Row],[33]]),"DNF",    rounds_cum_time[[#This Row],[32]]+laps_times[[#This Row],[33]])</f>
        <v>4.5342361111111104E-2</v>
      </c>
      <c r="AQ25" s="126">
        <f>IF(ISBLANK(laps_times[[#This Row],[34]]),"DNF",    rounds_cum_time[[#This Row],[33]]+laps_times[[#This Row],[34]])</f>
        <v>4.6690277777777768E-2</v>
      </c>
      <c r="AR25" s="126">
        <f>IF(ISBLANK(laps_times[[#This Row],[35]]),"DNF",    rounds_cum_time[[#This Row],[34]]+laps_times[[#This Row],[35]])</f>
        <v>4.8061805555555545E-2</v>
      </c>
      <c r="AS25" s="126">
        <f>IF(ISBLANK(laps_times[[#This Row],[36]]),"DNF",    rounds_cum_time[[#This Row],[35]]+laps_times[[#This Row],[36]])</f>
        <v>4.9438425925925913E-2</v>
      </c>
      <c r="AT25" s="126">
        <f>IF(ISBLANK(laps_times[[#This Row],[37]]),"DNF",    rounds_cum_time[[#This Row],[36]]+laps_times[[#This Row],[37]])</f>
        <v>5.0801157407407392E-2</v>
      </c>
      <c r="AU25" s="126">
        <f>IF(ISBLANK(laps_times[[#This Row],[38]]),"DNF",    rounds_cum_time[[#This Row],[37]]+laps_times[[#This Row],[38]])</f>
        <v>5.219166666666665E-2</v>
      </c>
      <c r="AV25" s="126">
        <f>IF(ISBLANK(laps_times[[#This Row],[39]]),"DNF",    rounds_cum_time[[#This Row],[38]]+laps_times[[#This Row],[39]])</f>
        <v>5.3583564814814799E-2</v>
      </c>
      <c r="AW25" s="126">
        <f>IF(ISBLANK(laps_times[[#This Row],[40]]),"DNF",    rounds_cum_time[[#This Row],[39]]+laps_times[[#This Row],[40]])</f>
        <v>5.4995717592592579E-2</v>
      </c>
      <c r="AX25" s="126">
        <f>IF(ISBLANK(laps_times[[#This Row],[41]]),"DNF",    rounds_cum_time[[#This Row],[40]]+laps_times[[#This Row],[41]])</f>
        <v>5.6409606481481467E-2</v>
      </c>
      <c r="AY25" s="126">
        <f>IF(ISBLANK(laps_times[[#This Row],[42]]),"DNF",    rounds_cum_time[[#This Row],[41]]+laps_times[[#This Row],[42]])</f>
        <v>5.78622685185185E-2</v>
      </c>
      <c r="AZ25" s="126">
        <f>IF(ISBLANK(laps_times[[#This Row],[43]]),"DNF",    rounds_cum_time[[#This Row],[42]]+laps_times[[#This Row],[43]])</f>
        <v>5.9272569444444423E-2</v>
      </c>
      <c r="BA25" s="126">
        <f>IF(ISBLANK(laps_times[[#This Row],[44]]),"DNF",    rounds_cum_time[[#This Row],[43]]+laps_times[[#This Row],[44]])</f>
        <v>6.0680671296296278E-2</v>
      </c>
      <c r="BB25" s="126">
        <f>IF(ISBLANK(laps_times[[#This Row],[45]]),"DNF",    rounds_cum_time[[#This Row],[44]]+laps_times[[#This Row],[45]])</f>
        <v>6.2109374999999981E-2</v>
      </c>
      <c r="BC25" s="126">
        <f>IF(ISBLANK(laps_times[[#This Row],[46]]),"DNF",    rounds_cum_time[[#This Row],[45]]+laps_times[[#This Row],[46]])</f>
        <v>6.3545949074074057E-2</v>
      </c>
      <c r="BD25" s="126">
        <f>IF(ISBLANK(laps_times[[#This Row],[47]]),"DNF",    rounds_cum_time[[#This Row],[46]]+laps_times[[#This Row],[47]])</f>
        <v>6.495520833333332E-2</v>
      </c>
      <c r="BE25" s="126">
        <f>IF(ISBLANK(laps_times[[#This Row],[48]]),"DNF",    rounds_cum_time[[#This Row],[47]]+laps_times[[#This Row],[48]])</f>
        <v>6.6333217592592572E-2</v>
      </c>
      <c r="BF25" s="126">
        <f>IF(ISBLANK(laps_times[[#This Row],[49]]),"DNF",    rounds_cum_time[[#This Row],[48]]+laps_times[[#This Row],[49]])</f>
        <v>6.776180555555554E-2</v>
      </c>
      <c r="BG25" s="126">
        <f>IF(ISBLANK(laps_times[[#This Row],[50]]),"DNF",    rounds_cum_time[[#This Row],[49]]+laps_times[[#This Row],[50]])</f>
        <v>6.9139814814814793E-2</v>
      </c>
      <c r="BH25" s="126">
        <f>IF(ISBLANK(laps_times[[#This Row],[51]]),"DNF",    rounds_cum_time[[#This Row],[50]]+laps_times[[#This Row],[51]])</f>
        <v>7.0496759259259231E-2</v>
      </c>
      <c r="BI25" s="126">
        <f>IF(ISBLANK(laps_times[[#This Row],[52]]),"DNF",    rounds_cum_time[[#This Row],[51]]+laps_times[[#This Row],[52]])</f>
        <v>7.1885532407407374E-2</v>
      </c>
      <c r="BJ25" s="126">
        <f>IF(ISBLANK(laps_times[[#This Row],[53]]),"DNF",    rounds_cum_time[[#This Row],[52]]+laps_times[[#This Row],[53]])</f>
        <v>7.3280208333333305E-2</v>
      </c>
      <c r="BK25" s="126">
        <f>IF(ISBLANK(laps_times[[#This Row],[54]]),"DNF",    rounds_cum_time[[#This Row],[53]]+laps_times[[#This Row],[54]])</f>
        <v>7.4689351851851826E-2</v>
      </c>
      <c r="BL25" s="126">
        <f>IF(ISBLANK(laps_times[[#This Row],[55]]),"DNF",    rounds_cum_time[[#This Row],[54]]+laps_times[[#This Row],[55]])</f>
        <v>7.6066666666666644E-2</v>
      </c>
      <c r="BM25" s="126">
        <f>IF(ISBLANK(laps_times[[#This Row],[56]]),"DNF",    rounds_cum_time[[#This Row],[55]]+laps_times[[#This Row],[56]])</f>
        <v>7.7457870370370344E-2</v>
      </c>
      <c r="BN25" s="126">
        <f>IF(ISBLANK(laps_times[[#This Row],[57]]),"DNF",    rounds_cum_time[[#This Row],[56]]+laps_times[[#This Row],[57]])</f>
        <v>7.8869560185185164E-2</v>
      </c>
      <c r="BO25" s="126">
        <f>IF(ISBLANK(laps_times[[#This Row],[58]]),"DNF",    rounds_cum_time[[#This Row],[57]]+laps_times[[#This Row],[58]])</f>
        <v>8.026493055555553E-2</v>
      </c>
      <c r="BP25" s="126">
        <f>IF(ISBLANK(laps_times[[#This Row],[59]]),"DNF",    rounds_cum_time[[#This Row],[58]]+laps_times[[#This Row],[59]])</f>
        <v>8.1686805555555533E-2</v>
      </c>
      <c r="BQ25" s="126">
        <f>IF(ISBLANK(laps_times[[#This Row],[60]]),"DNF",    rounds_cum_time[[#This Row],[59]]+laps_times[[#This Row],[60]])</f>
        <v>8.3109837962962937E-2</v>
      </c>
      <c r="BR25" s="126">
        <f>IF(ISBLANK(laps_times[[#This Row],[61]]),"DNF",    rounds_cum_time[[#This Row],[60]]+laps_times[[#This Row],[61]])</f>
        <v>8.4497337962962937E-2</v>
      </c>
      <c r="BS25" s="126">
        <f>IF(ISBLANK(laps_times[[#This Row],[62]]),"DNF",    rounds_cum_time[[#This Row],[61]]+laps_times[[#This Row],[62]])</f>
        <v>8.5898842592592561E-2</v>
      </c>
      <c r="BT25" s="126">
        <f>IF(ISBLANK(laps_times[[#This Row],[63]]),"DNF",    rounds_cum_time[[#This Row],[62]]+laps_times[[#This Row],[63]])</f>
        <v>8.7340740740740705E-2</v>
      </c>
      <c r="BU25" s="126">
        <f>IF(ISBLANK(laps_times[[#This Row],[64]]),"DNF",    rounds_cum_time[[#This Row],[63]]+laps_times[[#This Row],[64]])</f>
        <v>8.886365740740737E-2</v>
      </c>
      <c r="BV25" s="126">
        <f>IF(ISBLANK(laps_times[[#This Row],[65]]),"DNF",    rounds_cum_time[[#This Row],[64]]+laps_times[[#This Row],[65]])</f>
        <v>9.0315393518518486E-2</v>
      </c>
      <c r="BW25" s="126">
        <f>IF(ISBLANK(laps_times[[#This Row],[66]]),"DNF",    rounds_cum_time[[#This Row],[65]]+laps_times[[#This Row],[66]])</f>
        <v>9.173101851851849E-2</v>
      </c>
      <c r="BX25" s="126">
        <f>IF(ISBLANK(laps_times[[#This Row],[67]]),"DNF",    rounds_cum_time[[#This Row],[66]]+laps_times[[#This Row],[67]])</f>
        <v>9.3159490740740716E-2</v>
      </c>
      <c r="BY25" s="126">
        <f>IF(ISBLANK(laps_times[[#This Row],[68]]),"DNF",    rounds_cum_time[[#This Row],[67]]+laps_times[[#This Row],[68]])</f>
        <v>9.4623263888888864E-2</v>
      </c>
      <c r="BZ25" s="126">
        <f>IF(ISBLANK(laps_times[[#This Row],[69]]),"DNF",    rounds_cum_time[[#This Row],[68]]+laps_times[[#This Row],[69]])</f>
        <v>9.6072569444444422E-2</v>
      </c>
      <c r="CA25" s="126">
        <f>IF(ISBLANK(laps_times[[#This Row],[70]]),"DNF",    rounds_cum_time[[#This Row],[69]]+laps_times[[#This Row],[70]])</f>
        <v>9.7572222222222199E-2</v>
      </c>
      <c r="CB25" s="126">
        <f>IF(ISBLANK(laps_times[[#This Row],[71]]),"DNF",    rounds_cum_time[[#This Row],[70]]+laps_times[[#This Row],[71]])</f>
        <v>9.9007407407407391E-2</v>
      </c>
      <c r="CC25" s="126">
        <f>IF(ISBLANK(laps_times[[#This Row],[72]]),"DNF",    rounds_cum_time[[#This Row],[71]]+laps_times[[#This Row],[72]])</f>
        <v>0.10044641203703703</v>
      </c>
      <c r="CD25" s="126">
        <f>IF(ISBLANK(laps_times[[#This Row],[73]]),"DNF",    rounds_cum_time[[#This Row],[72]]+laps_times[[#This Row],[73]])</f>
        <v>0.10192268518518517</v>
      </c>
      <c r="CE25" s="126">
        <f>IF(ISBLANK(laps_times[[#This Row],[74]]),"DNF",    rounds_cum_time[[#This Row],[73]]+laps_times[[#This Row],[74]])</f>
        <v>0.10338344907407405</v>
      </c>
      <c r="CF25" s="126">
        <f>IF(ISBLANK(laps_times[[#This Row],[75]]),"DNF",    rounds_cum_time[[#This Row],[74]]+laps_times[[#This Row],[75]])</f>
        <v>0.10479027777777776</v>
      </c>
      <c r="CG25" s="126">
        <f>IF(ISBLANK(laps_times[[#This Row],[76]]),"DNF",    rounds_cum_time[[#This Row],[75]]+laps_times[[#This Row],[76]])</f>
        <v>0.10622094907407406</v>
      </c>
      <c r="CH25" s="126">
        <f>IF(ISBLANK(laps_times[[#This Row],[77]]),"DNF",    rounds_cum_time[[#This Row],[76]]+laps_times[[#This Row],[77]])</f>
        <v>0.10766828703703703</v>
      </c>
      <c r="CI25" s="126">
        <f>IF(ISBLANK(laps_times[[#This Row],[78]]),"DNF",    rounds_cum_time[[#This Row],[77]]+laps_times[[#This Row],[78]])</f>
        <v>0.10911574074074074</v>
      </c>
      <c r="CJ25" s="126">
        <f>IF(ISBLANK(laps_times[[#This Row],[79]]),"DNF",    rounds_cum_time[[#This Row],[78]]+laps_times[[#This Row],[79]])</f>
        <v>0.11052083333333333</v>
      </c>
      <c r="CK25" s="126">
        <f>IF(ISBLANK(laps_times[[#This Row],[80]]),"DNF",    rounds_cum_time[[#This Row],[79]]+laps_times[[#This Row],[80]])</f>
        <v>0.11194166666666666</v>
      </c>
      <c r="CL25" s="126">
        <f>IF(ISBLANK(laps_times[[#This Row],[81]]),"DNF",    rounds_cum_time[[#This Row],[80]]+laps_times[[#This Row],[81]])</f>
        <v>0.11333622685185185</v>
      </c>
      <c r="CM25" s="126">
        <f>IF(ISBLANK(laps_times[[#This Row],[82]]),"DNF",    rounds_cum_time[[#This Row],[81]]+laps_times[[#This Row],[82]])</f>
        <v>0.11475300925925926</v>
      </c>
      <c r="CN25" s="126">
        <f>IF(ISBLANK(laps_times[[#This Row],[83]]),"DNF",    rounds_cum_time[[#This Row],[82]]+laps_times[[#This Row],[83]])</f>
        <v>0.11618900462962962</v>
      </c>
      <c r="CO25" s="126">
        <f>IF(ISBLANK(laps_times[[#This Row],[84]]),"DNF",    rounds_cum_time[[#This Row],[83]]+laps_times[[#This Row],[84]])</f>
        <v>0.11759270833333332</v>
      </c>
      <c r="CP25" s="126">
        <f>IF(ISBLANK(laps_times[[#This Row],[85]]),"DNF",    rounds_cum_time[[#This Row],[84]]+laps_times[[#This Row],[85]])</f>
        <v>0.11902025462962962</v>
      </c>
      <c r="CQ25" s="126">
        <f>IF(ISBLANK(laps_times[[#This Row],[86]]),"DNF",    rounds_cum_time[[#This Row],[85]]+laps_times[[#This Row],[86]])</f>
        <v>0.12043854166666665</v>
      </c>
      <c r="CR25" s="126">
        <f>IF(ISBLANK(laps_times[[#This Row],[87]]),"DNF",    rounds_cum_time[[#This Row],[86]]+laps_times[[#This Row],[87]])</f>
        <v>0.12185254629629627</v>
      </c>
      <c r="CS25" s="126">
        <f>IF(ISBLANK(laps_times[[#This Row],[88]]),"DNF",    rounds_cum_time[[#This Row],[87]]+laps_times[[#This Row],[88]])</f>
        <v>0.12324189814814812</v>
      </c>
      <c r="CT25" s="126">
        <f>IF(ISBLANK(laps_times[[#This Row],[89]]),"DNF",    rounds_cum_time[[#This Row],[88]]+laps_times[[#This Row],[89]])</f>
        <v>0.12466643518518516</v>
      </c>
      <c r="CU25" s="126">
        <f>IF(ISBLANK(laps_times[[#This Row],[90]]),"DNF",    rounds_cum_time[[#This Row],[89]]+laps_times[[#This Row],[90]])</f>
        <v>0.12607557870370367</v>
      </c>
      <c r="CV25" s="126">
        <f>IF(ISBLANK(laps_times[[#This Row],[91]]),"DNF",    rounds_cum_time[[#This Row],[90]]+laps_times[[#This Row],[91]])</f>
        <v>0.12746805555555552</v>
      </c>
      <c r="CW25" s="126">
        <f>IF(ISBLANK(laps_times[[#This Row],[92]]),"DNF",    rounds_cum_time[[#This Row],[91]]+laps_times[[#This Row],[92]])</f>
        <v>0.12886469907407402</v>
      </c>
      <c r="CX25" s="126">
        <f>IF(ISBLANK(laps_times[[#This Row],[93]]),"DNF",    rounds_cum_time[[#This Row],[92]]+laps_times[[#This Row],[93]])</f>
        <v>0.13026412037037033</v>
      </c>
      <c r="CY25" s="126">
        <f>IF(ISBLANK(laps_times[[#This Row],[94]]),"DNF",    rounds_cum_time[[#This Row],[93]]+laps_times[[#This Row],[94]])</f>
        <v>0.13164826388888884</v>
      </c>
      <c r="CZ25" s="126">
        <f>IF(ISBLANK(laps_times[[#This Row],[95]]),"DNF",    rounds_cum_time[[#This Row],[94]]+laps_times[[#This Row],[95]])</f>
        <v>0.1330543981481481</v>
      </c>
      <c r="DA25" s="126">
        <f>IF(ISBLANK(laps_times[[#This Row],[96]]),"DNF",    rounds_cum_time[[#This Row],[95]]+laps_times[[#This Row],[96]])</f>
        <v>0.13446724537037033</v>
      </c>
      <c r="DB25" s="126">
        <f>IF(ISBLANK(laps_times[[#This Row],[97]]),"DNF",    rounds_cum_time[[#This Row],[96]]+laps_times[[#This Row],[97]])</f>
        <v>0.13587233796296291</v>
      </c>
      <c r="DC25" s="126">
        <f>IF(ISBLANK(laps_times[[#This Row],[98]]),"DNF",    rounds_cum_time[[#This Row],[97]]+laps_times[[#This Row],[98]])</f>
        <v>0.13729965277777773</v>
      </c>
      <c r="DD25" s="126">
        <f>IF(ISBLANK(laps_times[[#This Row],[99]]),"DNF",    rounds_cum_time[[#This Row],[98]]+laps_times[[#This Row],[99]])</f>
        <v>0.13870624999999995</v>
      </c>
      <c r="DE25" s="126">
        <f>IF(ISBLANK(laps_times[[#This Row],[100]]),"DNF",    rounds_cum_time[[#This Row],[99]]+laps_times[[#This Row],[100]])</f>
        <v>0.14010740740740735</v>
      </c>
      <c r="DF25" s="126">
        <f>IF(ISBLANK(laps_times[[#This Row],[101]]),"DNF",    rounds_cum_time[[#This Row],[100]]+laps_times[[#This Row],[101]])</f>
        <v>0.14150115740740735</v>
      </c>
      <c r="DG25" s="126">
        <f>IF(ISBLANK(laps_times[[#This Row],[102]]),"DNF",    rounds_cum_time[[#This Row],[101]]+laps_times[[#This Row],[102]])</f>
        <v>0.14290486111111106</v>
      </c>
      <c r="DH25" s="126">
        <f>IF(ISBLANK(laps_times[[#This Row],[103]]),"DNF",    rounds_cum_time[[#This Row],[102]]+laps_times[[#This Row],[103]])</f>
        <v>0.14428240740740736</v>
      </c>
      <c r="DI25" s="127">
        <f>IF(ISBLANK(laps_times[[#This Row],[104]]),"DNF",    rounds_cum_time[[#This Row],[103]]+laps_times[[#This Row],[104]])</f>
        <v>0.14566979166666663</v>
      </c>
      <c r="DJ25" s="127">
        <f>IF(ISBLANK(laps_times[[#This Row],[105]]),"DNF",    rounds_cum_time[[#This Row],[104]]+laps_times[[#This Row],[105]])</f>
        <v>0.14701354166666664</v>
      </c>
    </row>
    <row r="26" spans="2:114">
      <c r="B26" s="123">
        <f>laps_times[[#This Row],[poř]]</f>
        <v>23</v>
      </c>
      <c r="C26" s="124">
        <f>laps_times[[#This Row],[s.č.]]</f>
        <v>90</v>
      </c>
      <c r="D26" s="124" t="str">
        <f>laps_times[[#This Row],[jméno]]</f>
        <v>Roudnická Veronika</v>
      </c>
      <c r="E26" s="125">
        <f>laps_times[[#This Row],[roč]]</f>
        <v>1986</v>
      </c>
      <c r="F26" s="125" t="str">
        <f>laps_times[[#This Row],[kat]]</f>
        <v>Z1</v>
      </c>
      <c r="G26" s="125">
        <f>laps_times[[#This Row],[poř_kat]]</f>
        <v>3</v>
      </c>
      <c r="H26" s="124" t="str">
        <f>IF(ISBLANK(laps_times[[#This Row],[klub]]),"-",laps_times[[#This Row],[klub]])</f>
        <v>AC Rumburk</v>
      </c>
      <c r="I26" s="133">
        <f>laps_times[[#This Row],[celk. čas]]</f>
        <v>0.1486736111111111</v>
      </c>
      <c r="J26" s="126">
        <f>laps_times[[#This Row],[1]]</f>
        <v>2.0918981481481479E-3</v>
      </c>
      <c r="K26" s="126">
        <f>IF(ISBLANK(laps_times[[#This Row],[2]]),"DNF",    rounds_cum_time[[#This Row],[1]]+laps_times[[#This Row],[2]])</f>
        <v>3.3874999999999999E-3</v>
      </c>
      <c r="L26" s="126">
        <f>IF(ISBLANK(laps_times[[#This Row],[3]]),"DNF",    rounds_cum_time[[#This Row],[2]]+laps_times[[#This Row],[3]])</f>
        <v>4.7785879629629628E-3</v>
      </c>
      <c r="M26" s="126">
        <f>IF(ISBLANK(laps_times[[#This Row],[4]]),"DNF",    rounds_cum_time[[#This Row],[3]]+laps_times[[#This Row],[4]])</f>
        <v>6.2251157407407403E-3</v>
      </c>
      <c r="N26" s="126">
        <f>IF(ISBLANK(laps_times[[#This Row],[5]]),"DNF",    rounds_cum_time[[#This Row],[4]]+laps_times[[#This Row],[5]])</f>
        <v>7.6089120370370364E-3</v>
      </c>
      <c r="O26" s="126">
        <f>IF(ISBLANK(laps_times[[#This Row],[6]]),"DNF",    rounds_cum_time[[#This Row],[5]]+laps_times[[#This Row],[6]])</f>
        <v>9.0041666666666655E-3</v>
      </c>
      <c r="P26" s="126">
        <f>IF(ISBLANK(laps_times[[#This Row],[7]]),"DNF",    rounds_cum_time[[#This Row],[6]]+laps_times[[#This Row],[7]])</f>
        <v>1.0410416666666665E-2</v>
      </c>
      <c r="Q26" s="126">
        <f>IF(ISBLANK(laps_times[[#This Row],[8]]),"DNF",    rounds_cum_time[[#This Row],[7]]+laps_times[[#This Row],[8]])</f>
        <v>1.1776620370370368E-2</v>
      </c>
      <c r="R26" s="126">
        <f>IF(ISBLANK(laps_times[[#This Row],[9]]),"DNF",    rounds_cum_time[[#This Row],[8]]+laps_times[[#This Row],[9]])</f>
        <v>1.3150925925925924E-2</v>
      </c>
      <c r="S26" s="126">
        <f>IF(ISBLANK(laps_times[[#This Row],[10]]),"DNF",    rounds_cum_time[[#This Row],[9]]+laps_times[[#This Row],[10]])</f>
        <v>1.4523263888888886E-2</v>
      </c>
      <c r="T26" s="126">
        <f>IF(ISBLANK(laps_times[[#This Row],[11]]),"DNF",    rounds_cum_time[[#This Row],[10]]+laps_times[[#This Row],[11]])</f>
        <v>1.5887152777777774E-2</v>
      </c>
      <c r="U26" s="126">
        <f>IF(ISBLANK(laps_times[[#This Row],[12]]),"DNF",    rounds_cum_time[[#This Row],[11]]+laps_times[[#This Row],[12]])</f>
        <v>1.7273726851851849E-2</v>
      </c>
      <c r="V26" s="126">
        <f>IF(ISBLANK(laps_times[[#This Row],[13]]),"DNF",    rounds_cum_time[[#This Row],[12]]+laps_times[[#This Row],[13]])</f>
        <v>1.8633912037037036E-2</v>
      </c>
      <c r="W26" s="126">
        <f>IF(ISBLANK(laps_times[[#This Row],[14]]),"DNF",    rounds_cum_time[[#This Row],[13]]+laps_times[[#This Row],[14]])</f>
        <v>2.0060300925925926E-2</v>
      </c>
      <c r="X26" s="126">
        <f>IF(ISBLANK(laps_times[[#This Row],[15]]),"DNF",    rounds_cum_time[[#This Row],[14]]+laps_times[[#This Row],[15]])</f>
        <v>2.1438194444444444E-2</v>
      </c>
      <c r="Y26" s="126">
        <f>IF(ISBLANK(laps_times[[#This Row],[16]]),"DNF",    rounds_cum_time[[#This Row],[15]]+laps_times[[#This Row],[16]])</f>
        <v>2.2856481481481481E-2</v>
      </c>
      <c r="Z26" s="126">
        <f>IF(ISBLANK(laps_times[[#This Row],[17]]),"DNF",    rounds_cum_time[[#This Row],[16]]+laps_times[[#This Row],[17]])</f>
        <v>2.4239236111111111E-2</v>
      </c>
      <c r="AA26" s="126">
        <f>IF(ISBLANK(laps_times[[#This Row],[18]]),"DNF",    rounds_cum_time[[#This Row],[17]]+laps_times[[#This Row],[18]])</f>
        <v>2.5623958333333332E-2</v>
      </c>
      <c r="AB26" s="126">
        <f>IF(ISBLANK(laps_times[[#This Row],[19]]),"DNF",    rounds_cum_time[[#This Row],[18]]+laps_times[[#This Row],[19]])</f>
        <v>2.6974884259259257E-2</v>
      </c>
      <c r="AC26" s="126">
        <f>IF(ISBLANK(laps_times[[#This Row],[20]]),"DNF",    rounds_cum_time[[#This Row],[19]]+laps_times[[#This Row],[20]])</f>
        <v>2.8392476851851849E-2</v>
      </c>
      <c r="AD26" s="126">
        <f>IF(ISBLANK(laps_times[[#This Row],[21]]),"DNF",    rounds_cum_time[[#This Row],[20]]+laps_times[[#This Row],[21]])</f>
        <v>2.9762037037037035E-2</v>
      </c>
      <c r="AE26" s="126">
        <f>IF(ISBLANK(laps_times[[#This Row],[22]]),"DNF",    rounds_cum_time[[#This Row],[21]]+laps_times[[#This Row],[22]])</f>
        <v>3.1121759259259259E-2</v>
      </c>
      <c r="AF26" s="126">
        <f>IF(ISBLANK(laps_times[[#This Row],[23]]),"DNF",    rounds_cum_time[[#This Row],[22]]+laps_times[[#This Row],[23]])</f>
        <v>3.2493981481481478E-2</v>
      </c>
      <c r="AG26" s="126">
        <f>IF(ISBLANK(laps_times[[#This Row],[24]]),"DNF",    rounds_cum_time[[#This Row],[23]]+laps_times[[#This Row],[24]])</f>
        <v>3.3920254629629623E-2</v>
      </c>
      <c r="AH26" s="126">
        <f>IF(ISBLANK(laps_times[[#This Row],[25]]),"DNF",    rounds_cum_time[[#This Row],[24]]+laps_times[[#This Row],[25]])</f>
        <v>3.5382291666666663E-2</v>
      </c>
      <c r="AI26" s="126">
        <f>IF(ISBLANK(laps_times[[#This Row],[26]]),"DNF",    rounds_cum_time[[#This Row],[25]]+laps_times[[#This Row],[26]])</f>
        <v>3.6812847222222216E-2</v>
      </c>
      <c r="AJ26" s="126">
        <f>IF(ISBLANK(laps_times[[#This Row],[27]]),"DNF",    rounds_cum_time[[#This Row],[26]]+laps_times[[#This Row],[27]])</f>
        <v>3.8195717592592583E-2</v>
      </c>
      <c r="AK26" s="126">
        <f>IF(ISBLANK(laps_times[[#This Row],[28]]),"DNF",    rounds_cum_time[[#This Row],[27]]+laps_times[[#This Row],[28]])</f>
        <v>3.9603819444444438E-2</v>
      </c>
      <c r="AL26" s="126">
        <f>IF(ISBLANK(laps_times[[#This Row],[29]]),"DNF",    rounds_cum_time[[#This Row],[28]]+laps_times[[#This Row],[29]])</f>
        <v>4.1018287037037034E-2</v>
      </c>
      <c r="AM26" s="126">
        <f>IF(ISBLANK(laps_times[[#This Row],[30]]),"DNF",    rounds_cum_time[[#This Row],[29]]+laps_times[[#This Row],[30]])</f>
        <v>4.2425462962962956E-2</v>
      </c>
      <c r="AN26" s="126">
        <f>IF(ISBLANK(laps_times[[#This Row],[31]]),"DNF",    rounds_cum_time[[#This Row],[30]]+laps_times[[#This Row],[31]])</f>
        <v>4.3808449074074066E-2</v>
      </c>
      <c r="AO26" s="126">
        <f>IF(ISBLANK(laps_times[[#This Row],[32]]),"DNF",    rounds_cum_time[[#This Row],[31]]+laps_times[[#This Row],[32]])</f>
        <v>4.5198726851851841E-2</v>
      </c>
      <c r="AP26" s="126">
        <f>IF(ISBLANK(laps_times[[#This Row],[33]]),"DNF",    rounds_cum_time[[#This Row],[32]]+laps_times[[#This Row],[33]])</f>
        <v>4.6569560185185176E-2</v>
      </c>
      <c r="AQ26" s="126">
        <f>IF(ISBLANK(laps_times[[#This Row],[34]]),"DNF",    rounds_cum_time[[#This Row],[33]]+laps_times[[#This Row],[34]])</f>
        <v>4.8015509259259251E-2</v>
      </c>
      <c r="AR26" s="126">
        <f>IF(ISBLANK(laps_times[[#This Row],[35]]),"DNF",    rounds_cum_time[[#This Row],[34]]+laps_times[[#This Row],[35]])</f>
        <v>4.9383217592592586E-2</v>
      </c>
      <c r="AS26" s="126">
        <f>IF(ISBLANK(laps_times[[#This Row],[36]]),"DNF",    rounds_cum_time[[#This Row],[35]]+laps_times[[#This Row],[36]])</f>
        <v>5.083854166666666E-2</v>
      </c>
      <c r="AT26" s="126">
        <f>IF(ISBLANK(laps_times[[#This Row],[37]]),"DNF",    rounds_cum_time[[#This Row],[36]]+laps_times[[#This Row],[37]])</f>
        <v>5.2228472222222218E-2</v>
      </c>
      <c r="AU26" s="126">
        <f>IF(ISBLANK(laps_times[[#This Row],[38]]),"DNF",    rounds_cum_time[[#This Row],[37]]+laps_times[[#This Row],[38]])</f>
        <v>5.3612847222222218E-2</v>
      </c>
      <c r="AV26" s="126">
        <f>IF(ISBLANK(laps_times[[#This Row],[39]]),"DNF",    rounds_cum_time[[#This Row],[38]]+laps_times[[#This Row],[39]])</f>
        <v>5.5028587962962956E-2</v>
      </c>
      <c r="AW26" s="126">
        <f>IF(ISBLANK(laps_times[[#This Row],[40]]),"DNF",    rounds_cum_time[[#This Row],[39]]+laps_times[[#This Row],[40]])</f>
        <v>5.6443402777777769E-2</v>
      </c>
      <c r="AX26" s="126">
        <f>IF(ISBLANK(laps_times[[#This Row],[41]]),"DNF",    rounds_cum_time[[#This Row],[40]]+laps_times[[#This Row],[41]])</f>
        <v>5.7880787037037029E-2</v>
      </c>
      <c r="AY26" s="126">
        <f>IF(ISBLANK(laps_times[[#This Row],[42]]),"DNF",    rounds_cum_time[[#This Row],[41]]+laps_times[[#This Row],[42]])</f>
        <v>5.931192129629629E-2</v>
      </c>
      <c r="AZ26" s="126">
        <f>IF(ISBLANK(laps_times[[#This Row],[43]]),"DNF",    rounds_cum_time[[#This Row],[42]]+laps_times[[#This Row],[43]])</f>
        <v>6.0742708333333326E-2</v>
      </c>
      <c r="BA26" s="126">
        <f>IF(ISBLANK(laps_times[[#This Row],[44]]),"DNF",    rounds_cum_time[[#This Row],[43]]+laps_times[[#This Row],[44]])</f>
        <v>6.2153009259259248E-2</v>
      </c>
      <c r="BB26" s="126">
        <f>IF(ISBLANK(laps_times[[#This Row],[45]]),"DNF",    rounds_cum_time[[#This Row],[44]]+laps_times[[#This Row],[45]])</f>
        <v>6.3560763888888872E-2</v>
      </c>
      <c r="BC26" s="126">
        <f>IF(ISBLANK(laps_times[[#This Row],[46]]),"DNF",    rounds_cum_time[[#This Row],[45]]+laps_times[[#This Row],[46]])</f>
        <v>6.4922222222222201E-2</v>
      </c>
      <c r="BD26" s="126">
        <f>IF(ISBLANK(laps_times[[#This Row],[47]]),"DNF",    rounds_cum_time[[#This Row],[46]]+laps_times[[#This Row],[47]])</f>
        <v>6.6247337962962935E-2</v>
      </c>
      <c r="BE26" s="126">
        <f>IF(ISBLANK(laps_times[[#This Row],[48]]),"DNF",    rounds_cum_time[[#This Row],[47]]+laps_times[[#This Row],[48]])</f>
        <v>6.763182870370367E-2</v>
      </c>
      <c r="BF26" s="126">
        <f>IF(ISBLANK(laps_times[[#This Row],[49]]),"DNF",    rounds_cum_time[[#This Row],[48]]+laps_times[[#This Row],[49]])</f>
        <v>6.9037384259259219E-2</v>
      </c>
      <c r="BG26" s="126">
        <f>IF(ISBLANK(laps_times[[#This Row],[50]]),"DNF",    rounds_cum_time[[#This Row],[49]]+laps_times[[#This Row],[50]])</f>
        <v>7.0458680555555514E-2</v>
      </c>
      <c r="BH26" s="126">
        <f>IF(ISBLANK(laps_times[[#This Row],[51]]),"DNF",    rounds_cum_time[[#This Row],[50]]+laps_times[[#This Row],[51]])</f>
        <v>7.1894675925925883E-2</v>
      </c>
      <c r="BI26" s="126">
        <f>IF(ISBLANK(laps_times[[#This Row],[52]]),"DNF",    rounds_cum_time[[#This Row],[51]]+laps_times[[#This Row],[52]])</f>
        <v>7.3366087962962914E-2</v>
      </c>
      <c r="BJ26" s="126">
        <f>IF(ISBLANK(laps_times[[#This Row],[53]]),"DNF",    rounds_cum_time[[#This Row],[52]]+laps_times[[#This Row],[53]])</f>
        <v>7.4777662037036993E-2</v>
      </c>
      <c r="BK26" s="126">
        <f>IF(ISBLANK(laps_times[[#This Row],[54]]),"DNF",    rounds_cum_time[[#This Row],[53]]+laps_times[[#This Row],[54]])</f>
        <v>7.6190740740740698E-2</v>
      </c>
      <c r="BL26" s="126">
        <f>IF(ISBLANK(laps_times[[#This Row],[55]]),"DNF",    rounds_cum_time[[#This Row],[54]]+laps_times[[#This Row],[55]])</f>
        <v>7.7587847222222173E-2</v>
      </c>
      <c r="BM26" s="126">
        <f>IF(ISBLANK(laps_times[[#This Row],[56]]),"DNF",    rounds_cum_time[[#This Row],[55]]+laps_times[[#This Row],[56]])</f>
        <v>7.8990277777777729E-2</v>
      </c>
      <c r="BN26" s="126">
        <f>IF(ISBLANK(laps_times[[#This Row],[57]]),"DNF",    rounds_cum_time[[#This Row],[56]]+laps_times[[#This Row],[57]])</f>
        <v>8.045057870370366E-2</v>
      </c>
      <c r="BO26" s="126">
        <f>IF(ISBLANK(laps_times[[#This Row],[58]]),"DNF",    rounds_cum_time[[#This Row],[57]]+laps_times[[#This Row],[58]])</f>
        <v>8.1855787037036998E-2</v>
      </c>
      <c r="BP26" s="126">
        <f>IF(ISBLANK(laps_times[[#This Row],[59]]),"DNF",    rounds_cum_time[[#This Row],[58]]+laps_times[[#This Row],[59]])</f>
        <v>8.3242592592592549E-2</v>
      </c>
      <c r="BQ26" s="126">
        <f>IF(ISBLANK(laps_times[[#This Row],[60]]),"DNF",    rounds_cum_time[[#This Row],[59]]+laps_times[[#This Row],[60]])</f>
        <v>8.4674652777777734E-2</v>
      </c>
      <c r="BR26" s="126">
        <f>IF(ISBLANK(laps_times[[#This Row],[61]]),"DNF",    rounds_cum_time[[#This Row],[60]]+laps_times[[#This Row],[61]])</f>
        <v>8.608414351851848E-2</v>
      </c>
      <c r="BS26" s="126">
        <f>IF(ISBLANK(laps_times[[#This Row],[62]]),"DNF",    rounds_cum_time[[#This Row],[61]]+laps_times[[#This Row],[62]])</f>
        <v>8.7476041666666629E-2</v>
      </c>
      <c r="BT26" s="126">
        <f>IF(ISBLANK(laps_times[[#This Row],[63]]),"DNF",    rounds_cum_time[[#This Row],[62]]+laps_times[[#This Row],[63]])</f>
        <v>8.8862384259259228E-2</v>
      </c>
      <c r="BU26" s="126">
        <f>IF(ISBLANK(laps_times[[#This Row],[64]]),"DNF",    rounds_cum_time[[#This Row],[63]]+laps_times[[#This Row],[64]])</f>
        <v>9.0245833333333303E-2</v>
      </c>
      <c r="BV26" s="126">
        <f>IF(ISBLANK(laps_times[[#This Row],[65]]),"DNF",    rounds_cum_time[[#This Row],[64]]+laps_times[[#This Row],[65]])</f>
        <v>9.1633796296296269E-2</v>
      </c>
      <c r="BW26" s="126">
        <f>IF(ISBLANK(laps_times[[#This Row],[66]]),"DNF",    rounds_cum_time[[#This Row],[65]]+laps_times[[#This Row],[66]])</f>
        <v>9.3093287037037009E-2</v>
      </c>
      <c r="BX26" s="126">
        <f>IF(ISBLANK(laps_times[[#This Row],[67]]),"DNF",    rounds_cum_time[[#This Row],[66]]+laps_times[[#This Row],[67]])</f>
        <v>9.4569212962962931E-2</v>
      </c>
      <c r="BY26" s="126">
        <f>IF(ISBLANK(laps_times[[#This Row],[68]]),"DNF",    rounds_cum_time[[#This Row],[67]]+laps_times[[#This Row],[68]])</f>
        <v>9.6022222222222189E-2</v>
      </c>
      <c r="BZ26" s="126">
        <f>IF(ISBLANK(laps_times[[#This Row],[69]]),"DNF",    rounds_cum_time[[#This Row],[68]]+laps_times[[#This Row],[69]])</f>
        <v>9.746990740740738E-2</v>
      </c>
      <c r="CA26" s="126">
        <f>IF(ISBLANK(laps_times[[#This Row],[70]]),"DNF",    rounds_cum_time[[#This Row],[69]]+laps_times[[#This Row],[70]])</f>
        <v>9.8958101851851818E-2</v>
      </c>
      <c r="CB26" s="126">
        <f>IF(ISBLANK(laps_times[[#This Row],[71]]),"DNF",    rounds_cum_time[[#This Row],[70]]+laps_times[[#This Row],[71]])</f>
        <v>0.1004114583333333</v>
      </c>
      <c r="CC26" s="126">
        <f>IF(ISBLANK(laps_times[[#This Row],[72]]),"DNF",    rounds_cum_time[[#This Row],[71]]+laps_times[[#This Row],[72]])</f>
        <v>0.10189999999999996</v>
      </c>
      <c r="CD26" s="126">
        <f>IF(ISBLANK(laps_times[[#This Row],[73]]),"DNF",    rounds_cum_time[[#This Row],[72]]+laps_times[[#This Row],[73]])</f>
        <v>0.10334004629629626</v>
      </c>
      <c r="CE26" s="126">
        <f>IF(ISBLANK(laps_times[[#This Row],[74]]),"DNF",    rounds_cum_time[[#This Row],[73]]+laps_times[[#This Row],[74]])</f>
        <v>0.10475671296296292</v>
      </c>
      <c r="CF26" s="126">
        <f>IF(ISBLANK(laps_times[[#This Row],[75]]),"DNF",    rounds_cum_time[[#This Row],[74]]+laps_times[[#This Row],[75]])</f>
        <v>0.10616481481481477</v>
      </c>
      <c r="CG26" s="126">
        <f>IF(ISBLANK(laps_times[[#This Row],[76]]),"DNF",    rounds_cum_time[[#This Row],[75]]+laps_times[[#This Row],[76]])</f>
        <v>0.10754884259259255</v>
      </c>
      <c r="CH26" s="126">
        <f>IF(ISBLANK(laps_times[[#This Row],[77]]),"DNF",    rounds_cum_time[[#This Row],[76]]+laps_times[[#This Row],[77]])</f>
        <v>0.10897685185185181</v>
      </c>
      <c r="CI26" s="126">
        <f>IF(ISBLANK(laps_times[[#This Row],[78]]),"DNF",    rounds_cum_time[[#This Row],[77]]+laps_times[[#This Row],[78]])</f>
        <v>0.11044247685185181</v>
      </c>
      <c r="CJ26" s="126">
        <f>IF(ISBLANK(laps_times[[#This Row],[79]]),"DNF",    rounds_cum_time[[#This Row],[78]]+laps_times[[#This Row],[79]])</f>
        <v>0.11188553240740737</v>
      </c>
      <c r="CK26" s="126">
        <f>IF(ISBLANK(laps_times[[#This Row],[80]]),"DNF",    rounds_cum_time[[#This Row],[79]]+laps_times[[#This Row],[80]])</f>
        <v>0.11336724537037034</v>
      </c>
      <c r="CL26" s="126">
        <f>IF(ISBLANK(laps_times[[#This Row],[81]]),"DNF",    rounds_cum_time[[#This Row],[80]]+laps_times[[#This Row],[81]])</f>
        <v>0.11478749999999997</v>
      </c>
      <c r="CM26" s="126">
        <f>IF(ISBLANK(laps_times[[#This Row],[82]]),"DNF",    rounds_cum_time[[#This Row],[81]]+laps_times[[#This Row],[82]])</f>
        <v>0.11620451388888886</v>
      </c>
      <c r="CN26" s="126">
        <f>IF(ISBLANK(laps_times[[#This Row],[83]]),"DNF",    rounds_cum_time[[#This Row],[82]]+laps_times[[#This Row],[83]])</f>
        <v>0.1176046296296296</v>
      </c>
      <c r="CO26" s="126">
        <f>IF(ISBLANK(laps_times[[#This Row],[84]]),"DNF",    rounds_cum_time[[#This Row],[83]]+laps_times[[#This Row],[84]])</f>
        <v>0.1190202546296296</v>
      </c>
      <c r="CP26" s="126">
        <f>IF(ISBLANK(laps_times[[#This Row],[85]]),"DNF",    rounds_cum_time[[#This Row],[84]]+laps_times[[#This Row],[85]])</f>
        <v>0.12042187499999997</v>
      </c>
      <c r="CQ26" s="126">
        <f>IF(ISBLANK(laps_times[[#This Row],[86]]),"DNF",    rounds_cum_time[[#This Row],[85]]+laps_times[[#This Row],[86]])</f>
        <v>0.1219478009259259</v>
      </c>
      <c r="CR26" s="126">
        <f>IF(ISBLANK(laps_times[[#This Row],[87]]),"DNF",    rounds_cum_time[[#This Row],[86]]+laps_times[[#This Row],[87]])</f>
        <v>0.12334166666666664</v>
      </c>
      <c r="CS26" s="126">
        <f>IF(ISBLANK(laps_times[[#This Row],[88]]),"DNF",    rounds_cum_time[[#This Row],[87]]+laps_times[[#This Row],[88]])</f>
        <v>0.12482546296296294</v>
      </c>
      <c r="CT26" s="126">
        <f>IF(ISBLANK(laps_times[[#This Row],[89]]),"DNF",    rounds_cum_time[[#This Row],[88]]+laps_times[[#This Row],[89]])</f>
        <v>0.12634004629629628</v>
      </c>
      <c r="CU26" s="126">
        <f>IF(ISBLANK(laps_times[[#This Row],[90]]),"DNF",    rounds_cum_time[[#This Row],[89]]+laps_times[[#This Row],[90]])</f>
        <v>0.12785335648148147</v>
      </c>
      <c r="CV26" s="126">
        <f>IF(ISBLANK(laps_times[[#This Row],[91]]),"DNF",    rounds_cum_time[[#This Row],[90]]+laps_times[[#This Row],[91]])</f>
        <v>0.12930185185185183</v>
      </c>
      <c r="CW26" s="126">
        <f>IF(ISBLANK(laps_times[[#This Row],[92]]),"DNF",    rounds_cum_time[[#This Row],[91]]+laps_times[[#This Row],[92]])</f>
        <v>0.13076111111111111</v>
      </c>
      <c r="CX26" s="126">
        <f>IF(ISBLANK(laps_times[[#This Row],[93]]),"DNF",    rounds_cum_time[[#This Row],[92]]+laps_times[[#This Row],[93]])</f>
        <v>0.13226041666666666</v>
      </c>
      <c r="CY26" s="126">
        <f>IF(ISBLANK(laps_times[[#This Row],[94]]),"DNF",    rounds_cum_time[[#This Row],[93]]+laps_times[[#This Row],[94]])</f>
        <v>0.13370520833333333</v>
      </c>
      <c r="CZ26" s="126">
        <f>IF(ISBLANK(laps_times[[#This Row],[95]]),"DNF",    rounds_cum_time[[#This Row],[94]]+laps_times[[#This Row],[95]])</f>
        <v>0.13512349537037036</v>
      </c>
      <c r="DA26" s="126">
        <f>IF(ISBLANK(laps_times[[#This Row],[96]]),"DNF",    rounds_cum_time[[#This Row],[95]]+laps_times[[#This Row],[96]])</f>
        <v>0.1364599537037037</v>
      </c>
      <c r="DB26" s="126">
        <f>IF(ISBLANK(laps_times[[#This Row],[97]]),"DNF",    rounds_cum_time[[#This Row],[96]]+laps_times[[#This Row],[97]])</f>
        <v>0.13788356481481481</v>
      </c>
      <c r="DC26" s="126">
        <f>IF(ISBLANK(laps_times[[#This Row],[98]]),"DNF",    rounds_cum_time[[#This Row],[97]]+laps_times[[#This Row],[98]])</f>
        <v>0.13921400462962963</v>
      </c>
      <c r="DD26" s="126">
        <f>IF(ISBLANK(laps_times[[#This Row],[99]]),"DNF",    rounds_cum_time[[#This Row],[98]]+laps_times[[#This Row],[99]])</f>
        <v>0.14053310185185186</v>
      </c>
      <c r="DE26" s="126">
        <f>IF(ISBLANK(laps_times[[#This Row],[100]]),"DNF",    rounds_cum_time[[#This Row],[99]]+laps_times[[#This Row],[100]])</f>
        <v>0.14186770833333334</v>
      </c>
      <c r="DF26" s="126">
        <f>IF(ISBLANK(laps_times[[#This Row],[101]]),"DNF",    rounds_cum_time[[#This Row],[100]]+laps_times[[#This Row],[101]])</f>
        <v>0.14335937500000001</v>
      </c>
      <c r="DG26" s="126">
        <f>IF(ISBLANK(laps_times[[#This Row],[102]]),"DNF",    rounds_cum_time[[#This Row],[101]]+laps_times[[#This Row],[102]])</f>
        <v>0.14476111111111112</v>
      </c>
      <c r="DH26" s="126">
        <f>IF(ISBLANK(laps_times[[#This Row],[103]]),"DNF",    rounds_cum_time[[#This Row],[102]]+laps_times[[#This Row],[103]])</f>
        <v>0.1460943287037037</v>
      </c>
      <c r="DI26" s="127">
        <f>IF(ISBLANK(laps_times[[#This Row],[104]]),"DNF",    rounds_cum_time[[#This Row],[103]]+laps_times[[#This Row],[104]])</f>
        <v>0.14741192129629629</v>
      </c>
      <c r="DJ26" s="127">
        <f>IF(ISBLANK(laps_times[[#This Row],[105]]),"DNF",    rounds_cum_time[[#This Row],[104]]+laps_times[[#This Row],[105]])</f>
        <v>0.14867395833333333</v>
      </c>
    </row>
    <row r="27" spans="2:114">
      <c r="B27" s="123">
        <f>laps_times[[#This Row],[poř]]</f>
        <v>24</v>
      </c>
      <c r="C27" s="124">
        <f>laps_times[[#This Row],[s.č.]]</f>
        <v>19</v>
      </c>
      <c r="D27" s="124" t="str">
        <f>laps_times[[#This Row],[jméno]]</f>
        <v>Jokl Rostislav</v>
      </c>
      <c r="E27" s="125">
        <f>laps_times[[#This Row],[roč]]</f>
        <v>1975</v>
      </c>
      <c r="F27" s="125" t="str">
        <f>laps_times[[#This Row],[kat]]</f>
        <v>M40</v>
      </c>
      <c r="G27" s="125">
        <f>laps_times[[#This Row],[poř_kat]]</f>
        <v>12</v>
      </c>
      <c r="H27" s="124" t="str">
        <f>IF(ISBLANK(laps_times[[#This Row],[klub]]),"-",laps_times[[#This Row],[klub]])</f>
        <v>BPP</v>
      </c>
      <c r="I27" s="133">
        <f>laps_times[[#This Row],[celk. čas]]</f>
        <v>0.14869212962962963</v>
      </c>
      <c r="J27" s="126">
        <f>laps_times[[#This Row],[1]]</f>
        <v>2.1122685185185185E-3</v>
      </c>
      <c r="K27" s="126">
        <f>IF(ISBLANK(laps_times[[#This Row],[2]]),"DNF",    rounds_cum_time[[#This Row],[1]]+laps_times[[#This Row],[2]])</f>
        <v>3.3380787037037033E-3</v>
      </c>
      <c r="L27" s="126">
        <f>IF(ISBLANK(laps_times[[#This Row],[3]]),"DNF",    rounds_cum_time[[#This Row],[2]]+laps_times[[#This Row],[3]])</f>
        <v>4.58136574074074E-3</v>
      </c>
      <c r="M27" s="126">
        <f>IF(ISBLANK(laps_times[[#This Row],[4]]),"DNF",    rounds_cum_time[[#This Row],[3]]+laps_times[[#This Row],[4]])</f>
        <v>5.8681712962962958E-3</v>
      </c>
      <c r="N27" s="126">
        <f>IF(ISBLANK(laps_times[[#This Row],[5]]),"DNF",    rounds_cum_time[[#This Row],[4]]+laps_times[[#This Row],[5]])</f>
        <v>7.2075231481481478E-3</v>
      </c>
      <c r="O27" s="126">
        <f>IF(ISBLANK(laps_times[[#This Row],[6]]),"DNF",    rounds_cum_time[[#This Row],[5]]+laps_times[[#This Row],[6]])</f>
        <v>8.5334490740740735E-3</v>
      </c>
      <c r="P27" s="126">
        <f>IF(ISBLANK(laps_times[[#This Row],[7]]),"DNF",    rounds_cum_time[[#This Row],[6]]+laps_times[[#This Row],[7]])</f>
        <v>9.8976851851851847E-3</v>
      </c>
      <c r="Q27" s="126">
        <f>IF(ISBLANK(laps_times[[#This Row],[8]]),"DNF",    rounds_cum_time[[#This Row],[7]]+laps_times[[#This Row],[8]])</f>
        <v>1.1267476851851851E-2</v>
      </c>
      <c r="R27" s="126">
        <f>IF(ISBLANK(laps_times[[#This Row],[9]]),"DNF",    rounds_cum_time[[#This Row],[8]]+laps_times[[#This Row],[9]])</f>
        <v>1.26E-2</v>
      </c>
      <c r="S27" s="126">
        <f>IF(ISBLANK(laps_times[[#This Row],[10]]),"DNF",    rounds_cum_time[[#This Row],[9]]+laps_times[[#This Row],[10]])</f>
        <v>1.3926851851851852E-2</v>
      </c>
      <c r="T27" s="126">
        <f>IF(ISBLANK(laps_times[[#This Row],[11]]),"DNF",    rounds_cum_time[[#This Row],[10]]+laps_times[[#This Row],[11]])</f>
        <v>1.5301157407407407E-2</v>
      </c>
      <c r="U27" s="126">
        <f>IF(ISBLANK(laps_times[[#This Row],[12]]),"DNF",    rounds_cum_time[[#This Row],[11]]+laps_times[[#This Row],[12]])</f>
        <v>1.674386574074074E-2</v>
      </c>
      <c r="V27" s="126">
        <f>IF(ISBLANK(laps_times[[#This Row],[13]]),"DNF",    rounds_cum_time[[#This Row],[12]]+laps_times[[#This Row],[13]])</f>
        <v>1.808784722222222E-2</v>
      </c>
      <c r="W27" s="126">
        <f>IF(ISBLANK(laps_times[[#This Row],[14]]),"DNF",    rounds_cum_time[[#This Row],[13]]+laps_times[[#This Row],[14]])</f>
        <v>1.9386689814814811E-2</v>
      </c>
      <c r="X27" s="126">
        <f>IF(ISBLANK(laps_times[[#This Row],[15]]),"DNF",    rounds_cum_time[[#This Row],[14]]+laps_times[[#This Row],[15]])</f>
        <v>2.0716550925925923E-2</v>
      </c>
      <c r="Y27" s="126">
        <f>IF(ISBLANK(laps_times[[#This Row],[16]]),"DNF",    rounds_cum_time[[#This Row],[15]]+laps_times[[#This Row],[16]])</f>
        <v>2.2069675925925923E-2</v>
      </c>
      <c r="Z27" s="126">
        <f>IF(ISBLANK(laps_times[[#This Row],[17]]),"DNF",    rounds_cum_time[[#This Row],[16]]+laps_times[[#This Row],[17]])</f>
        <v>2.3422800925925923E-2</v>
      </c>
      <c r="AA27" s="126">
        <f>IF(ISBLANK(laps_times[[#This Row],[18]]),"DNF",    rounds_cum_time[[#This Row],[17]]+laps_times[[#This Row],[18]])</f>
        <v>2.4806365740740736E-2</v>
      </c>
      <c r="AB27" s="126">
        <f>IF(ISBLANK(laps_times[[#This Row],[19]]),"DNF",    rounds_cum_time[[#This Row],[18]]+laps_times[[#This Row],[19]])</f>
        <v>2.6212384259259255E-2</v>
      </c>
      <c r="AC27" s="126">
        <f>IF(ISBLANK(laps_times[[#This Row],[20]]),"DNF",    rounds_cum_time[[#This Row],[19]]+laps_times[[#This Row],[20]])</f>
        <v>2.7598148148148142E-2</v>
      </c>
      <c r="AD27" s="126">
        <f>IF(ISBLANK(laps_times[[#This Row],[21]]),"DNF",    rounds_cum_time[[#This Row],[20]]+laps_times[[#This Row],[21]])</f>
        <v>2.8978240740740735E-2</v>
      </c>
      <c r="AE27" s="126">
        <f>IF(ISBLANK(laps_times[[#This Row],[22]]),"DNF",    rounds_cum_time[[#This Row],[21]]+laps_times[[#This Row],[22]])</f>
        <v>3.0431018518518513E-2</v>
      </c>
      <c r="AF27" s="126">
        <f>IF(ISBLANK(laps_times[[#This Row],[23]]),"DNF",    rounds_cum_time[[#This Row],[22]]+laps_times[[#This Row],[23]])</f>
        <v>3.1777199074074072E-2</v>
      </c>
      <c r="AG27" s="126">
        <f>IF(ISBLANK(laps_times[[#This Row],[24]]),"DNF",    rounds_cum_time[[#This Row],[23]]+laps_times[[#This Row],[24]])</f>
        <v>3.3123842592592594E-2</v>
      </c>
      <c r="AH27" s="126">
        <f>IF(ISBLANK(laps_times[[#This Row],[25]]),"DNF",    rounds_cum_time[[#This Row],[24]]+laps_times[[#This Row],[25]])</f>
        <v>3.4487384259259263E-2</v>
      </c>
      <c r="AI27" s="126">
        <f>IF(ISBLANK(laps_times[[#This Row],[26]]),"DNF",    rounds_cum_time[[#This Row],[25]]+laps_times[[#This Row],[26]])</f>
        <v>3.5832523148148152E-2</v>
      </c>
      <c r="AJ27" s="126">
        <f>IF(ISBLANK(laps_times[[#This Row],[27]]),"DNF",    rounds_cum_time[[#This Row],[26]]+laps_times[[#This Row],[27]])</f>
        <v>3.7133912037037038E-2</v>
      </c>
      <c r="AK27" s="126">
        <f>IF(ISBLANK(laps_times[[#This Row],[28]]),"DNF",    rounds_cum_time[[#This Row],[27]]+laps_times[[#This Row],[28]])</f>
        <v>3.8640509259259263E-2</v>
      </c>
      <c r="AL27" s="126">
        <f>IF(ISBLANK(laps_times[[#This Row],[29]]),"DNF",    rounds_cum_time[[#This Row],[28]]+laps_times[[#This Row],[29]])</f>
        <v>4.0001388888888892E-2</v>
      </c>
      <c r="AM27" s="126">
        <f>IF(ISBLANK(laps_times[[#This Row],[30]]),"DNF",    rounds_cum_time[[#This Row],[29]]+laps_times[[#This Row],[30]])</f>
        <v>4.1360300925925929E-2</v>
      </c>
      <c r="AN27" s="126">
        <f>IF(ISBLANK(laps_times[[#This Row],[31]]),"DNF",    rounds_cum_time[[#This Row],[30]]+laps_times[[#This Row],[31]])</f>
        <v>4.2716319444444449E-2</v>
      </c>
      <c r="AO27" s="126">
        <f>IF(ISBLANK(laps_times[[#This Row],[32]]),"DNF",    rounds_cum_time[[#This Row],[31]]+laps_times[[#This Row],[32]])</f>
        <v>4.4056828703703706E-2</v>
      </c>
      <c r="AP27" s="126">
        <f>IF(ISBLANK(laps_times[[#This Row],[33]]),"DNF",    rounds_cum_time[[#This Row],[32]]+laps_times[[#This Row],[33]])</f>
        <v>4.537141203703704E-2</v>
      </c>
      <c r="AQ27" s="126">
        <f>IF(ISBLANK(laps_times[[#This Row],[34]]),"DNF",    rounds_cum_time[[#This Row],[33]]+laps_times[[#This Row],[34]])</f>
        <v>4.6729050925925927E-2</v>
      </c>
      <c r="AR27" s="126">
        <f>IF(ISBLANK(laps_times[[#This Row],[35]]),"DNF",    rounds_cum_time[[#This Row],[34]]+laps_times[[#This Row],[35]])</f>
        <v>4.8130902777777776E-2</v>
      </c>
      <c r="AS27" s="126">
        <f>IF(ISBLANK(laps_times[[#This Row],[36]]),"DNF",    rounds_cum_time[[#This Row],[35]]+laps_times[[#This Row],[36]])</f>
        <v>4.954525462962963E-2</v>
      </c>
      <c r="AT27" s="126">
        <f>IF(ISBLANK(laps_times[[#This Row],[37]]),"DNF",    rounds_cum_time[[#This Row],[36]]+laps_times[[#This Row],[37]])</f>
        <v>5.0918055555555557E-2</v>
      </c>
      <c r="AU27" s="126">
        <f>IF(ISBLANK(laps_times[[#This Row],[38]]),"DNF",    rounds_cum_time[[#This Row],[37]]+laps_times[[#This Row],[38]])</f>
        <v>5.2311574074074073E-2</v>
      </c>
      <c r="AV27" s="126">
        <f>IF(ISBLANK(laps_times[[#This Row],[39]]),"DNF",    rounds_cum_time[[#This Row],[38]]+laps_times[[#This Row],[39]])</f>
        <v>5.370960648148148E-2</v>
      </c>
      <c r="AW27" s="126">
        <f>IF(ISBLANK(laps_times[[#This Row],[40]]),"DNF",    rounds_cum_time[[#This Row],[39]]+laps_times[[#This Row],[40]])</f>
        <v>5.5144907407407406E-2</v>
      </c>
      <c r="AX27" s="126">
        <f>IF(ISBLANK(laps_times[[#This Row],[41]]),"DNF",    rounds_cum_time[[#This Row],[40]]+laps_times[[#This Row],[41]])</f>
        <v>5.6521990740740741E-2</v>
      </c>
      <c r="AY27" s="126">
        <f>IF(ISBLANK(laps_times[[#This Row],[42]]),"DNF",    rounds_cum_time[[#This Row],[41]]+laps_times[[#This Row],[42]])</f>
        <v>5.7865972222222221E-2</v>
      </c>
      <c r="AZ27" s="126">
        <f>IF(ISBLANK(laps_times[[#This Row],[43]]),"DNF",    rounds_cum_time[[#This Row],[42]]+laps_times[[#This Row],[43]])</f>
        <v>5.9267476851851852E-2</v>
      </c>
      <c r="BA27" s="126">
        <f>IF(ISBLANK(laps_times[[#This Row],[44]]),"DNF",    rounds_cum_time[[#This Row],[43]]+laps_times[[#This Row],[44]])</f>
        <v>6.0626504629629631E-2</v>
      </c>
      <c r="BB27" s="126">
        <f>IF(ISBLANK(laps_times[[#This Row],[45]]),"DNF",    rounds_cum_time[[#This Row],[44]]+laps_times[[#This Row],[45]])</f>
        <v>6.1966898148148153E-2</v>
      </c>
      <c r="BC27" s="126">
        <f>IF(ISBLANK(laps_times[[#This Row],[46]]),"DNF",    rounds_cum_time[[#This Row],[45]]+laps_times[[#This Row],[46]])</f>
        <v>6.3481481481481486E-2</v>
      </c>
      <c r="BD27" s="126">
        <f>IF(ISBLANK(laps_times[[#This Row],[47]]),"DNF",    rounds_cum_time[[#This Row],[46]]+laps_times[[#This Row],[47]])</f>
        <v>6.4888773148148157E-2</v>
      </c>
      <c r="BE27" s="126">
        <f>IF(ISBLANK(laps_times[[#This Row],[48]]),"DNF",    rounds_cum_time[[#This Row],[47]]+laps_times[[#This Row],[48]])</f>
        <v>6.6293402777777788E-2</v>
      </c>
      <c r="BF27" s="126">
        <f>IF(ISBLANK(laps_times[[#This Row],[49]]),"DNF",    rounds_cum_time[[#This Row],[48]]+laps_times[[#This Row],[49]])</f>
        <v>6.769733796296297E-2</v>
      </c>
      <c r="BG27" s="126">
        <f>IF(ISBLANK(laps_times[[#This Row],[50]]),"DNF",    rounds_cum_time[[#This Row],[49]]+laps_times[[#This Row],[50]])</f>
        <v>6.9089467592592602E-2</v>
      </c>
      <c r="BH27" s="126">
        <f>IF(ISBLANK(laps_times[[#This Row],[51]]),"DNF",    rounds_cum_time[[#This Row],[50]]+laps_times[[#This Row],[51]])</f>
        <v>7.0444675925925931E-2</v>
      </c>
      <c r="BI27" s="126">
        <f>IF(ISBLANK(laps_times[[#This Row],[52]]),"DNF",    rounds_cum_time[[#This Row],[51]]+laps_times[[#This Row],[52]])</f>
        <v>7.1838425925925931E-2</v>
      </c>
      <c r="BJ27" s="126">
        <f>IF(ISBLANK(laps_times[[#This Row],[53]]),"DNF",    rounds_cum_time[[#This Row],[52]]+laps_times[[#This Row],[53]])</f>
        <v>7.3244212962962962E-2</v>
      </c>
      <c r="BK27" s="126">
        <f>IF(ISBLANK(laps_times[[#This Row],[54]]),"DNF",    rounds_cum_time[[#This Row],[53]]+laps_times[[#This Row],[54]])</f>
        <v>7.4729282407407407E-2</v>
      </c>
      <c r="BL27" s="126">
        <f>IF(ISBLANK(laps_times[[#This Row],[55]]),"DNF",    rounds_cum_time[[#This Row],[54]]+laps_times[[#This Row],[55]])</f>
        <v>7.613587962962963E-2</v>
      </c>
      <c r="BM27" s="126">
        <f>IF(ISBLANK(laps_times[[#This Row],[56]]),"DNF",    rounds_cum_time[[#This Row],[55]]+laps_times[[#This Row],[56]])</f>
        <v>7.7559143518518517E-2</v>
      </c>
      <c r="BN27" s="126">
        <f>IF(ISBLANK(laps_times[[#This Row],[57]]),"DNF",    rounds_cum_time[[#This Row],[56]]+laps_times[[#This Row],[57]])</f>
        <v>7.8964004629629631E-2</v>
      </c>
      <c r="BO27" s="126">
        <f>IF(ISBLANK(laps_times[[#This Row],[58]]),"DNF",    rounds_cum_time[[#This Row],[57]]+laps_times[[#This Row],[58]])</f>
        <v>8.0396875000000007E-2</v>
      </c>
      <c r="BP27" s="126">
        <f>IF(ISBLANK(laps_times[[#This Row],[59]]),"DNF",    rounds_cum_time[[#This Row],[58]]+laps_times[[#This Row],[59]])</f>
        <v>8.1815277777777778E-2</v>
      </c>
      <c r="BQ27" s="126">
        <f>IF(ISBLANK(laps_times[[#This Row],[60]]),"DNF",    rounds_cum_time[[#This Row],[59]]+laps_times[[#This Row],[60]])</f>
        <v>8.325335648148148E-2</v>
      </c>
      <c r="BR27" s="126">
        <f>IF(ISBLANK(laps_times[[#This Row],[61]]),"DNF",    rounds_cum_time[[#This Row],[60]]+laps_times[[#This Row],[61]])</f>
        <v>8.4701620370370365E-2</v>
      </c>
      <c r="BS27" s="126">
        <f>IF(ISBLANK(laps_times[[#This Row],[62]]),"DNF",    rounds_cum_time[[#This Row],[61]]+laps_times[[#This Row],[62]])</f>
        <v>8.6068749999999999E-2</v>
      </c>
      <c r="BT27" s="126">
        <f>IF(ISBLANK(laps_times[[#This Row],[63]]),"DNF",    rounds_cum_time[[#This Row],[62]]+laps_times[[#This Row],[63]])</f>
        <v>8.7433796296296301E-2</v>
      </c>
      <c r="BU27" s="126">
        <f>IF(ISBLANK(laps_times[[#This Row],[64]]),"DNF",    rounds_cum_time[[#This Row],[63]]+laps_times[[#This Row],[64]])</f>
        <v>8.8802199074074079E-2</v>
      </c>
      <c r="BV27" s="126">
        <f>IF(ISBLANK(laps_times[[#This Row],[65]]),"DNF",    rounds_cum_time[[#This Row],[64]]+laps_times[[#This Row],[65]])</f>
        <v>9.013414351851852E-2</v>
      </c>
      <c r="BW27" s="126">
        <f>IF(ISBLANK(laps_times[[#This Row],[66]]),"DNF",    rounds_cum_time[[#This Row],[65]]+laps_times[[#This Row],[66]])</f>
        <v>9.1549189814814816E-2</v>
      </c>
      <c r="BX27" s="126">
        <f>IF(ISBLANK(laps_times[[#This Row],[67]]),"DNF",    rounds_cum_time[[#This Row],[66]]+laps_times[[#This Row],[67]])</f>
        <v>9.2881944444444448E-2</v>
      </c>
      <c r="BY27" s="126">
        <f>IF(ISBLANK(laps_times[[#This Row],[68]]),"DNF",    rounds_cum_time[[#This Row],[67]]+laps_times[[#This Row],[68]])</f>
        <v>9.4288657407407411E-2</v>
      </c>
      <c r="BZ27" s="126">
        <f>IF(ISBLANK(laps_times[[#This Row],[69]]),"DNF",    rounds_cum_time[[#This Row],[68]]+laps_times[[#This Row],[69]])</f>
        <v>9.5697106481481484E-2</v>
      </c>
      <c r="CA27" s="126">
        <f>IF(ISBLANK(laps_times[[#This Row],[70]]),"DNF",    rounds_cum_time[[#This Row],[69]]+laps_times[[#This Row],[70]])</f>
        <v>9.7103587962962964E-2</v>
      </c>
      <c r="CB27" s="126">
        <f>IF(ISBLANK(laps_times[[#This Row],[71]]),"DNF",    rounds_cum_time[[#This Row],[70]]+laps_times[[#This Row],[71]])</f>
        <v>9.8526851851851852E-2</v>
      </c>
      <c r="CC27" s="126">
        <f>IF(ISBLANK(laps_times[[#This Row],[72]]),"DNF",    rounds_cum_time[[#This Row],[71]]+laps_times[[#This Row],[72]])</f>
        <v>9.9898379629629636E-2</v>
      </c>
      <c r="CD27" s="126">
        <f>IF(ISBLANK(laps_times[[#This Row],[73]]),"DNF",    rounds_cum_time[[#This Row],[72]]+laps_times[[#This Row],[73]])</f>
        <v>0.10135763888888889</v>
      </c>
      <c r="CE27" s="126">
        <f>IF(ISBLANK(laps_times[[#This Row],[74]]),"DNF",    rounds_cum_time[[#This Row],[73]]+laps_times[[#This Row],[74]])</f>
        <v>0.10279837962962964</v>
      </c>
      <c r="CF27" s="126">
        <f>IF(ISBLANK(laps_times[[#This Row],[75]]),"DNF",    rounds_cum_time[[#This Row],[74]]+laps_times[[#This Row],[75]])</f>
        <v>0.10417418981481483</v>
      </c>
      <c r="CG27" s="126">
        <f>IF(ISBLANK(laps_times[[#This Row],[76]]),"DNF",    rounds_cum_time[[#This Row],[75]]+laps_times[[#This Row],[76]])</f>
        <v>0.10556967592592593</v>
      </c>
      <c r="CH27" s="126">
        <f>IF(ISBLANK(laps_times[[#This Row],[77]]),"DNF",    rounds_cum_time[[#This Row],[76]]+laps_times[[#This Row],[77]])</f>
        <v>0.10719166666666667</v>
      </c>
      <c r="CI27" s="126">
        <f>IF(ISBLANK(laps_times[[#This Row],[78]]),"DNF",    rounds_cum_time[[#This Row],[77]]+laps_times[[#This Row],[78]])</f>
        <v>0.1086525462962963</v>
      </c>
      <c r="CJ27" s="126">
        <f>IF(ISBLANK(laps_times[[#This Row],[79]]),"DNF",    rounds_cum_time[[#This Row],[78]]+laps_times[[#This Row],[79]])</f>
        <v>0.11005254629629629</v>
      </c>
      <c r="CK27" s="126">
        <f>IF(ISBLANK(laps_times[[#This Row],[80]]),"DNF",    rounds_cum_time[[#This Row],[79]]+laps_times[[#This Row],[80]])</f>
        <v>0.11162407407407407</v>
      </c>
      <c r="CL27" s="126">
        <f>IF(ISBLANK(laps_times[[#This Row],[81]]),"DNF",    rounds_cum_time[[#This Row],[80]]+laps_times[[#This Row],[81]])</f>
        <v>0.11300509259259259</v>
      </c>
      <c r="CM27" s="126">
        <f>IF(ISBLANK(laps_times[[#This Row],[82]]),"DNF",    rounds_cum_time[[#This Row],[81]]+laps_times[[#This Row],[82]])</f>
        <v>0.11441851851851852</v>
      </c>
      <c r="CN27" s="126">
        <f>IF(ISBLANK(laps_times[[#This Row],[83]]),"DNF",    rounds_cum_time[[#This Row],[82]]+laps_times[[#This Row],[83]])</f>
        <v>0.11585208333333333</v>
      </c>
      <c r="CO27" s="126">
        <f>IF(ISBLANK(laps_times[[#This Row],[84]]),"DNF",    rounds_cum_time[[#This Row],[83]]+laps_times[[#This Row],[84]])</f>
        <v>0.11733657407407407</v>
      </c>
      <c r="CP27" s="126">
        <f>IF(ISBLANK(laps_times[[#This Row],[85]]),"DNF",    rounds_cum_time[[#This Row],[84]]+laps_times[[#This Row],[85]])</f>
        <v>0.1188298611111111</v>
      </c>
      <c r="CQ27" s="126">
        <f>IF(ISBLANK(laps_times[[#This Row],[86]]),"DNF",    rounds_cum_time[[#This Row],[85]]+laps_times[[#This Row],[86]])</f>
        <v>0.12033506944444443</v>
      </c>
      <c r="CR27" s="126">
        <f>IF(ISBLANK(laps_times[[#This Row],[87]]),"DNF",    rounds_cum_time[[#This Row],[86]]+laps_times[[#This Row],[87]])</f>
        <v>0.12190879629629628</v>
      </c>
      <c r="CS27" s="126">
        <f>IF(ISBLANK(laps_times[[#This Row],[88]]),"DNF",    rounds_cum_time[[#This Row],[87]]+laps_times[[#This Row],[88]])</f>
        <v>0.12343113425925924</v>
      </c>
      <c r="CT27" s="126">
        <f>IF(ISBLANK(laps_times[[#This Row],[89]]),"DNF",    rounds_cum_time[[#This Row],[88]]+laps_times[[#This Row],[89]])</f>
        <v>0.1250347222222222</v>
      </c>
      <c r="CU27" s="126">
        <f>IF(ISBLANK(laps_times[[#This Row],[90]]),"DNF",    rounds_cum_time[[#This Row],[89]]+laps_times[[#This Row],[90]])</f>
        <v>0.12667719907407404</v>
      </c>
      <c r="CV27" s="126">
        <f>IF(ISBLANK(laps_times[[#This Row],[91]]),"DNF",    rounds_cum_time[[#This Row],[90]]+laps_times[[#This Row],[91]])</f>
        <v>0.12823090277777774</v>
      </c>
      <c r="CW27" s="126">
        <f>IF(ISBLANK(laps_times[[#This Row],[92]]),"DNF",    rounds_cum_time[[#This Row],[91]]+laps_times[[#This Row],[92]])</f>
        <v>0.1297233796296296</v>
      </c>
      <c r="CX27" s="126">
        <f>IF(ISBLANK(laps_times[[#This Row],[93]]),"DNF",    rounds_cum_time[[#This Row],[92]]+laps_times[[#This Row],[93]])</f>
        <v>0.13127094907407405</v>
      </c>
      <c r="CY27" s="126">
        <f>IF(ISBLANK(laps_times[[#This Row],[94]]),"DNF",    rounds_cum_time[[#This Row],[93]]+laps_times[[#This Row],[94]])</f>
        <v>0.13283854166666664</v>
      </c>
      <c r="CZ27" s="126">
        <f>IF(ISBLANK(laps_times[[#This Row],[95]]),"DNF",    rounds_cum_time[[#This Row],[94]]+laps_times[[#This Row],[95]])</f>
        <v>0.13467199074074071</v>
      </c>
      <c r="DA27" s="126">
        <f>IF(ISBLANK(laps_times[[#This Row],[96]]),"DNF",    rounds_cum_time[[#This Row],[95]]+laps_times[[#This Row],[96]])</f>
        <v>0.1362116898148148</v>
      </c>
      <c r="DB27" s="126">
        <f>IF(ISBLANK(laps_times[[#This Row],[97]]),"DNF",    rounds_cum_time[[#This Row],[96]]+laps_times[[#This Row],[97]])</f>
        <v>0.13768576388888887</v>
      </c>
      <c r="DC27" s="126">
        <f>IF(ISBLANK(laps_times[[#This Row],[98]]),"DNF",    rounds_cum_time[[#This Row],[97]]+laps_times[[#This Row],[98]])</f>
        <v>0.13921608796296295</v>
      </c>
      <c r="DD27" s="126">
        <f>IF(ISBLANK(laps_times[[#This Row],[99]]),"DNF",    rounds_cum_time[[#This Row],[98]]+laps_times[[#This Row],[99]])</f>
        <v>0.14071724537037036</v>
      </c>
      <c r="DE27" s="126">
        <f>IF(ISBLANK(laps_times[[#This Row],[100]]),"DNF",    rounds_cum_time[[#This Row],[99]]+laps_times[[#This Row],[100]])</f>
        <v>0.14223263888888887</v>
      </c>
      <c r="DF27" s="126">
        <f>IF(ISBLANK(laps_times[[#This Row],[101]]),"DNF",    rounds_cum_time[[#This Row],[100]]+laps_times[[#This Row],[101]])</f>
        <v>0.14361446759259258</v>
      </c>
      <c r="DG27" s="126">
        <f>IF(ISBLANK(laps_times[[#This Row],[102]]),"DNF",    rounds_cum_time[[#This Row],[101]]+laps_times[[#This Row],[102]])</f>
        <v>0.14496145833333332</v>
      </c>
      <c r="DH27" s="126">
        <f>IF(ISBLANK(laps_times[[#This Row],[103]]),"DNF",    rounds_cum_time[[#This Row],[102]]+laps_times[[#This Row],[103]])</f>
        <v>0.1463011574074074</v>
      </c>
      <c r="DI27" s="127">
        <f>IF(ISBLANK(laps_times[[#This Row],[104]]),"DNF",    rounds_cum_time[[#This Row],[103]]+laps_times[[#This Row],[104]])</f>
        <v>0.14755787037037035</v>
      </c>
      <c r="DJ27" s="127">
        <f>IF(ISBLANK(laps_times[[#This Row],[105]]),"DNF",    rounds_cum_time[[#This Row],[104]]+laps_times[[#This Row],[105]])</f>
        <v>0.14869178240740738</v>
      </c>
    </row>
    <row r="28" spans="2:114">
      <c r="B28" s="123">
        <f>laps_times[[#This Row],[poř]]</f>
        <v>25</v>
      </c>
      <c r="C28" s="124">
        <f>laps_times[[#This Row],[s.č.]]</f>
        <v>58</v>
      </c>
      <c r="D28" s="124" t="str">
        <f>laps_times[[#This Row],[jméno]]</f>
        <v>Prokop Matěj</v>
      </c>
      <c r="E28" s="125">
        <f>laps_times[[#This Row],[roč]]</f>
        <v>1986</v>
      </c>
      <c r="F28" s="125" t="str">
        <f>laps_times[[#This Row],[kat]]</f>
        <v>M30</v>
      </c>
      <c r="G28" s="125">
        <f>laps_times[[#This Row],[poř_kat]]</f>
        <v>5</v>
      </c>
      <c r="H28" s="124" t="str">
        <f>IF(ISBLANK(laps_times[[#This Row],[klub]]),"-",laps_times[[#This Row],[klub]])</f>
        <v>Clovek Levyt</v>
      </c>
      <c r="I28" s="133">
        <f>laps_times[[#This Row],[celk. čas]]</f>
        <v>0.1493599537037037</v>
      </c>
      <c r="J28" s="126">
        <f>laps_times[[#This Row],[1]]</f>
        <v>2.2193287037037038E-3</v>
      </c>
      <c r="K28" s="126">
        <f>IF(ISBLANK(laps_times[[#This Row],[2]]),"DNF",    rounds_cum_time[[#This Row],[1]]+laps_times[[#This Row],[2]])</f>
        <v>3.559375E-3</v>
      </c>
      <c r="L28" s="126">
        <f>IF(ISBLANK(laps_times[[#This Row],[3]]),"DNF",    rounds_cum_time[[#This Row],[2]]+laps_times[[#This Row],[3]])</f>
        <v>4.9214120370370375E-3</v>
      </c>
      <c r="M28" s="126">
        <f>IF(ISBLANK(laps_times[[#This Row],[4]]),"DNF",    rounds_cum_time[[#This Row],[3]]+laps_times[[#This Row],[4]])</f>
        <v>6.2494212962962963E-3</v>
      </c>
      <c r="N28" s="126">
        <f>IF(ISBLANK(laps_times[[#This Row],[5]]),"DNF",    rounds_cum_time[[#This Row],[4]]+laps_times[[#This Row],[5]])</f>
        <v>7.5755787037037033E-3</v>
      </c>
      <c r="O28" s="126">
        <f>IF(ISBLANK(laps_times[[#This Row],[6]]),"DNF",    rounds_cum_time[[#This Row],[5]]+laps_times[[#This Row],[6]])</f>
        <v>8.8868055555555558E-3</v>
      </c>
      <c r="P28" s="126">
        <f>IF(ISBLANK(laps_times[[#This Row],[7]]),"DNF",    rounds_cum_time[[#This Row],[6]]+laps_times[[#This Row],[7]])</f>
        <v>1.0163310185185185E-2</v>
      </c>
      <c r="Q28" s="126">
        <f>IF(ISBLANK(laps_times[[#This Row],[8]]),"DNF",    rounds_cum_time[[#This Row],[7]]+laps_times[[#This Row],[8]])</f>
        <v>1.1504050925925926E-2</v>
      </c>
      <c r="R28" s="126">
        <f>IF(ISBLANK(laps_times[[#This Row],[9]]),"DNF",    rounds_cum_time[[#This Row],[8]]+laps_times[[#This Row],[9]])</f>
        <v>1.2802662037037038E-2</v>
      </c>
      <c r="S28" s="126">
        <f>IF(ISBLANK(laps_times[[#This Row],[10]]),"DNF",    rounds_cum_time[[#This Row],[9]]+laps_times[[#This Row],[10]])</f>
        <v>1.4137615740740742E-2</v>
      </c>
      <c r="T28" s="126">
        <f>IF(ISBLANK(laps_times[[#This Row],[11]]),"DNF",    rounds_cum_time[[#This Row],[10]]+laps_times[[#This Row],[11]])</f>
        <v>1.5457523148148149E-2</v>
      </c>
      <c r="U28" s="126">
        <f>IF(ISBLANK(laps_times[[#This Row],[12]]),"DNF",    rounds_cum_time[[#This Row],[11]]+laps_times[[#This Row],[12]])</f>
        <v>1.6779513888888889E-2</v>
      </c>
      <c r="V28" s="126">
        <f>IF(ISBLANK(laps_times[[#This Row],[13]]),"DNF",    rounds_cum_time[[#This Row],[12]]+laps_times[[#This Row],[13]])</f>
        <v>1.8131597222222223E-2</v>
      </c>
      <c r="W28" s="126">
        <f>IF(ISBLANK(laps_times[[#This Row],[14]]),"DNF",    rounds_cum_time[[#This Row],[13]]+laps_times[[#This Row],[14]])</f>
        <v>1.9467708333333333E-2</v>
      </c>
      <c r="X28" s="126">
        <f>IF(ISBLANK(laps_times[[#This Row],[15]]),"DNF",    rounds_cum_time[[#This Row],[14]]+laps_times[[#This Row],[15]])</f>
        <v>2.0751851851851851E-2</v>
      </c>
      <c r="Y28" s="126">
        <f>IF(ISBLANK(laps_times[[#This Row],[16]]),"DNF",    rounds_cum_time[[#This Row],[15]]+laps_times[[#This Row],[16]])</f>
        <v>2.2074652777777776E-2</v>
      </c>
      <c r="Z28" s="126">
        <f>IF(ISBLANK(laps_times[[#This Row],[17]]),"DNF",    rounds_cum_time[[#This Row],[16]]+laps_times[[#This Row],[17]])</f>
        <v>2.3425347222222222E-2</v>
      </c>
      <c r="AA28" s="126">
        <f>IF(ISBLANK(laps_times[[#This Row],[18]]),"DNF",    rounds_cum_time[[#This Row],[17]]+laps_times[[#This Row],[18]])</f>
        <v>2.4730324074074075E-2</v>
      </c>
      <c r="AB28" s="126">
        <f>IF(ISBLANK(laps_times[[#This Row],[19]]),"DNF",    rounds_cum_time[[#This Row],[18]]+laps_times[[#This Row],[19]])</f>
        <v>2.6009375000000001E-2</v>
      </c>
      <c r="AC28" s="126">
        <f>IF(ISBLANK(laps_times[[#This Row],[20]]),"DNF",    rounds_cum_time[[#This Row],[19]]+laps_times[[#This Row],[20]])</f>
        <v>2.7353472222222223E-2</v>
      </c>
      <c r="AD28" s="126">
        <f>IF(ISBLANK(laps_times[[#This Row],[21]]),"DNF",    rounds_cum_time[[#This Row],[20]]+laps_times[[#This Row],[21]])</f>
        <v>2.8696064814814817E-2</v>
      </c>
      <c r="AE28" s="126">
        <f>IF(ISBLANK(laps_times[[#This Row],[22]]),"DNF",    rounds_cum_time[[#This Row],[21]]+laps_times[[#This Row],[22]])</f>
        <v>3.0102546296296297E-2</v>
      </c>
      <c r="AF28" s="126">
        <f>IF(ISBLANK(laps_times[[#This Row],[23]]),"DNF",    rounds_cum_time[[#This Row],[22]]+laps_times[[#This Row],[23]])</f>
        <v>3.1442939814814816E-2</v>
      </c>
      <c r="AG28" s="126">
        <f>IF(ISBLANK(laps_times[[#This Row],[24]]),"DNF",    rounds_cum_time[[#This Row],[23]]+laps_times[[#This Row],[24]])</f>
        <v>3.2784490740740739E-2</v>
      </c>
      <c r="AH28" s="126">
        <f>IF(ISBLANK(laps_times[[#This Row],[25]]),"DNF",    rounds_cum_time[[#This Row],[24]]+laps_times[[#This Row],[25]])</f>
        <v>3.4136689814814811E-2</v>
      </c>
      <c r="AI28" s="126">
        <f>IF(ISBLANK(laps_times[[#This Row],[26]]),"DNF",    rounds_cum_time[[#This Row],[25]]+laps_times[[#This Row],[26]])</f>
        <v>3.5459027777777777E-2</v>
      </c>
      <c r="AJ28" s="126">
        <f>IF(ISBLANK(laps_times[[#This Row],[27]]),"DNF",    rounds_cum_time[[#This Row],[26]]+laps_times[[#This Row],[27]])</f>
        <v>3.6814583333333331E-2</v>
      </c>
      <c r="AK28" s="126">
        <f>IF(ISBLANK(laps_times[[#This Row],[28]]),"DNF",    rounds_cum_time[[#This Row],[27]]+laps_times[[#This Row],[28]])</f>
        <v>3.8150115740740738E-2</v>
      </c>
      <c r="AL28" s="126">
        <f>IF(ISBLANK(laps_times[[#This Row],[29]]),"DNF",    rounds_cum_time[[#This Row],[28]]+laps_times[[#This Row],[29]])</f>
        <v>3.9503356481481476E-2</v>
      </c>
      <c r="AM28" s="126">
        <f>IF(ISBLANK(laps_times[[#This Row],[30]]),"DNF",    rounds_cum_time[[#This Row],[29]]+laps_times[[#This Row],[30]])</f>
        <v>4.0879976851851844E-2</v>
      </c>
      <c r="AN28" s="126">
        <f>IF(ISBLANK(laps_times[[#This Row],[31]]),"DNF",    rounds_cum_time[[#This Row],[30]]+laps_times[[#This Row],[31]])</f>
        <v>4.2274421296296286E-2</v>
      </c>
      <c r="AO28" s="126">
        <f>IF(ISBLANK(laps_times[[#This Row],[32]]),"DNF",    rounds_cum_time[[#This Row],[31]]+laps_times[[#This Row],[32]])</f>
        <v>4.3732986111111101E-2</v>
      </c>
      <c r="AP28" s="126">
        <f>IF(ISBLANK(laps_times[[#This Row],[33]]),"DNF",    rounds_cum_time[[#This Row],[32]]+laps_times[[#This Row],[33]])</f>
        <v>4.5135185185185174E-2</v>
      </c>
      <c r="AQ28" s="126">
        <f>IF(ISBLANK(laps_times[[#This Row],[34]]),"DNF",    rounds_cum_time[[#This Row],[33]]+laps_times[[#This Row],[34]])</f>
        <v>4.6520370370370358E-2</v>
      </c>
      <c r="AR28" s="126">
        <f>IF(ISBLANK(laps_times[[#This Row],[35]]),"DNF",    rounds_cum_time[[#This Row],[34]]+laps_times[[#This Row],[35]])</f>
        <v>4.7891782407407393E-2</v>
      </c>
      <c r="AS28" s="126">
        <f>IF(ISBLANK(laps_times[[#This Row],[36]]),"DNF",    rounds_cum_time[[#This Row],[35]]+laps_times[[#This Row],[36]])</f>
        <v>4.9281134259259243E-2</v>
      </c>
      <c r="AT28" s="126">
        <f>IF(ISBLANK(laps_times[[#This Row],[37]]),"DNF",    rounds_cum_time[[#This Row],[36]]+laps_times[[#This Row],[37]])</f>
        <v>5.0697337962962948E-2</v>
      </c>
      <c r="AU28" s="126">
        <f>IF(ISBLANK(laps_times[[#This Row],[38]]),"DNF",    rounds_cum_time[[#This Row],[37]]+laps_times[[#This Row],[38]])</f>
        <v>5.2124305555555542E-2</v>
      </c>
      <c r="AV28" s="126">
        <f>IF(ISBLANK(laps_times[[#This Row],[39]]),"DNF",    rounds_cum_time[[#This Row],[38]]+laps_times[[#This Row],[39]])</f>
        <v>5.3492013888888877E-2</v>
      </c>
      <c r="AW28" s="126">
        <f>IF(ISBLANK(laps_times[[#This Row],[40]]),"DNF",    rounds_cum_time[[#This Row],[39]]+laps_times[[#This Row],[40]])</f>
        <v>5.4875115740740728E-2</v>
      </c>
      <c r="AX28" s="126">
        <f>IF(ISBLANK(laps_times[[#This Row],[41]]),"DNF",    rounds_cum_time[[#This Row],[40]]+laps_times[[#This Row],[41]])</f>
        <v>5.6313541666666654E-2</v>
      </c>
      <c r="AY28" s="126">
        <f>IF(ISBLANK(laps_times[[#This Row],[42]]),"DNF",    rounds_cum_time[[#This Row],[41]]+laps_times[[#This Row],[42]])</f>
        <v>5.7721412037037026E-2</v>
      </c>
      <c r="AZ28" s="126">
        <f>IF(ISBLANK(laps_times[[#This Row],[43]]),"DNF",    rounds_cum_time[[#This Row],[42]]+laps_times[[#This Row],[43]])</f>
        <v>5.915648148148147E-2</v>
      </c>
      <c r="BA28" s="126">
        <f>IF(ISBLANK(laps_times[[#This Row],[44]]),"DNF",    rounds_cum_time[[#This Row],[43]]+laps_times[[#This Row],[44]])</f>
        <v>6.0605671296296286E-2</v>
      </c>
      <c r="BB28" s="126">
        <f>IF(ISBLANK(laps_times[[#This Row],[45]]),"DNF",    rounds_cum_time[[#This Row],[44]]+laps_times[[#This Row],[45]])</f>
        <v>6.2019791666666657E-2</v>
      </c>
      <c r="BC28" s="126">
        <f>IF(ISBLANK(laps_times[[#This Row],[46]]),"DNF",    rounds_cum_time[[#This Row],[45]]+laps_times[[#This Row],[46]])</f>
        <v>6.3409027777777766E-2</v>
      </c>
      <c r="BD28" s="126">
        <f>IF(ISBLANK(laps_times[[#This Row],[47]]),"DNF",    rounds_cum_time[[#This Row],[46]]+laps_times[[#This Row],[47]])</f>
        <v>6.4815972222222212E-2</v>
      </c>
      <c r="BE28" s="126">
        <f>IF(ISBLANK(laps_times[[#This Row],[48]]),"DNF",    rounds_cum_time[[#This Row],[47]]+laps_times[[#This Row],[48]])</f>
        <v>6.6200347222222206E-2</v>
      </c>
      <c r="BF28" s="126">
        <f>IF(ISBLANK(laps_times[[#This Row],[49]]),"DNF",    rounds_cum_time[[#This Row],[48]]+laps_times[[#This Row],[49]])</f>
        <v>6.7547222222222203E-2</v>
      </c>
      <c r="BG28" s="126">
        <f>IF(ISBLANK(laps_times[[#This Row],[50]]),"DNF",    rounds_cum_time[[#This Row],[49]]+laps_times[[#This Row],[50]])</f>
        <v>6.8949884259259242E-2</v>
      </c>
      <c r="BH28" s="126">
        <f>IF(ISBLANK(laps_times[[#This Row],[51]]),"DNF",    rounds_cum_time[[#This Row],[50]]+laps_times[[#This Row],[51]])</f>
        <v>7.0282407407407391E-2</v>
      </c>
      <c r="BI28" s="126">
        <f>IF(ISBLANK(laps_times[[#This Row],[52]]),"DNF",    rounds_cum_time[[#This Row],[51]]+laps_times[[#This Row],[52]])</f>
        <v>7.1657175925925909E-2</v>
      </c>
      <c r="BJ28" s="126">
        <f>IF(ISBLANK(laps_times[[#This Row],[53]]),"DNF",    rounds_cum_time[[#This Row],[52]]+laps_times[[#This Row],[53]])</f>
        <v>7.3053935185185173E-2</v>
      </c>
      <c r="BK28" s="126">
        <f>IF(ISBLANK(laps_times[[#This Row],[54]]),"DNF",    rounds_cum_time[[#This Row],[53]]+laps_times[[#This Row],[54]])</f>
        <v>7.4406597222222204E-2</v>
      </c>
      <c r="BL28" s="126">
        <f>IF(ISBLANK(laps_times[[#This Row],[55]]),"DNF",    rounds_cum_time[[#This Row],[54]]+laps_times[[#This Row],[55]])</f>
        <v>7.5765393518518506E-2</v>
      </c>
      <c r="BM28" s="126">
        <f>IF(ISBLANK(laps_times[[#This Row],[56]]),"DNF",    rounds_cum_time[[#This Row],[55]]+laps_times[[#This Row],[56]])</f>
        <v>7.71324074074074E-2</v>
      </c>
      <c r="BN28" s="126">
        <f>IF(ISBLANK(laps_times[[#This Row],[57]]),"DNF",    rounds_cum_time[[#This Row],[56]]+laps_times[[#This Row],[57]])</f>
        <v>7.8523148148148134E-2</v>
      </c>
      <c r="BO28" s="126">
        <f>IF(ISBLANK(laps_times[[#This Row],[58]]),"DNF",    rounds_cum_time[[#This Row],[57]]+laps_times[[#This Row],[58]])</f>
        <v>7.9947916666666646E-2</v>
      </c>
      <c r="BP28" s="126">
        <f>IF(ISBLANK(laps_times[[#This Row],[59]]),"DNF",    rounds_cum_time[[#This Row],[58]]+laps_times[[#This Row],[59]])</f>
        <v>8.132754629629628E-2</v>
      </c>
      <c r="BQ28" s="126">
        <f>IF(ISBLANK(laps_times[[#This Row],[60]]),"DNF",    rounds_cum_time[[#This Row],[59]]+laps_times[[#This Row],[60]])</f>
        <v>8.2686805555555534E-2</v>
      </c>
      <c r="BR28" s="126">
        <f>IF(ISBLANK(laps_times[[#This Row],[61]]),"DNF",    rounds_cum_time[[#This Row],[60]]+laps_times[[#This Row],[61]])</f>
        <v>8.4053124999999979E-2</v>
      </c>
      <c r="BS28" s="126">
        <f>IF(ISBLANK(laps_times[[#This Row],[62]]),"DNF",    rounds_cum_time[[#This Row],[61]]+laps_times[[#This Row],[62]])</f>
        <v>8.5476157407407383E-2</v>
      </c>
      <c r="BT28" s="126">
        <f>IF(ISBLANK(laps_times[[#This Row],[63]]),"DNF",    rounds_cum_time[[#This Row],[62]]+laps_times[[#This Row],[63]])</f>
        <v>8.6894907407407379E-2</v>
      </c>
      <c r="BU28" s="126">
        <f>IF(ISBLANK(laps_times[[#This Row],[64]]),"DNF",    rounds_cum_time[[#This Row],[63]]+laps_times[[#This Row],[64]])</f>
        <v>8.8265624999999973E-2</v>
      </c>
      <c r="BV28" s="126">
        <f>IF(ISBLANK(laps_times[[#This Row],[65]]),"DNF",    rounds_cum_time[[#This Row],[64]]+laps_times[[#This Row],[65]])</f>
        <v>8.965740740740738E-2</v>
      </c>
      <c r="BW28" s="126">
        <f>IF(ISBLANK(laps_times[[#This Row],[66]]),"DNF",    rounds_cum_time[[#This Row],[65]]+laps_times[[#This Row],[66]])</f>
        <v>9.1086342592592559E-2</v>
      </c>
      <c r="BX28" s="126">
        <f>IF(ISBLANK(laps_times[[#This Row],[67]]),"DNF",    rounds_cum_time[[#This Row],[66]]+laps_times[[#This Row],[67]])</f>
        <v>9.2497685185185155E-2</v>
      </c>
      <c r="BY28" s="126">
        <f>IF(ISBLANK(laps_times[[#This Row],[68]]),"DNF",    rounds_cum_time[[#This Row],[67]]+laps_times[[#This Row],[68]])</f>
        <v>9.3899652777777745E-2</v>
      </c>
      <c r="BZ28" s="126">
        <f>IF(ISBLANK(laps_times[[#This Row],[69]]),"DNF",    rounds_cum_time[[#This Row],[68]]+laps_times[[#This Row],[69]])</f>
        <v>9.5275231481481454E-2</v>
      </c>
      <c r="CA28" s="126">
        <f>IF(ISBLANK(laps_times[[#This Row],[70]]),"DNF",    rounds_cum_time[[#This Row],[69]]+laps_times[[#This Row],[70]])</f>
        <v>9.6649768518518489E-2</v>
      </c>
      <c r="CB28" s="126">
        <f>IF(ISBLANK(laps_times[[#This Row],[71]]),"DNF",    rounds_cum_time[[#This Row],[70]]+laps_times[[#This Row],[71]])</f>
        <v>9.802847222222219E-2</v>
      </c>
      <c r="CC28" s="126">
        <f>IF(ISBLANK(laps_times[[#This Row],[72]]),"DNF",    rounds_cum_time[[#This Row],[71]]+laps_times[[#This Row],[72]])</f>
        <v>9.9434143518518481E-2</v>
      </c>
      <c r="CD28" s="126">
        <f>IF(ISBLANK(laps_times[[#This Row],[73]]),"DNF",    rounds_cum_time[[#This Row],[72]]+laps_times[[#This Row],[73]])</f>
        <v>0.10084166666666664</v>
      </c>
      <c r="CE28" s="126">
        <f>IF(ISBLANK(laps_times[[#This Row],[74]]),"DNF",    rounds_cum_time[[#This Row],[73]]+laps_times[[#This Row],[74]])</f>
        <v>0.10223101851851848</v>
      </c>
      <c r="CF28" s="126">
        <f>IF(ISBLANK(laps_times[[#This Row],[75]]),"DNF",    rounds_cum_time[[#This Row],[74]]+laps_times[[#This Row],[75]])</f>
        <v>0.10365752314814812</v>
      </c>
      <c r="CG28" s="126">
        <f>IF(ISBLANK(laps_times[[#This Row],[76]]),"DNF",    rounds_cum_time[[#This Row],[75]]+laps_times[[#This Row],[76]])</f>
        <v>0.10506574074074071</v>
      </c>
      <c r="CH28" s="126">
        <f>IF(ISBLANK(laps_times[[#This Row],[77]]),"DNF",    rounds_cum_time[[#This Row],[76]]+laps_times[[#This Row],[77]])</f>
        <v>0.10653761574074071</v>
      </c>
      <c r="CI28" s="126">
        <f>IF(ISBLANK(laps_times[[#This Row],[78]]),"DNF",    rounds_cum_time[[#This Row],[77]]+laps_times[[#This Row],[78]])</f>
        <v>0.10797268518518516</v>
      </c>
      <c r="CJ28" s="126">
        <f>IF(ISBLANK(laps_times[[#This Row],[79]]),"DNF",    rounds_cum_time[[#This Row],[78]]+laps_times[[#This Row],[79]])</f>
        <v>0.10936643518518516</v>
      </c>
      <c r="CK28" s="126">
        <f>IF(ISBLANK(laps_times[[#This Row],[80]]),"DNF",    rounds_cum_time[[#This Row],[79]]+laps_times[[#This Row],[80]])</f>
        <v>0.11078634259259257</v>
      </c>
      <c r="CL28" s="126">
        <f>IF(ISBLANK(laps_times[[#This Row],[81]]),"DNF",    rounds_cum_time[[#This Row],[80]]+laps_times[[#This Row],[81]])</f>
        <v>0.11223472222222219</v>
      </c>
      <c r="CM28" s="126">
        <f>IF(ISBLANK(laps_times[[#This Row],[82]]),"DNF",    rounds_cum_time[[#This Row],[81]]+laps_times[[#This Row],[82]])</f>
        <v>0.11370763888888887</v>
      </c>
      <c r="CN28" s="126">
        <f>IF(ISBLANK(laps_times[[#This Row],[83]]),"DNF",    rounds_cum_time[[#This Row],[82]]+laps_times[[#This Row],[83]])</f>
        <v>0.1151679398148148</v>
      </c>
      <c r="CO28" s="126">
        <f>IF(ISBLANK(laps_times[[#This Row],[84]]),"DNF",    rounds_cum_time[[#This Row],[83]]+laps_times[[#This Row],[84]])</f>
        <v>0.11661782407407406</v>
      </c>
      <c r="CP28" s="126">
        <f>IF(ISBLANK(laps_times[[#This Row],[85]]),"DNF",    rounds_cum_time[[#This Row],[84]]+laps_times[[#This Row],[85]])</f>
        <v>0.11805879629629629</v>
      </c>
      <c r="CQ28" s="126">
        <f>IF(ISBLANK(laps_times[[#This Row],[86]]),"DNF",    rounds_cum_time[[#This Row],[85]]+laps_times[[#This Row],[86]])</f>
        <v>0.11959479166666666</v>
      </c>
      <c r="CR28" s="126">
        <f>IF(ISBLANK(laps_times[[#This Row],[87]]),"DNF",    rounds_cum_time[[#This Row],[86]]+laps_times[[#This Row],[87]])</f>
        <v>0.12112256944444444</v>
      </c>
      <c r="CS28" s="126">
        <f>IF(ISBLANK(laps_times[[#This Row],[88]]),"DNF",    rounds_cum_time[[#This Row],[87]]+laps_times[[#This Row],[88]])</f>
        <v>0.12264710648148147</v>
      </c>
      <c r="CT28" s="126">
        <f>IF(ISBLANK(laps_times[[#This Row],[89]]),"DNF",    rounds_cum_time[[#This Row],[88]]+laps_times[[#This Row],[89]])</f>
        <v>0.12416643518518518</v>
      </c>
      <c r="CU28" s="126">
        <f>IF(ISBLANK(laps_times[[#This Row],[90]]),"DNF",    rounds_cum_time[[#This Row],[89]]+laps_times[[#This Row],[90]])</f>
        <v>0.12571365740740739</v>
      </c>
      <c r="CV28" s="126">
        <f>IF(ISBLANK(laps_times[[#This Row],[91]]),"DNF",    rounds_cum_time[[#This Row],[90]]+laps_times[[#This Row],[91]])</f>
        <v>0.12727789351851851</v>
      </c>
      <c r="CW28" s="126">
        <f>IF(ISBLANK(laps_times[[#This Row],[92]]),"DNF",    rounds_cum_time[[#This Row],[91]]+laps_times[[#This Row],[92]])</f>
        <v>0.12881770833333334</v>
      </c>
      <c r="CX28" s="126">
        <f>IF(ISBLANK(laps_times[[#This Row],[93]]),"DNF",    rounds_cum_time[[#This Row],[92]]+laps_times[[#This Row],[93]])</f>
        <v>0.13037256944444445</v>
      </c>
      <c r="CY28" s="126">
        <f>IF(ISBLANK(laps_times[[#This Row],[94]]),"DNF",    rounds_cum_time[[#This Row],[93]]+laps_times[[#This Row],[94]])</f>
        <v>0.1320138888888889</v>
      </c>
      <c r="CZ28" s="126">
        <f>IF(ISBLANK(laps_times[[#This Row],[95]]),"DNF",    rounds_cum_time[[#This Row],[94]]+laps_times[[#This Row],[95]])</f>
        <v>0.13362650462962963</v>
      </c>
      <c r="DA28" s="126">
        <f>IF(ISBLANK(laps_times[[#This Row],[96]]),"DNF",    rounds_cum_time[[#This Row],[95]]+laps_times[[#This Row],[96]])</f>
        <v>0.13521296296296298</v>
      </c>
      <c r="DB28" s="126">
        <f>IF(ISBLANK(laps_times[[#This Row],[97]]),"DNF",    rounds_cum_time[[#This Row],[96]]+laps_times[[#This Row],[97]])</f>
        <v>0.13680532407407409</v>
      </c>
      <c r="DC28" s="126">
        <f>IF(ISBLANK(laps_times[[#This Row],[98]]),"DNF",    rounds_cum_time[[#This Row],[97]]+laps_times[[#This Row],[98]])</f>
        <v>0.13833634259259261</v>
      </c>
      <c r="DD28" s="126">
        <f>IF(ISBLANK(laps_times[[#This Row],[99]]),"DNF",    rounds_cum_time[[#This Row],[98]]+laps_times[[#This Row],[99]])</f>
        <v>0.13995254629629633</v>
      </c>
      <c r="DE28" s="126">
        <f>IF(ISBLANK(laps_times[[#This Row],[100]]),"DNF",    rounds_cum_time[[#This Row],[99]]+laps_times[[#This Row],[100]])</f>
        <v>0.14156446759259264</v>
      </c>
      <c r="DF28" s="126">
        <f>IF(ISBLANK(laps_times[[#This Row],[101]]),"DNF",    rounds_cum_time[[#This Row],[100]]+laps_times[[#This Row],[101]])</f>
        <v>0.14319594907407412</v>
      </c>
      <c r="DG28" s="126">
        <f>IF(ISBLANK(laps_times[[#This Row],[102]]),"DNF",    rounds_cum_time[[#This Row],[101]]+laps_times[[#This Row],[102]])</f>
        <v>0.14477384259259266</v>
      </c>
      <c r="DH28" s="126">
        <f>IF(ISBLANK(laps_times[[#This Row],[103]]),"DNF",    rounds_cum_time[[#This Row],[102]]+laps_times[[#This Row],[103]])</f>
        <v>0.14638472222222229</v>
      </c>
      <c r="DI28" s="127">
        <f>IF(ISBLANK(laps_times[[#This Row],[104]]),"DNF",    rounds_cum_time[[#This Row],[103]]+laps_times[[#This Row],[104]])</f>
        <v>0.14797986111111117</v>
      </c>
      <c r="DJ28" s="127">
        <f>IF(ISBLANK(laps_times[[#This Row],[105]]),"DNF",    rounds_cum_time[[#This Row],[104]]+laps_times[[#This Row],[105]])</f>
        <v>0.14935949074074079</v>
      </c>
    </row>
    <row r="29" spans="2:114">
      <c r="B29" s="123">
        <f>laps_times[[#This Row],[poř]]</f>
        <v>26</v>
      </c>
      <c r="C29" s="124">
        <f>laps_times[[#This Row],[s.č.]]</f>
        <v>41</v>
      </c>
      <c r="D29" s="124" t="str">
        <f>laps_times[[#This Row],[jméno]]</f>
        <v>Kucko Miroslav</v>
      </c>
      <c r="E29" s="125">
        <f>laps_times[[#This Row],[roč]]</f>
        <v>1958</v>
      </c>
      <c r="F29" s="125" t="str">
        <f>laps_times[[#This Row],[kat]]</f>
        <v>M60</v>
      </c>
      <c r="G29" s="125">
        <f>laps_times[[#This Row],[poř_kat]]</f>
        <v>1</v>
      </c>
      <c r="H29" s="124" t="str">
        <f>IF(ISBLANK(laps_times[[#This Row],[klub]]),"-",laps_times[[#This Row],[klub]])</f>
        <v>Liberec</v>
      </c>
      <c r="I29" s="133">
        <f>laps_times[[#This Row],[celk. čas]]</f>
        <v>0.14961342592592594</v>
      </c>
      <c r="J29" s="126">
        <f>laps_times[[#This Row],[1]]</f>
        <v>2.007986111111111E-3</v>
      </c>
      <c r="K29" s="126">
        <f>IF(ISBLANK(laps_times[[#This Row],[2]]),"DNF",    rounds_cum_time[[#This Row],[1]]+laps_times[[#This Row],[2]])</f>
        <v>3.2469907407407404E-3</v>
      </c>
      <c r="L29" s="126">
        <f>IF(ISBLANK(laps_times[[#This Row],[3]]),"DNF",    rounds_cum_time[[#This Row],[2]]+laps_times[[#This Row],[3]])</f>
        <v>4.5158564814814809E-3</v>
      </c>
      <c r="M29" s="126">
        <f>IF(ISBLANK(laps_times[[#This Row],[4]]),"DNF",    rounds_cum_time[[#This Row],[3]]+laps_times[[#This Row],[4]])</f>
        <v>5.7929398148148141E-3</v>
      </c>
      <c r="N29" s="126">
        <f>IF(ISBLANK(laps_times[[#This Row],[5]]),"DNF",    rounds_cum_time[[#This Row],[4]]+laps_times[[#This Row],[5]])</f>
        <v>7.0803240740740731E-3</v>
      </c>
      <c r="O29" s="126">
        <f>IF(ISBLANK(laps_times[[#This Row],[6]]),"DNF",    rounds_cum_time[[#This Row],[5]]+laps_times[[#This Row],[6]])</f>
        <v>8.3775462962962961E-3</v>
      </c>
      <c r="P29" s="126">
        <f>IF(ISBLANK(laps_times[[#This Row],[7]]),"DNF",    rounds_cum_time[[#This Row],[6]]+laps_times[[#This Row],[7]])</f>
        <v>9.6915509259259264E-3</v>
      </c>
      <c r="Q29" s="126">
        <f>IF(ISBLANK(laps_times[[#This Row],[8]]),"DNF",    rounds_cum_time[[#This Row],[7]]+laps_times[[#This Row],[8]])</f>
        <v>1.0981481481481481E-2</v>
      </c>
      <c r="R29" s="126">
        <f>IF(ISBLANK(laps_times[[#This Row],[9]]),"DNF",    rounds_cum_time[[#This Row],[8]]+laps_times[[#This Row],[9]])</f>
        <v>1.2295138888888888E-2</v>
      </c>
      <c r="S29" s="126">
        <f>IF(ISBLANK(laps_times[[#This Row],[10]]),"DNF",    rounds_cum_time[[#This Row],[9]]+laps_times[[#This Row],[10]])</f>
        <v>1.3633101851851851E-2</v>
      </c>
      <c r="T29" s="126">
        <f>IF(ISBLANK(laps_times[[#This Row],[11]]),"DNF",    rounds_cum_time[[#This Row],[10]]+laps_times[[#This Row],[11]])</f>
        <v>1.4939930555555555E-2</v>
      </c>
      <c r="U29" s="126">
        <f>IF(ISBLANK(laps_times[[#This Row],[12]]),"DNF",    rounds_cum_time[[#This Row],[11]]+laps_times[[#This Row],[12]])</f>
        <v>1.6259490740740741E-2</v>
      </c>
      <c r="V29" s="126">
        <f>IF(ISBLANK(laps_times[[#This Row],[13]]),"DNF",    rounds_cum_time[[#This Row],[12]]+laps_times[[#This Row],[13]])</f>
        <v>1.7577893518518517E-2</v>
      </c>
      <c r="W29" s="126">
        <f>IF(ISBLANK(laps_times[[#This Row],[14]]),"DNF",    rounds_cum_time[[#This Row],[13]]+laps_times[[#This Row],[14]])</f>
        <v>1.8882986111111111E-2</v>
      </c>
      <c r="X29" s="126">
        <f>IF(ISBLANK(laps_times[[#This Row],[15]]),"DNF",    rounds_cum_time[[#This Row],[14]]+laps_times[[#This Row],[15]])</f>
        <v>2.0216319444444443E-2</v>
      </c>
      <c r="Y29" s="126">
        <f>IF(ISBLANK(laps_times[[#This Row],[16]]),"DNF",    rounds_cum_time[[#This Row],[15]]+laps_times[[#This Row],[16]])</f>
        <v>2.1531828703703702E-2</v>
      </c>
      <c r="Z29" s="126">
        <f>IF(ISBLANK(laps_times[[#This Row],[17]]),"DNF",    rounds_cum_time[[#This Row],[16]]+laps_times[[#This Row],[17]])</f>
        <v>2.2856481481481481E-2</v>
      </c>
      <c r="AA29" s="126">
        <f>IF(ISBLANK(laps_times[[#This Row],[18]]),"DNF",    rounds_cum_time[[#This Row],[17]]+laps_times[[#This Row],[18]])</f>
        <v>2.4200115740740741E-2</v>
      </c>
      <c r="AB29" s="126">
        <f>IF(ISBLANK(laps_times[[#This Row],[19]]),"DNF",    rounds_cum_time[[#This Row],[18]]+laps_times[[#This Row],[19]])</f>
        <v>2.5511689814814813E-2</v>
      </c>
      <c r="AC29" s="126">
        <f>IF(ISBLANK(laps_times[[#This Row],[20]]),"DNF",    rounds_cum_time[[#This Row],[19]]+laps_times[[#This Row],[20]])</f>
        <v>2.6810185185185183E-2</v>
      </c>
      <c r="AD29" s="126">
        <f>IF(ISBLANK(laps_times[[#This Row],[21]]),"DNF",    rounds_cum_time[[#This Row],[20]]+laps_times[[#This Row],[21]])</f>
        <v>2.8133333333333333E-2</v>
      </c>
      <c r="AE29" s="126">
        <f>IF(ISBLANK(laps_times[[#This Row],[22]]),"DNF",    rounds_cum_time[[#This Row],[21]]+laps_times[[#This Row],[22]])</f>
        <v>2.9447337962962963E-2</v>
      </c>
      <c r="AF29" s="126">
        <f>IF(ISBLANK(laps_times[[#This Row],[23]]),"DNF",    rounds_cum_time[[#This Row],[22]]+laps_times[[#This Row],[23]])</f>
        <v>3.0762268518518519E-2</v>
      </c>
      <c r="AG29" s="126">
        <f>IF(ISBLANK(laps_times[[#This Row],[24]]),"DNF",    rounds_cum_time[[#This Row],[23]]+laps_times[[#This Row],[24]])</f>
        <v>3.2096412037037038E-2</v>
      </c>
      <c r="AH29" s="126">
        <f>IF(ISBLANK(laps_times[[#This Row],[25]]),"DNF",    rounds_cum_time[[#This Row],[24]]+laps_times[[#This Row],[25]])</f>
        <v>3.3421875000000004E-2</v>
      </c>
      <c r="AI29" s="126">
        <f>IF(ISBLANK(laps_times[[#This Row],[26]]),"DNF",    rounds_cum_time[[#This Row],[25]]+laps_times[[#This Row],[26]])</f>
        <v>3.4748263888888895E-2</v>
      </c>
      <c r="AJ29" s="126">
        <f>IF(ISBLANK(laps_times[[#This Row],[27]]),"DNF",    rounds_cum_time[[#This Row],[26]]+laps_times[[#This Row],[27]])</f>
        <v>3.6121180555555563E-2</v>
      </c>
      <c r="AK29" s="126">
        <f>IF(ISBLANK(laps_times[[#This Row],[28]]),"DNF",    rounds_cum_time[[#This Row],[27]]+laps_times[[#This Row],[28]])</f>
        <v>3.7489699074074082E-2</v>
      </c>
      <c r="AL29" s="126">
        <f>IF(ISBLANK(laps_times[[#This Row],[29]]),"DNF",    rounds_cum_time[[#This Row],[28]]+laps_times[[#This Row],[29]])</f>
        <v>3.8793981481481492E-2</v>
      </c>
      <c r="AM29" s="126">
        <f>IF(ISBLANK(laps_times[[#This Row],[30]]),"DNF",    rounds_cum_time[[#This Row],[29]]+laps_times[[#This Row],[30]])</f>
        <v>4.0154976851851862E-2</v>
      </c>
      <c r="AN29" s="126">
        <f>IF(ISBLANK(laps_times[[#This Row],[31]]),"DNF",    rounds_cum_time[[#This Row],[30]]+laps_times[[#This Row],[31]])</f>
        <v>4.147488425925927E-2</v>
      </c>
      <c r="AO29" s="126">
        <f>IF(ISBLANK(laps_times[[#This Row],[32]]),"DNF",    rounds_cum_time[[#This Row],[31]]+laps_times[[#This Row],[32]])</f>
        <v>4.2805787037037045E-2</v>
      </c>
      <c r="AP29" s="126">
        <f>IF(ISBLANK(laps_times[[#This Row],[33]]),"DNF",    rounds_cum_time[[#This Row],[32]]+laps_times[[#This Row],[33]])</f>
        <v>4.4137731481481486E-2</v>
      </c>
      <c r="AQ29" s="126">
        <f>IF(ISBLANK(laps_times[[#This Row],[34]]),"DNF",    rounds_cum_time[[#This Row],[33]]+laps_times[[#This Row],[34]])</f>
        <v>4.5465046296296302E-2</v>
      </c>
      <c r="AR29" s="126">
        <f>IF(ISBLANK(laps_times[[#This Row],[35]]),"DNF",    rounds_cum_time[[#This Row],[34]]+laps_times[[#This Row],[35]])</f>
        <v>4.6796412037037043E-2</v>
      </c>
      <c r="AS29" s="126">
        <f>IF(ISBLANK(laps_times[[#This Row],[36]]),"DNF",    rounds_cum_time[[#This Row],[35]]+laps_times[[#This Row],[36]])</f>
        <v>4.8131828703703708E-2</v>
      </c>
      <c r="AT29" s="126">
        <f>IF(ISBLANK(laps_times[[#This Row],[37]]),"DNF",    rounds_cum_time[[#This Row],[36]]+laps_times[[#This Row],[37]])</f>
        <v>4.9489120370370378E-2</v>
      </c>
      <c r="AU29" s="126">
        <f>IF(ISBLANK(laps_times[[#This Row],[38]]),"DNF",    rounds_cum_time[[#This Row],[37]]+laps_times[[#This Row],[38]])</f>
        <v>5.0835416666666675E-2</v>
      </c>
      <c r="AV29" s="126">
        <f>IF(ISBLANK(laps_times[[#This Row],[39]]),"DNF",    rounds_cum_time[[#This Row],[38]]+laps_times[[#This Row],[39]])</f>
        <v>5.2192824074074079E-2</v>
      </c>
      <c r="AW29" s="126">
        <f>IF(ISBLANK(laps_times[[#This Row],[40]]),"DNF",    rounds_cum_time[[#This Row],[39]]+laps_times[[#This Row],[40]])</f>
        <v>5.3539814814814818E-2</v>
      </c>
      <c r="AX29" s="126">
        <f>IF(ISBLANK(laps_times[[#This Row],[41]]),"DNF",    rounds_cum_time[[#This Row],[40]]+laps_times[[#This Row],[41]])</f>
        <v>5.4892129629629631E-2</v>
      </c>
      <c r="AY29" s="126">
        <f>IF(ISBLANK(laps_times[[#This Row],[42]]),"DNF",    rounds_cum_time[[#This Row],[41]]+laps_times[[#This Row],[42]])</f>
        <v>5.6242708333333336E-2</v>
      </c>
      <c r="AZ29" s="126">
        <f>IF(ISBLANK(laps_times[[#This Row],[43]]),"DNF",    rounds_cum_time[[#This Row],[42]]+laps_times[[#This Row],[43]])</f>
        <v>5.7627777777777778E-2</v>
      </c>
      <c r="BA29" s="126">
        <f>IF(ISBLANK(laps_times[[#This Row],[44]]),"DNF",    rounds_cum_time[[#This Row],[43]]+laps_times[[#This Row],[44]])</f>
        <v>5.9011226851851853E-2</v>
      </c>
      <c r="BB29" s="126">
        <f>IF(ISBLANK(laps_times[[#This Row],[45]]),"DNF",    rounds_cum_time[[#This Row],[44]]+laps_times[[#This Row],[45]])</f>
        <v>6.0420949074074075E-2</v>
      </c>
      <c r="BC29" s="126">
        <f>IF(ISBLANK(laps_times[[#This Row],[46]]),"DNF",    rounds_cum_time[[#This Row],[45]]+laps_times[[#This Row],[46]])</f>
        <v>6.1766782407407406E-2</v>
      </c>
      <c r="BD29" s="126">
        <f>IF(ISBLANK(laps_times[[#This Row],[47]]),"DNF",    rounds_cum_time[[#This Row],[46]]+laps_times[[#This Row],[47]])</f>
        <v>6.3133217592592591E-2</v>
      </c>
      <c r="BE29" s="126">
        <f>IF(ISBLANK(laps_times[[#This Row],[48]]),"DNF",    rounds_cum_time[[#This Row],[47]]+laps_times[[#This Row],[48]])</f>
        <v>6.4514814814814817E-2</v>
      </c>
      <c r="BF29" s="126">
        <f>IF(ISBLANK(laps_times[[#This Row],[49]]),"DNF",    rounds_cum_time[[#This Row],[48]]+laps_times[[#This Row],[49]])</f>
        <v>6.5898842592592599E-2</v>
      </c>
      <c r="BG29" s="126">
        <f>IF(ISBLANK(laps_times[[#This Row],[50]]),"DNF",    rounds_cum_time[[#This Row],[49]]+laps_times[[#This Row],[50]])</f>
        <v>6.7272106481481492E-2</v>
      </c>
      <c r="BH29" s="126">
        <f>IF(ISBLANK(laps_times[[#This Row],[51]]),"DNF",    rounds_cum_time[[#This Row],[50]]+laps_times[[#This Row],[51]])</f>
        <v>6.8782870370370383E-2</v>
      </c>
      <c r="BI29" s="126">
        <f>IF(ISBLANK(laps_times[[#This Row],[52]]),"DNF",    rounds_cum_time[[#This Row],[51]]+laps_times[[#This Row],[52]])</f>
        <v>7.0185879629629647E-2</v>
      </c>
      <c r="BJ29" s="126">
        <f>IF(ISBLANK(laps_times[[#This Row],[53]]),"DNF",    rounds_cum_time[[#This Row],[52]]+laps_times[[#This Row],[53]])</f>
        <v>7.1597916666666678E-2</v>
      </c>
      <c r="BK29" s="126">
        <f>IF(ISBLANK(laps_times[[#This Row],[54]]),"DNF",    rounds_cum_time[[#This Row],[53]]+laps_times[[#This Row],[54]])</f>
        <v>7.3091898148148163E-2</v>
      </c>
      <c r="BL29" s="126">
        <f>IF(ISBLANK(laps_times[[#This Row],[55]]),"DNF",    rounds_cum_time[[#This Row],[54]]+laps_times[[#This Row],[55]])</f>
        <v>7.4423842592592604E-2</v>
      </c>
      <c r="BM29" s="126">
        <f>IF(ISBLANK(laps_times[[#This Row],[56]]),"DNF",    rounds_cum_time[[#This Row],[55]]+laps_times[[#This Row],[56]])</f>
        <v>7.5815625000000011E-2</v>
      </c>
      <c r="BN29" s="126">
        <f>IF(ISBLANK(laps_times[[#This Row],[57]]),"DNF",    rounds_cum_time[[#This Row],[56]]+laps_times[[#This Row],[57]])</f>
        <v>7.7187037037037054E-2</v>
      </c>
      <c r="BO29" s="126">
        <f>IF(ISBLANK(laps_times[[#This Row],[58]]),"DNF",    rounds_cum_time[[#This Row],[57]]+laps_times[[#This Row],[58]])</f>
        <v>7.8562037037037055E-2</v>
      </c>
      <c r="BP29" s="126">
        <f>IF(ISBLANK(laps_times[[#This Row],[59]]),"DNF",    rounds_cum_time[[#This Row],[58]]+laps_times[[#This Row],[59]])</f>
        <v>7.9971875000000012E-2</v>
      </c>
      <c r="BQ29" s="126">
        <f>IF(ISBLANK(laps_times[[#This Row],[60]]),"DNF",    rounds_cum_time[[#This Row],[59]]+laps_times[[#This Row],[60]])</f>
        <v>8.1370370370370385E-2</v>
      </c>
      <c r="BR29" s="126">
        <f>IF(ISBLANK(laps_times[[#This Row],[61]]),"DNF",    rounds_cum_time[[#This Row],[60]]+laps_times[[#This Row],[61]])</f>
        <v>8.2820138888888908E-2</v>
      </c>
      <c r="BS29" s="126">
        <f>IF(ISBLANK(laps_times[[#This Row],[62]]),"DNF",    rounds_cum_time[[#This Row],[61]]+laps_times[[#This Row],[62]])</f>
        <v>8.4251041666666693E-2</v>
      </c>
      <c r="BT29" s="126">
        <f>IF(ISBLANK(laps_times[[#This Row],[63]]),"DNF",    rounds_cum_time[[#This Row],[62]]+laps_times[[#This Row],[63]])</f>
        <v>8.5674189814814838E-2</v>
      </c>
      <c r="BU29" s="126">
        <f>IF(ISBLANK(laps_times[[#This Row],[64]]),"DNF",    rounds_cum_time[[#This Row],[63]]+laps_times[[#This Row],[64]])</f>
        <v>8.7138773148148177E-2</v>
      </c>
      <c r="BV29" s="126">
        <f>IF(ISBLANK(laps_times[[#This Row],[65]]),"DNF",    rounds_cum_time[[#This Row],[64]]+laps_times[[#This Row],[65]])</f>
        <v>8.8582986111111137E-2</v>
      </c>
      <c r="BW29" s="126">
        <f>IF(ISBLANK(laps_times[[#This Row],[66]]),"DNF",    rounds_cum_time[[#This Row],[65]]+laps_times[[#This Row],[66]])</f>
        <v>9.0004745370370398E-2</v>
      </c>
      <c r="BX29" s="126">
        <f>IF(ISBLANK(laps_times[[#This Row],[67]]),"DNF",    rounds_cum_time[[#This Row],[66]]+laps_times[[#This Row],[67]])</f>
        <v>9.1428009259259285E-2</v>
      </c>
      <c r="BY29" s="126">
        <f>IF(ISBLANK(laps_times[[#This Row],[68]]),"DNF",    rounds_cum_time[[#This Row],[67]]+laps_times[[#This Row],[68]])</f>
        <v>9.2876736111111136E-2</v>
      </c>
      <c r="BZ29" s="126">
        <f>IF(ISBLANK(laps_times[[#This Row],[69]]),"DNF",    rounds_cum_time[[#This Row],[68]]+laps_times[[#This Row],[69]])</f>
        <v>9.4319791666666694E-2</v>
      </c>
      <c r="CA29" s="126">
        <f>IF(ISBLANK(laps_times[[#This Row],[70]]),"DNF",    rounds_cum_time[[#This Row],[69]]+laps_times[[#This Row],[70]])</f>
        <v>9.5751736111111138E-2</v>
      </c>
      <c r="CB29" s="126">
        <f>IF(ISBLANK(laps_times[[#This Row],[71]]),"DNF",    rounds_cum_time[[#This Row],[70]]+laps_times[[#This Row],[71]])</f>
        <v>9.7216666666666687E-2</v>
      </c>
      <c r="CC29" s="126">
        <f>IF(ISBLANK(laps_times[[#This Row],[72]]),"DNF",    rounds_cum_time[[#This Row],[71]]+laps_times[[#This Row],[72]])</f>
        <v>9.8682060185185203E-2</v>
      </c>
      <c r="CD29" s="126">
        <f>IF(ISBLANK(laps_times[[#This Row],[73]]),"DNF",    rounds_cum_time[[#This Row],[72]]+laps_times[[#This Row],[73]])</f>
        <v>0.10018912037037039</v>
      </c>
      <c r="CE29" s="126">
        <f>IF(ISBLANK(laps_times[[#This Row],[74]]),"DNF",    rounds_cum_time[[#This Row],[73]]+laps_times[[#This Row],[74]])</f>
        <v>0.1017021990740741</v>
      </c>
      <c r="CF29" s="126">
        <f>IF(ISBLANK(laps_times[[#This Row],[75]]),"DNF",    rounds_cum_time[[#This Row],[74]]+laps_times[[#This Row],[75]])</f>
        <v>0.10313946759259263</v>
      </c>
      <c r="CG29" s="126">
        <f>IF(ISBLANK(laps_times[[#This Row],[76]]),"DNF",    rounds_cum_time[[#This Row],[75]]+laps_times[[#This Row],[76]])</f>
        <v>0.1045885416666667</v>
      </c>
      <c r="CH29" s="126">
        <f>IF(ISBLANK(laps_times[[#This Row],[77]]),"DNF",    rounds_cum_time[[#This Row],[76]]+laps_times[[#This Row],[77]])</f>
        <v>0.106025462962963</v>
      </c>
      <c r="CI29" s="126">
        <f>IF(ISBLANK(laps_times[[#This Row],[78]]),"DNF",    rounds_cum_time[[#This Row],[77]]+laps_times[[#This Row],[78]])</f>
        <v>0.10749097222222226</v>
      </c>
      <c r="CJ29" s="126">
        <f>IF(ISBLANK(laps_times[[#This Row],[79]]),"DNF",    rounds_cum_time[[#This Row],[78]]+laps_times[[#This Row],[79]])</f>
        <v>0.10896400462962967</v>
      </c>
      <c r="CK29" s="126">
        <f>IF(ISBLANK(laps_times[[#This Row],[80]]),"DNF",    rounds_cum_time[[#This Row],[79]]+laps_times[[#This Row],[80]])</f>
        <v>0.11045717592592597</v>
      </c>
      <c r="CL29" s="126">
        <f>IF(ISBLANK(laps_times[[#This Row],[81]]),"DNF",    rounds_cum_time[[#This Row],[80]]+laps_times[[#This Row],[81]])</f>
        <v>0.11194375000000004</v>
      </c>
      <c r="CM29" s="126">
        <f>IF(ISBLANK(laps_times[[#This Row],[82]]),"DNF",    rounds_cum_time[[#This Row],[81]]+laps_times[[#This Row],[82]])</f>
        <v>0.11346724537037041</v>
      </c>
      <c r="CN29" s="126">
        <f>IF(ISBLANK(laps_times[[#This Row],[83]]),"DNF",    rounds_cum_time[[#This Row],[82]]+laps_times[[#This Row],[83]])</f>
        <v>0.11504409722222227</v>
      </c>
      <c r="CO29" s="126">
        <f>IF(ISBLANK(laps_times[[#This Row],[84]]),"DNF",    rounds_cum_time[[#This Row],[83]]+laps_times[[#This Row],[84]])</f>
        <v>0.11659525462962968</v>
      </c>
      <c r="CP29" s="126">
        <f>IF(ISBLANK(laps_times[[#This Row],[85]]),"DNF",    rounds_cum_time[[#This Row],[84]]+laps_times[[#This Row],[85]])</f>
        <v>0.11810914351851856</v>
      </c>
      <c r="CQ29" s="126">
        <f>IF(ISBLANK(laps_times[[#This Row],[86]]),"DNF",    rounds_cum_time[[#This Row],[85]]+laps_times[[#This Row],[86]])</f>
        <v>0.11966932870370374</v>
      </c>
      <c r="CR29" s="126">
        <f>IF(ISBLANK(laps_times[[#This Row],[87]]),"DNF",    rounds_cum_time[[#This Row],[86]]+laps_times[[#This Row],[87]])</f>
        <v>0.12127141203703708</v>
      </c>
      <c r="CS29" s="126">
        <f>IF(ISBLANK(laps_times[[#This Row],[88]]),"DNF",    rounds_cum_time[[#This Row],[87]]+laps_times[[#This Row],[88]])</f>
        <v>0.12277476851851855</v>
      </c>
      <c r="CT29" s="126">
        <f>IF(ISBLANK(laps_times[[#This Row],[89]]),"DNF",    rounds_cum_time[[#This Row],[88]]+laps_times[[#This Row],[89]])</f>
        <v>0.12429097222222225</v>
      </c>
      <c r="CU29" s="126">
        <f>IF(ISBLANK(laps_times[[#This Row],[90]]),"DNF",    rounds_cum_time[[#This Row],[89]]+laps_times[[#This Row],[90]])</f>
        <v>0.12589583333333337</v>
      </c>
      <c r="CV29" s="126">
        <f>IF(ISBLANK(laps_times[[#This Row],[91]]),"DNF",    rounds_cum_time[[#This Row],[90]]+laps_times[[#This Row],[91]])</f>
        <v>0.12741736111111115</v>
      </c>
      <c r="CW29" s="126">
        <f>IF(ISBLANK(laps_times[[#This Row],[92]]),"DNF",    rounds_cum_time[[#This Row],[91]]+laps_times[[#This Row],[92]])</f>
        <v>0.12895428240740744</v>
      </c>
      <c r="CX29" s="126">
        <f>IF(ISBLANK(laps_times[[#This Row],[93]]),"DNF",    rounds_cum_time[[#This Row],[92]]+laps_times[[#This Row],[93]])</f>
        <v>0.13049212962962967</v>
      </c>
      <c r="CY29" s="126">
        <f>IF(ISBLANK(laps_times[[#This Row],[94]]),"DNF",    rounds_cum_time[[#This Row],[93]]+laps_times[[#This Row],[94]])</f>
        <v>0.13203229166666669</v>
      </c>
      <c r="CZ29" s="126">
        <f>IF(ISBLANK(laps_times[[#This Row],[95]]),"DNF",    rounds_cum_time[[#This Row],[94]]+laps_times[[#This Row],[95]])</f>
        <v>0.13358541666666668</v>
      </c>
      <c r="DA29" s="126">
        <f>IF(ISBLANK(laps_times[[#This Row],[96]]),"DNF",    rounds_cum_time[[#This Row],[95]]+laps_times[[#This Row],[96]])</f>
        <v>0.13510474537037037</v>
      </c>
      <c r="DB29" s="126">
        <f>IF(ISBLANK(laps_times[[#This Row],[97]]),"DNF",    rounds_cum_time[[#This Row],[96]]+laps_times[[#This Row],[97]])</f>
        <v>0.13665694444444446</v>
      </c>
      <c r="DC29" s="126">
        <f>IF(ISBLANK(laps_times[[#This Row],[98]]),"DNF",    rounds_cum_time[[#This Row],[97]]+laps_times[[#This Row],[98]])</f>
        <v>0.1382400462962963</v>
      </c>
      <c r="DD29" s="126">
        <f>IF(ISBLANK(laps_times[[#This Row],[99]]),"DNF",    rounds_cum_time[[#This Row],[98]]+laps_times[[#This Row],[99]])</f>
        <v>0.13982777777777777</v>
      </c>
      <c r="DE29" s="126">
        <f>IF(ISBLANK(laps_times[[#This Row],[100]]),"DNF",    rounds_cum_time[[#This Row],[99]]+laps_times[[#This Row],[100]])</f>
        <v>0.14163020833333334</v>
      </c>
      <c r="DF29" s="126">
        <f>IF(ISBLANK(laps_times[[#This Row],[101]]),"DNF",    rounds_cum_time[[#This Row],[100]]+laps_times[[#This Row],[101]])</f>
        <v>0.14320092592592593</v>
      </c>
      <c r="DG29" s="126">
        <f>IF(ISBLANK(laps_times[[#This Row],[102]]),"DNF",    rounds_cum_time[[#This Row],[101]]+laps_times[[#This Row],[102]])</f>
        <v>0.14477499999999999</v>
      </c>
      <c r="DH29" s="126">
        <f>IF(ISBLANK(laps_times[[#This Row],[103]]),"DNF",    rounds_cum_time[[#This Row],[102]]+laps_times[[#This Row],[103]])</f>
        <v>0.14639374999999999</v>
      </c>
      <c r="DI29" s="127">
        <f>IF(ISBLANK(laps_times[[#This Row],[104]]),"DNF",    rounds_cum_time[[#This Row],[103]]+laps_times[[#This Row],[104]])</f>
        <v>0.14809988425925924</v>
      </c>
      <c r="DJ29" s="127">
        <f>IF(ISBLANK(laps_times[[#This Row],[105]]),"DNF",    rounds_cum_time[[#This Row],[104]]+laps_times[[#This Row],[105]])</f>
        <v>0.14961354166666666</v>
      </c>
    </row>
    <row r="30" spans="2:114">
      <c r="B30" s="123">
        <f>laps_times[[#This Row],[poř]]</f>
        <v>27</v>
      </c>
      <c r="C30" s="124">
        <f>laps_times[[#This Row],[s.č.]]</f>
        <v>93</v>
      </c>
      <c r="D30" s="124" t="str">
        <f>laps_times[[#This Row],[jméno]]</f>
        <v>Tomášek Jan</v>
      </c>
      <c r="E30" s="125">
        <f>laps_times[[#This Row],[roč]]</f>
        <v>1976</v>
      </c>
      <c r="F30" s="125" t="str">
        <f>laps_times[[#This Row],[kat]]</f>
        <v>M40</v>
      </c>
      <c r="G30" s="125">
        <f>laps_times[[#This Row],[poř_kat]]</f>
        <v>13</v>
      </c>
      <c r="H30" s="124" t="str">
        <f>IF(ISBLANK(laps_times[[#This Row],[klub]]),"-",laps_times[[#This Row],[klub]])</f>
        <v>BK Čvacht / Yellow Ribbon Run</v>
      </c>
      <c r="I30" s="133">
        <f>laps_times[[#This Row],[celk. čas]]</f>
        <v>0.14980555555555555</v>
      </c>
      <c r="J30" s="126">
        <f>laps_times[[#This Row],[1]]</f>
        <v>2.2346064814814815E-3</v>
      </c>
      <c r="K30" s="126">
        <f>IF(ISBLANK(laps_times[[#This Row],[2]]),"DNF",    rounds_cum_time[[#This Row],[1]]+laps_times[[#This Row],[2]])</f>
        <v>3.5914351851851854E-3</v>
      </c>
      <c r="L30" s="126">
        <f>IF(ISBLANK(laps_times[[#This Row],[3]]),"DNF",    rounds_cum_time[[#This Row],[2]]+laps_times[[#This Row],[3]])</f>
        <v>4.9432870370370377E-3</v>
      </c>
      <c r="M30" s="126">
        <f>IF(ISBLANK(laps_times[[#This Row],[4]]),"DNF",    rounds_cum_time[[#This Row],[3]]+laps_times[[#This Row],[4]])</f>
        <v>6.333333333333334E-3</v>
      </c>
      <c r="N30" s="126">
        <f>IF(ISBLANK(laps_times[[#This Row],[5]]),"DNF",    rounds_cum_time[[#This Row],[4]]+laps_times[[#This Row],[5]])</f>
        <v>7.6898148148148151E-3</v>
      </c>
      <c r="O30" s="126">
        <f>IF(ISBLANK(laps_times[[#This Row],[6]]),"DNF",    rounds_cum_time[[#This Row],[5]]+laps_times[[#This Row],[6]])</f>
        <v>9.0745370370370372E-3</v>
      </c>
      <c r="P30" s="126">
        <f>IF(ISBLANK(laps_times[[#This Row],[7]]),"DNF",    rounds_cum_time[[#This Row],[6]]+laps_times[[#This Row],[7]])</f>
        <v>1.0424537037037038E-2</v>
      </c>
      <c r="Q30" s="126">
        <f>IF(ISBLANK(laps_times[[#This Row],[8]]),"DNF",    rounds_cum_time[[#This Row],[7]]+laps_times[[#This Row],[8]])</f>
        <v>1.1814583333333333E-2</v>
      </c>
      <c r="R30" s="126">
        <f>IF(ISBLANK(laps_times[[#This Row],[9]]),"DNF",    rounds_cum_time[[#This Row],[8]]+laps_times[[#This Row],[9]])</f>
        <v>1.319525462962963E-2</v>
      </c>
      <c r="S30" s="126">
        <f>IF(ISBLANK(laps_times[[#This Row],[10]]),"DNF",    rounds_cum_time[[#This Row],[9]]+laps_times[[#This Row],[10]])</f>
        <v>1.457349537037037E-2</v>
      </c>
      <c r="T30" s="126">
        <f>IF(ISBLANK(laps_times[[#This Row],[11]]),"DNF",    rounds_cum_time[[#This Row],[10]]+laps_times[[#This Row],[11]])</f>
        <v>1.5959143518518518E-2</v>
      </c>
      <c r="U30" s="126">
        <f>IF(ISBLANK(laps_times[[#This Row],[12]]),"DNF",    rounds_cum_time[[#This Row],[11]]+laps_times[[#This Row],[12]])</f>
        <v>1.7330671296296295E-2</v>
      </c>
      <c r="V30" s="126">
        <f>IF(ISBLANK(laps_times[[#This Row],[13]]),"DNF",    rounds_cum_time[[#This Row],[12]]+laps_times[[#This Row],[13]])</f>
        <v>1.8731249999999998E-2</v>
      </c>
      <c r="W30" s="126">
        <f>IF(ISBLANK(laps_times[[#This Row],[14]]),"DNF",    rounds_cum_time[[#This Row],[13]]+laps_times[[#This Row],[14]])</f>
        <v>2.0129398148148146E-2</v>
      </c>
      <c r="X30" s="126">
        <f>IF(ISBLANK(laps_times[[#This Row],[15]]),"DNF",    rounds_cum_time[[#This Row],[14]]+laps_times[[#This Row],[15]])</f>
        <v>2.1550231481481479E-2</v>
      </c>
      <c r="Y30" s="126">
        <f>IF(ISBLANK(laps_times[[#This Row],[16]]),"DNF",    rounds_cum_time[[#This Row],[15]]+laps_times[[#This Row],[16]])</f>
        <v>2.2955092592592589E-2</v>
      </c>
      <c r="Z30" s="126">
        <f>IF(ISBLANK(laps_times[[#This Row],[17]]),"DNF",    rounds_cum_time[[#This Row],[16]]+laps_times[[#This Row],[17]])</f>
        <v>2.4367361111111107E-2</v>
      </c>
      <c r="AA30" s="126">
        <f>IF(ISBLANK(laps_times[[#This Row],[18]]),"DNF",    rounds_cum_time[[#This Row],[17]]+laps_times[[#This Row],[18]])</f>
        <v>2.5728124999999998E-2</v>
      </c>
      <c r="AB30" s="126">
        <f>IF(ISBLANK(laps_times[[#This Row],[19]]),"DNF",    rounds_cum_time[[#This Row],[18]]+laps_times[[#This Row],[19]])</f>
        <v>2.711134259259259E-2</v>
      </c>
      <c r="AC30" s="126">
        <f>IF(ISBLANK(laps_times[[#This Row],[20]]),"DNF",    rounds_cum_time[[#This Row],[19]]+laps_times[[#This Row],[20]])</f>
        <v>2.8489467592592591E-2</v>
      </c>
      <c r="AD30" s="126">
        <f>IF(ISBLANK(laps_times[[#This Row],[21]]),"DNF",    rounds_cum_time[[#This Row],[20]]+laps_times[[#This Row],[21]])</f>
        <v>2.9870833333333333E-2</v>
      </c>
      <c r="AE30" s="126">
        <f>IF(ISBLANK(laps_times[[#This Row],[22]]),"DNF",    rounds_cum_time[[#This Row],[21]]+laps_times[[#This Row],[22]])</f>
        <v>3.1253356481481483E-2</v>
      </c>
      <c r="AF30" s="126">
        <f>IF(ISBLANK(laps_times[[#This Row],[23]]),"DNF",    rounds_cum_time[[#This Row],[22]]+laps_times[[#This Row],[23]])</f>
        <v>3.2632175925925926E-2</v>
      </c>
      <c r="AG30" s="126">
        <f>IF(ISBLANK(laps_times[[#This Row],[24]]),"DNF",    rounds_cum_time[[#This Row],[23]]+laps_times[[#This Row],[24]])</f>
        <v>3.4032407407407407E-2</v>
      </c>
      <c r="AH30" s="126">
        <f>IF(ISBLANK(laps_times[[#This Row],[25]]),"DNF",    rounds_cum_time[[#This Row],[24]]+laps_times[[#This Row],[25]])</f>
        <v>3.5443402777777779E-2</v>
      </c>
      <c r="AI30" s="126">
        <f>IF(ISBLANK(laps_times[[#This Row],[26]]),"DNF",    rounds_cum_time[[#This Row],[25]]+laps_times[[#This Row],[26]])</f>
        <v>3.6890856481481479E-2</v>
      </c>
      <c r="AJ30" s="126">
        <f>IF(ISBLANK(laps_times[[#This Row],[27]]),"DNF",    rounds_cum_time[[#This Row],[26]]+laps_times[[#This Row],[27]])</f>
        <v>3.8291666666666661E-2</v>
      </c>
      <c r="AK30" s="126">
        <f>IF(ISBLANK(laps_times[[#This Row],[28]]),"DNF",    rounds_cum_time[[#This Row],[27]]+laps_times[[#This Row],[28]])</f>
        <v>3.9671296296296288E-2</v>
      </c>
      <c r="AL30" s="126">
        <f>IF(ISBLANK(laps_times[[#This Row],[29]]),"DNF",    rounds_cum_time[[#This Row],[28]]+laps_times[[#This Row],[29]])</f>
        <v>4.105636574074073E-2</v>
      </c>
      <c r="AM30" s="126">
        <f>IF(ISBLANK(laps_times[[#This Row],[30]]),"DNF",    rounds_cum_time[[#This Row],[29]]+laps_times[[#This Row],[30]])</f>
        <v>4.3153240740740728E-2</v>
      </c>
      <c r="AN30" s="126">
        <f>IF(ISBLANK(laps_times[[#This Row],[31]]),"DNF",    rounds_cum_time[[#This Row],[30]]+laps_times[[#This Row],[31]])</f>
        <v>4.4545717592592578E-2</v>
      </c>
      <c r="AO30" s="126">
        <f>IF(ISBLANK(laps_times[[#This Row],[32]]),"DNF",    rounds_cum_time[[#This Row],[31]]+laps_times[[#This Row],[32]])</f>
        <v>4.5926967592592578E-2</v>
      </c>
      <c r="AP30" s="126">
        <f>IF(ISBLANK(laps_times[[#This Row],[33]]),"DNF",    rounds_cum_time[[#This Row],[32]]+laps_times[[#This Row],[33]])</f>
        <v>4.7306134259259246E-2</v>
      </c>
      <c r="AQ30" s="126">
        <f>IF(ISBLANK(laps_times[[#This Row],[34]]),"DNF",    rounds_cum_time[[#This Row],[33]]+laps_times[[#This Row],[34]])</f>
        <v>4.8684837962962947E-2</v>
      </c>
      <c r="AR30" s="126">
        <f>IF(ISBLANK(laps_times[[#This Row],[35]]),"DNF",    rounds_cum_time[[#This Row],[34]]+laps_times[[#This Row],[35]])</f>
        <v>5.0087615740740728E-2</v>
      </c>
      <c r="AS30" s="126">
        <f>IF(ISBLANK(laps_times[[#This Row],[36]]),"DNF",    rounds_cum_time[[#This Row],[35]]+laps_times[[#This Row],[36]])</f>
        <v>5.1496296296296283E-2</v>
      </c>
      <c r="AT30" s="126">
        <f>IF(ISBLANK(laps_times[[#This Row],[37]]),"DNF",    rounds_cum_time[[#This Row],[36]]+laps_times[[#This Row],[37]])</f>
        <v>5.2891319444444432E-2</v>
      </c>
      <c r="AU30" s="126">
        <f>IF(ISBLANK(laps_times[[#This Row],[38]]),"DNF",    rounds_cum_time[[#This Row],[37]]+laps_times[[#This Row],[38]])</f>
        <v>5.4302199074074062E-2</v>
      </c>
      <c r="AV30" s="126">
        <f>IF(ISBLANK(laps_times[[#This Row],[39]]),"DNF",    rounds_cum_time[[#This Row],[38]]+laps_times[[#This Row],[39]])</f>
        <v>5.5749652777777763E-2</v>
      </c>
      <c r="AW30" s="126">
        <f>IF(ISBLANK(laps_times[[#This Row],[40]]),"DNF",    rounds_cum_time[[#This Row],[39]]+laps_times[[#This Row],[40]])</f>
        <v>5.7125578703703689E-2</v>
      </c>
      <c r="AX30" s="126">
        <f>IF(ISBLANK(laps_times[[#This Row],[41]]),"DNF",    rounds_cum_time[[#This Row],[40]]+laps_times[[#This Row],[41]])</f>
        <v>5.8514699074074056E-2</v>
      </c>
      <c r="AY30" s="126">
        <f>IF(ISBLANK(laps_times[[#This Row],[42]]),"DNF",    rounds_cum_time[[#This Row],[41]]+laps_times[[#This Row],[42]])</f>
        <v>5.9905439814814797E-2</v>
      </c>
      <c r="AZ30" s="126">
        <f>IF(ISBLANK(laps_times[[#This Row],[43]]),"DNF",    rounds_cum_time[[#This Row],[42]]+laps_times[[#This Row],[43]])</f>
        <v>6.1293634259259239E-2</v>
      </c>
      <c r="BA30" s="126">
        <f>IF(ISBLANK(laps_times[[#This Row],[44]]),"DNF",    rounds_cum_time[[#This Row],[43]]+laps_times[[#This Row],[44]])</f>
        <v>6.2708796296296276E-2</v>
      </c>
      <c r="BB30" s="126">
        <f>IF(ISBLANK(laps_times[[#This Row],[45]]),"DNF",    rounds_cum_time[[#This Row],[44]]+laps_times[[#This Row],[45]])</f>
        <v>6.4117824074074056E-2</v>
      </c>
      <c r="BC30" s="126">
        <f>IF(ISBLANK(laps_times[[#This Row],[46]]),"DNF",    rounds_cum_time[[#This Row],[45]]+laps_times[[#This Row],[46]])</f>
        <v>6.5529282407407394E-2</v>
      </c>
      <c r="BD30" s="126">
        <f>IF(ISBLANK(laps_times[[#This Row],[47]]),"DNF",    rounds_cum_time[[#This Row],[46]]+laps_times[[#This Row],[47]])</f>
        <v>6.6922337962962944E-2</v>
      </c>
      <c r="BE30" s="126">
        <f>IF(ISBLANK(laps_times[[#This Row],[48]]),"DNF",    rounds_cum_time[[#This Row],[47]]+laps_times[[#This Row],[48]])</f>
        <v>6.8336805555555533E-2</v>
      </c>
      <c r="BF30" s="126">
        <f>IF(ISBLANK(laps_times[[#This Row],[49]]),"DNF",    rounds_cum_time[[#This Row],[48]]+laps_times[[#This Row],[49]])</f>
        <v>6.9737962962962946E-2</v>
      </c>
      <c r="BG30" s="126">
        <f>IF(ISBLANK(laps_times[[#This Row],[50]]),"DNF",    rounds_cum_time[[#This Row],[49]]+laps_times[[#This Row],[50]])</f>
        <v>7.1136805555555543E-2</v>
      </c>
      <c r="BH30" s="126">
        <f>IF(ISBLANK(laps_times[[#This Row],[51]]),"DNF",    rounds_cum_time[[#This Row],[50]]+laps_times[[#This Row],[51]])</f>
        <v>7.2545486111111099E-2</v>
      </c>
      <c r="BI30" s="126">
        <f>IF(ISBLANK(laps_times[[#This Row],[52]]),"DNF",    rounds_cum_time[[#This Row],[51]]+laps_times[[#This Row],[52]])</f>
        <v>7.3951388888888872E-2</v>
      </c>
      <c r="BJ30" s="126">
        <f>IF(ISBLANK(laps_times[[#This Row],[53]]),"DNF",    rounds_cum_time[[#This Row],[52]]+laps_times[[#This Row],[53]])</f>
        <v>7.5333101851851839E-2</v>
      </c>
      <c r="BK30" s="126">
        <f>IF(ISBLANK(laps_times[[#This Row],[54]]),"DNF",    rounds_cum_time[[#This Row],[53]]+laps_times[[#This Row],[54]])</f>
        <v>7.6724884259259246E-2</v>
      </c>
      <c r="BL30" s="126">
        <f>IF(ISBLANK(laps_times[[#This Row],[55]]),"DNF",    rounds_cum_time[[#This Row],[54]]+laps_times[[#This Row],[55]])</f>
        <v>7.8130092592592584E-2</v>
      </c>
      <c r="BM30" s="126">
        <f>IF(ISBLANK(laps_times[[#This Row],[56]]),"DNF",    rounds_cum_time[[#This Row],[55]]+laps_times[[#This Row],[56]])</f>
        <v>7.9542129629629615E-2</v>
      </c>
      <c r="BN30" s="126">
        <f>IF(ISBLANK(laps_times[[#This Row],[57]]),"DNF",    rounds_cum_time[[#This Row],[56]]+laps_times[[#This Row],[57]])</f>
        <v>8.0986458333333317E-2</v>
      </c>
      <c r="BO30" s="126">
        <f>IF(ISBLANK(laps_times[[#This Row],[58]]),"DNF",    rounds_cum_time[[#This Row],[57]]+laps_times[[#This Row],[58]])</f>
        <v>8.2372337962962949E-2</v>
      </c>
      <c r="BP30" s="126">
        <f>IF(ISBLANK(laps_times[[#This Row],[59]]),"DNF",    rounds_cum_time[[#This Row],[58]]+laps_times[[#This Row],[59]])</f>
        <v>8.3775810185185165E-2</v>
      </c>
      <c r="BQ30" s="126">
        <f>IF(ISBLANK(laps_times[[#This Row],[60]]),"DNF",    rounds_cum_time[[#This Row],[59]]+laps_times[[#This Row],[60]])</f>
        <v>8.5169328703703681E-2</v>
      </c>
      <c r="BR30" s="126">
        <f>IF(ISBLANK(laps_times[[#This Row],[61]]),"DNF",    rounds_cum_time[[#This Row],[60]]+laps_times[[#This Row],[61]])</f>
        <v>8.6551273148148131E-2</v>
      </c>
      <c r="BS30" s="126">
        <f>IF(ISBLANK(laps_times[[#This Row],[62]]),"DNF",    rounds_cum_time[[#This Row],[61]]+laps_times[[#This Row],[62]])</f>
        <v>8.7955671296296278E-2</v>
      </c>
      <c r="BT30" s="126">
        <f>IF(ISBLANK(laps_times[[#This Row],[63]]),"DNF",    rounds_cum_time[[#This Row],[62]]+laps_times[[#This Row],[63]])</f>
        <v>8.9364351851851834E-2</v>
      </c>
      <c r="BU30" s="126">
        <f>IF(ISBLANK(laps_times[[#This Row],[64]]),"DNF",    rounds_cum_time[[#This Row],[63]]+laps_times[[#This Row],[64]])</f>
        <v>9.0786342592592578E-2</v>
      </c>
      <c r="BV30" s="126">
        <f>IF(ISBLANK(laps_times[[#This Row],[65]]),"DNF",    rounds_cum_time[[#This Row],[64]]+laps_times[[#This Row],[65]])</f>
        <v>9.2185879629629611E-2</v>
      </c>
      <c r="BW30" s="126">
        <f>IF(ISBLANK(laps_times[[#This Row],[66]]),"DNF",    rounds_cum_time[[#This Row],[65]]+laps_times[[#This Row],[66]])</f>
        <v>9.3574305555555543E-2</v>
      </c>
      <c r="BX30" s="126">
        <f>IF(ISBLANK(laps_times[[#This Row],[67]]),"DNF",    rounds_cum_time[[#This Row],[66]]+laps_times[[#This Row],[67]])</f>
        <v>9.4985879629629622E-2</v>
      </c>
      <c r="BY30" s="126">
        <f>IF(ISBLANK(laps_times[[#This Row],[68]]),"DNF",    rounds_cum_time[[#This Row],[67]]+laps_times[[#This Row],[68]])</f>
        <v>9.6377662037037029E-2</v>
      </c>
      <c r="BZ30" s="126">
        <f>IF(ISBLANK(laps_times[[#This Row],[69]]),"DNF",    rounds_cum_time[[#This Row],[68]]+laps_times[[#This Row],[69]])</f>
        <v>9.7845949074074068E-2</v>
      </c>
      <c r="CA30" s="126">
        <f>IF(ISBLANK(laps_times[[#This Row],[70]]),"DNF",    rounds_cum_time[[#This Row],[69]]+laps_times[[#This Row],[70]])</f>
        <v>9.9232291666666667E-2</v>
      </c>
      <c r="CB30" s="126">
        <f>IF(ISBLANK(laps_times[[#This Row],[71]]),"DNF",    rounds_cum_time[[#This Row],[70]]+laps_times[[#This Row],[71]])</f>
        <v>0.10129641203703704</v>
      </c>
      <c r="CC30" s="126">
        <f>IF(ISBLANK(laps_times[[#This Row],[72]]),"DNF",    rounds_cum_time[[#This Row],[71]]+laps_times[[#This Row],[72]])</f>
        <v>0.10268958333333333</v>
      </c>
      <c r="CD30" s="126">
        <f>IF(ISBLANK(laps_times[[#This Row],[73]]),"DNF",    rounds_cum_time[[#This Row],[72]]+laps_times[[#This Row],[73]])</f>
        <v>0.10408553240740741</v>
      </c>
      <c r="CE30" s="126">
        <f>IF(ISBLANK(laps_times[[#This Row],[74]]),"DNF",    rounds_cum_time[[#This Row],[73]]+laps_times[[#This Row],[74]])</f>
        <v>0.10551296296296296</v>
      </c>
      <c r="CF30" s="126">
        <f>IF(ISBLANK(laps_times[[#This Row],[75]]),"DNF",    rounds_cum_time[[#This Row],[74]]+laps_times[[#This Row],[75]])</f>
        <v>0.106946875</v>
      </c>
      <c r="CG30" s="126">
        <f>IF(ISBLANK(laps_times[[#This Row],[76]]),"DNF",    rounds_cum_time[[#This Row],[75]]+laps_times[[#This Row],[76]])</f>
        <v>0.10834907407407407</v>
      </c>
      <c r="CH30" s="126">
        <f>IF(ISBLANK(laps_times[[#This Row],[77]]),"DNF",    rounds_cum_time[[#This Row],[76]]+laps_times[[#This Row],[77]])</f>
        <v>0.10981249999999999</v>
      </c>
      <c r="CI30" s="126">
        <f>IF(ISBLANK(laps_times[[#This Row],[78]]),"DNF",    rounds_cum_time[[#This Row],[77]]+laps_times[[#This Row],[78]])</f>
        <v>0.111215625</v>
      </c>
      <c r="CJ30" s="126">
        <f>IF(ISBLANK(laps_times[[#This Row],[79]]),"DNF",    rounds_cum_time[[#This Row],[78]]+laps_times[[#This Row],[79]])</f>
        <v>0.112609375</v>
      </c>
      <c r="CK30" s="126">
        <f>IF(ISBLANK(laps_times[[#This Row],[80]]),"DNF",    rounds_cum_time[[#This Row],[79]]+laps_times[[#This Row],[80]])</f>
        <v>0.11403333333333333</v>
      </c>
      <c r="CL30" s="126">
        <f>IF(ISBLANK(laps_times[[#This Row],[81]]),"DNF",    rounds_cum_time[[#This Row],[80]]+laps_times[[#This Row],[81]])</f>
        <v>0.11551111111111111</v>
      </c>
      <c r="CM30" s="126">
        <f>IF(ISBLANK(laps_times[[#This Row],[82]]),"DNF",    rounds_cum_time[[#This Row],[81]]+laps_times[[#This Row],[82]])</f>
        <v>0.11692418981481481</v>
      </c>
      <c r="CN30" s="126">
        <f>IF(ISBLANK(laps_times[[#This Row],[83]]),"DNF",    rounds_cum_time[[#This Row],[82]]+laps_times[[#This Row],[83]])</f>
        <v>0.11833206018518518</v>
      </c>
      <c r="CO30" s="126">
        <f>IF(ISBLANK(laps_times[[#This Row],[84]]),"DNF",    rounds_cum_time[[#This Row],[83]]+laps_times[[#This Row],[84]])</f>
        <v>0.11975393518518518</v>
      </c>
      <c r="CP30" s="126">
        <f>IF(ISBLANK(laps_times[[#This Row],[85]]),"DNF",    rounds_cum_time[[#This Row],[84]]+laps_times[[#This Row],[85]])</f>
        <v>0.12119282407407407</v>
      </c>
      <c r="CQ30" s="126">
        <f>IF(ISBLANK(laps_times[[#This Row],[86]]),"DNF",    rounds_cum_time[[#This Row],[85]]+laps_times[[#This Row],[86]])</f>
        <v>0.12259918981481481</v>
      </c>
      <c r="CR30" s="126">
        <f>IF(ISBLANK(laps_times[[#This Row],[87]]),"DNF",    rounds_cum_time[[#This Row],[86]]+laps_times[[#This Row],[87]])</f>
        <v>0.12403391203703704</v>
      </c>
      <c r="CS30" s="126">
        <f>IF(ISBLANK(laps_times[[#This Row],[88]]),"DNF",    rounds_cum_time[[#This Row],[87]]+laps_times[[#This Row],[88]])</f>
        <v>0.12545787037037037</v>
      </c>
      <c r="CT30" s="126">
        <f>IF(ISBLANK(laps_times[[#This Row],[89]]),"DNF",    rounds_cum_time[[#This Row],[88]]+laps_times[[#This Row],[89]])</f>
        <v>0.1268775462962963</v>
      </c>
      <c r="CU30" s="126">
        <f>IF(ISBLANK(laps_times[[#This Row],[90]]),"DNF",    rounds_cum_time[[#This Row],[89]]+laps_times[[#This Row],[90]])</f>
        <v>0.12829791666666668</v>
      </c>
      <c r="CV30" s="126">
        <f>IF(ISBLANK(laps_times[[#This Row],[91]]),"DNF",    rounds_cum_time[[#This Row],[90]]+laps_times[[#This Row],[91]])</f>
        <v>0.12983402777777778</v>
      </c>
      <c r="CW30" s="126">
        <f>IF(ISBLANK(laps_times[[#This Row],[92]]),"DNF",    rounds_cum_time[[#This Row],[91]]+laps_times[[#This Row],[92]])</f>
        <v>0.13126354166666668</v>
      </c>
      <c r="CX30" s="126">
        <f>IF(ISBLANK(laps_times[[#This Row],[93]]),"DNF",    rounds_cum_time[[#This Row],[92]]+laps_times[[#This Row],[93]])</f>
        <v>0.13269224537037039</v>
      </c>
      <c r="CY30" s="126">
        <f>IF(ISBLANK(laps_times[[#This Row],[94]]),"DNF",    rounds_cum_time[[#This Row],[93]]+laps_times[[#This Row],[94]])</f>
        <v>0.13411921296296297</v>
      </c>
      <c r="CZ30" s="126">
        <f>IF(ISBLANK(laps_times[[#This Row],[95]]),"DNF",    rounds_cum_time[[#This Row],[94]]+laps_times[[#This Row],[95]])</f>
        <v>0.13555381944444445</v>
      </c>
      <c r="DA30" s="126">
        <f>IF(ISBLANK(laps_times[[#This Row],[96]]),"DNF",    rounds_cum_time[[#This Row],[95]]+laps_times[[#This Row],[96]])</f>
        <v>0.13705347222222222</v>
      </c>
      <c r="DB30" s="126">
        <f>IF(ISBLANK(laps_times[[#This Row],[97]]),"DNF",    rounds_cum_time[[#This Row],[96]]+laps_times[[#This Row],[97]])</f>
        <v>0.13847210648148148</v>
      </c>
      <c r="DC30" s="126">
        <f>IF(ISBLANK(laps_times[[#This Row],[98]]),"DNF",    rounds_cum_time[[#This Row],[97]]+laps_times[[#This Row],[98]])</f>
        <v>0.1398935185185185</v>
      </c>
      <c r="DD30" s="126">
        <f>IF(ISBLANK(laps_times[[#This Row],[99]]),"DNF",    rounds_cum_time[[#This Row],[98]]+laps_times[[#This Row],[99]])</f>
        <v>0.14130810185185183</v>
      </c>
      <c r="DE30" s="126">
        <f>IF(ISBLANK(laps_times[[#This Row],[100]]),"DNF",    rounds_cum_time[[#This Row],[99]]+laps_times[[#This Row],[100]])</f>
        <v>0.14274305555555553</v>
      </c>
      <c r="DF30" s="126">
        <f>IF(ISBLANK(laps_times[[#This Row],[101]]),"DNF",    rounds_cum_time[[#This Row],[100]]+laps_times[[#This Row],[101]])</f>
        <v>0.14415960648148146</v>
      </c>
      <c r="DG30" s="126">
        <f>IF(ISBLANK(laps_times[[#This Row],[102]]),"DNF",    rounds_cum_time[[#This Row],[101]]+laps_times[[#This Row],[102]])</f>
        <v>0.14558935185185184</v>
      </c>
      <c r="DH30" s="126">
        <f>IF(ISBLANK(laps_times[[#This Row],[103]]),"DNF",    rounds_cum_time[[#This Row],[102]]+laps_times[[#This Row],[103]])</f>
        <v>0.14701481481481482</v>
      </c>
      <c r="DI30" s="127">
        <f>IF(ISBLANK(laps_times[[#This Row],[104]]),"DNF",    rounds_cum_time[[#This Row],[103]]+laps_times[[#This Row],[104]])</f>
        <v>0.1484476851851852</v>
      </c>
      <c r="DJ30" s="127">
        <f>IF(ISBLANK(laps_times[[#This Row],[105]]),"DNF",    rounds_cum_time[[#This Row],[104]]+laps_times[[#This Row],[105]])</f>
        <v>0.14980578703703704</v>
      </c>
    </row>
    <row r="31" spans="2:114">
      <c r="B31" s="123">
        <f>laps_times[[#This Row],[poř]]</f>
        <v>28</v>
      </c>
      <c r="C31" s="124">
        <f>laps_times[[#This Row],[s.č.]]</f>
        <v>87</v>
      </c>
      <c r="D31" s="124" t="str">
        <f>laps_times[[#This Row],[jméno]]</f>
        <v>Wurm Harald</v>
      </c>
      <c r="E31" s="125">
        <f>laps_times[[#This Row],[roč]]</f>
        <v>1967</v>
      </c>
      <c r="F31" s="125" t="str">
        <f>laps_times[[#This Row],[kat]]</f>
        <v>M50</v>
      </c>
      <c r="G31" s="125">
        <f>laps_times[[#This Row],[poř_kat]]</f>
        <v>3</v>
      </c>
      <c r="H31" s="124" t="str">
        <f>IF(ISBLANK(laps_times[[#This Row],[klub]]),"-",laps_times[[#This Row],[klub]])</f>
        <v>www.biomagazin.at</v>
      </c>
      <c r="I31" s="133">
        <f>laps_times[[#This Row],[celk. čas]]</f>
        <v>0.14985069444444443</v>
      </c>
      <c r="J31" s="126">
        <f>laps_times[[#This Row],[1]]</f>
        <v>2.2722222222222224E-3</v>
      </c>
      <c r="K31" s="126">
        <f>IF(ISBLANK(laps_times[[#This Row],[2]]),"DNF",    rounds_cum_time[[#This Row],[1]]+laps_times[[#This Row],[2]])</f>
        <v>3.6118055555555556E-3</v>
      </c>
      <c r="L31" s="126">
        <f>IF(ISBLANK(laps_times[[#This Row],[3]]),"DNF",    rounds_cum_time[[#This Row],[2]]+laps_times[[#This Row],[3]])</f>
        <v>4.965162037037037E-3</v>
      </c>
      <c r="M31" s="126">
        <f>IF(ISBLANK(laps_times[[#This Row],[4]]),"DNF",    rounds_cum_time[[#This Row],[3]]+laps_times[[#This Row],[4]])</f>
        <v>6.3206018518518516E-3</v>
      </c>
      <c r="N31" s="126">
        <f>IF(ISBLANK(laps_times[[#This Row],[5]]),"DNF",    rounds_cum_time[[#This Row],[4]]+laps_times[[#This Row],[5]])</f>
        <v>7.673379629629629E-3</v>
      </c>
      <c r="O31" s="126">
        <f>IF(ISBLANK(laps_times[[#This Row],[6]]),"DNF",    rounds_cum_time[[#This Row],[5]]+laps_times[[#This Row],[6]])</f>
        <v>9.0679398148148134E-3</v>
      </c>
      <c r="P31" s="126">
        <f>IF(ISBLANK(laps_times[[#This Row],[7]]),"DNF",    rounds_cum_time[[#This Row],[6]]+laps_times[[#This Row],[7]])</f>
        <v>1.0471527777777776E-2</v>
      </c>
      <c r="Q31" s="126">
        <f>IF(ISBLANK(laps_times[[#This Row],[8]]),"DNF",    rounds_cum_time[[#This Row],[7]]+laps_times[[#This Row],[8]])</f>
        <v>1.1875115740740738E-2</v>
      </c>
      <c r="R31" s="126">
        <f>IF(ISBLANK(laps_times[[#This Row],[9]]),"DNF",    rounds_cum_time[[#This Row],[8]]+laps_times[[#This Row],[9]])</f>
        <v>1.3255671296296293E-2</v>
      </c>
      <c r="S31" s="126">
        <f>IF(ISBLANK(laps_times[[#This Row],[10]]),"DNF",    rounds_cum_time[[#This Row],[9]]+laps_times[[#This Row],[10]])</f>
        <v>1.4641319444444441E-2</v>
      </c>
      <c r="T31" s="126">
        <f>IF(ISBLANK(laps_times[[#This Row],[11]]),"DNF",    rounds_cum_time[[#This Row],[10]]+laps_times[[#This Row],[11]])</f>
        <v>1.6032986111111109E-2</v>
      </c>
      <c r="U31" s="126">
        <f>IF(ISBLANK(laps_times[[#This Row],[12]]),"DNF",    rounds_cum_time[[#This Row],[11]]+laps_times[[#This Row],[12]])</f>
        <v>1.7423958333333329E-2</v>
      </c>
      <c r="V31" s="126">
        <f>IF(ISBLANK(laps_times[[#This Row],[13]]),"DNF",    rounds_cum_time[[#This Row],[12]]+laps_times[[#This Row],[13]])</f>
        <v>1.8860185185185181E-2</v>
      </c>
      <c r="W31" s="126">
        <f>IF(ISBLANK(laps_times[[#This Row],[14]]),"DNF",    rounds_cum_time[[#This Row],[13]]+laps_times[[#This Row],[14]])</f>
        <v>2.0236458333333329E-2</v>
      </c>
      <c r="X31" s="126">
        <f>IF(ISBLANK(laps_times[[#This Row],[15]]),"DNF",    rounds_cum_time[[#This Row],[14]]+laps_times[[#This Row],[15]])</f>
        <v>2.1611574074074068E-2</v>
      </c>
      <c r="Y31" s="126">
        <f>IF(ISBLANK(laps_times[[#This Row],[16]]),"DNF",    rounds_cum_time[[#This Row],[15]]+laps_times[[#This Row],[16]])</f>
        <v>2.298032407407407E-2</v>
      </c>
      <c r="Z31" s="126">
        <f>IF(ISBLANK(laps_times[[#This Row],[17]]),"DNF",    rounds_cum_time[[#This Row],[16]]+laps_times[[#This Row],[17]])</f>
        <v>2.4365277777777774E-2</v>
      </c>
      <c r="AA31" s="126">
        <f>IF(ISBLANK(laps_times[[#This Row],[18]]),"DNF",    rounds_cum_time[[#This Row],[17]]+laps_times[[#This Row],[18]])</f>
        <v>2.5744675925925921E-2</v>
      </c>
      <c r="AB31" s="126">
        <f>IF(ISBLANK(laps_times[[#This Row],[19]]),"DNF",    rounds_cum_time[[#This Row],[18]]+laps_times[[#This Row],[19]])</f>
        <v>2.7118981481481477E-2</v>
      </c>
      <c r="AC31" s="126">
        <f>IF(ISBLANK(laps_times[[#This Row],[20]]),"DNF",    rounds_cum_time[[#This Row],[19]]+laps_times[[#This Row],[20]])</f>
        <v>2.8508101851851847E-2</v>
      </c>
      <c r="AD31" s="126">
        <f>IF(ISBLANK(laps_times[[#This Row],[21]]),"DNF",    rounds_cum_time[[#This Row],[20]]+laps_times[[#This Row],[21]])</f>
        <v>2.9873842592592587E-2</v>
      </c>
      <c r="AE31" s="126">
        <f>IF(ISBLANK(laps_times[[#This Row],[22]]),"DNF",    rounds_cum_time[[#This Row],[21]]+laps_times[[#This Row],[22]])</f>
        <v>3.1265856481481474E-2</v>
      </c>
      <c r="AF31" s="126">
        <f>IF(ISBLANK(laps_times[[#This Row],[23]]),"DNF",    rounds_cum_time[[#This Row],[22]]+laps_times[[#This Row],[23]])</f>
        <v>3.2636226851851843E-2</v>
      </c>
      <c r="AG31" s="126">
        <f>IF(ISBLANK(laps_times[[#This Row],[24]]),"DNF",    rounds_cum_time[[#This Row],[23]]+laps_times[[#This Row],[24]])</f>
        <v>3.4017129629629619E-2</v>
      </c>
      <c r="AH31" s="126">
        <f>IF(ISBLANK(laps_times[[#This Row],[25]]),"DNF",    rounds_cum_time[[#This Row],[24]]+laps_times[[#This Row],[25]])</f>
        <v>3.5424305555555542E-2</v>
      </c>
      <c r="AI31" s="126">
        <f>IF(ISBLANK(laps_times[[#This Row],[26]]),"DNF",    rounds_cum_time[[#This Row],[25]]+laps_times[[#This Row],[26]])</f>
        <v>3.6810069444444433E-2</v>
      </c>
      <c r="AJ31" s="126">
        <f>IF(ISBLANK(laps_times[[#This Row],[27]]),"DNF",    rounds_cum_time[[#This Row],[26]]+laps_times[[#This Row],[27]])</f>
        <v>3.818101851851851E-2</v>
      </c>
      <c r="AK31" s="126">
        <f>IF(ISBLANK(laps_times[[#This Row],[28]]),"DNF",    rounds_cum_time[[#This Row],[27]]+laps_times[[#This Row],[28]])</f>
        <v>3.9565624999999993E-2</v>
      </c>
      <c r="AL31" s="126">
        <f>IF(ISBLANK(laps_times[[#This Row],[29]]),"DNF",    rounds_cum_time[[#This Row],[28]]+laps_times[[#This Row],[29]])</f>
        <v>4.0958796296296292E-2</v>
      </c>
      <c r="AM31" s="126">
        <f>IF(ISBLANK(laps_times[[#This Row],[30]]),"DNF",    rounds_cum_time[[#This Row],[29]]+laps_times[[#This Row],[30]])</f>
        <v>4.2345023148148142E-2</v>
      </c>
      <c r="AN31" s="126">
        <f>IF(ISBLANK(laps_times[[#This Row],[31]]),"DNF",    rounds_cum_time[[#This Row],[30]]+laps_times[[#This Row],[31]])</f>
        <v>4.3726157407407401E-2</v>
      </c>
      <c r="AO31" s="126">
        <f>IF(ISBLANK(laps_times[[#This Row],[32]]),"DNF",    rounds_cum_time[[#This Row],[31]]+laps_times[[#This Row],[32]])</f>
        <v>4.5099074074074069E-2</v>
      </c>
      <c r="AP31" s="126">
        <f>IF(ISBLANK(laps_times[[#This Row],[33]]),"DNF",    rounds_cum_time[[#This Row],[32]]+laps_times[[#This Row],[33]])</f>
        <v>4.6483680555555552E-2</v>
      </c>
      <c r="AQ31" s="126">
        <f>IF(ISBLANK(laps_times[[#This Row],[34]]),"DNF",    rounds_cum_time[[#This Row],[33]]+laps_times[[#This Row],[34]])</f>
        <v>4.7881597222222218E-2</v>
      </c>
      <c r="AR31" s="126">
        <f>IF(ISBLANK(laps_times[[#This Row],[35]]),"DNF",    rounds_cum_time[[#This Row],[34]]+laps_times[[#This Row],[35]])</f>
        <v>4.9258217592592586E-2</v>
      </c>
      <c r="AS31" s="126">
        <f>IF(ISBLANK(laps_times[[#This Row],[36]]),"DNF",    rounds_cum_time[[#This Row],[35]]+laps_times[[#This Row],[36]])</f>
        <v>5.0650231481481477E-2</v>
      </c>
      <c r="AT31" s="126">
        <f>IF(ISBLANK(laps_times[[#This Row],[37]]),"DNF",    rounds_cum_time[[#This Row],[36]]+laps_times[[#This Row],[37]])</f>
        <v>5.2449768518518514E-2</v>
      </c>
      <c r="AU31" s="126">
        <f>IF(ISBLANK(laps_times[[#This Row],[38]]),"DNF",    rounds_cum_time[[#This Row],[37]]+laps_times[[#This Row],[38]])</f>
        <v>5.3851620370370362E-2</v>
      </c>
      <c r="AV31" s="126">
        <f>IF(ISBLANK(laps_times[[#This Row],[39]]),"DNF",    rounds_cum_time[[#This Row],[38]]+laps_times[[#This Row],[39]])</f>
        <v>5.5222916666666656E-2</v>
      </c>
      <c r="AW31" s="126">
        <f>IF(ISBLANK(laps_times[[#This Row],[40]]),"DNF",    rounds_cum_time[[#This Row],[39]]+laps_times[[#This Row],[40]])</f>
        <v>5.6596180555555542E-2</v>
      </c>
      <c r="AX31" s="126">
        <f>IF(ISBLANK(laps_times[[#This Row],[41]]),"DNF",    rounds_cum_time[[#This Row],[40]]+laps_times[[#This Row],[41]])</f>
        <v>5.7967476851851836E-2</v>
      </c>
      <c r="AY31" s="126">
        <f>IF(ISBLANK(laps_times[[#This Row],[42]]),"DNF",    rounds_cum_time[[#This Row],[41]]+laps_times[[#This Row],[42]])</f>
        <v>5.9343634259259245E-2</v>
      </c>
      <c r="AZ31" s="126">
        <f>IF(ISBLANK(laps_times[[#This Row],[43]]),"DNF",    rounds_cum_time[[#This Row],[42]]+laps_times[[#This Row],[43]])</f>
        <v>6.0753356481481467E-2</v>
      </c>
      <c r="BA31" s="126">
        <f>IF(ISBLANK(laps_times[[#This Row],[44]]),"DNF",    rounds_cum_time[[#This Row],[43]]+laps_times[[#This Row],[44]])</f>
        <v>6.216817129629628E-2</v>
      </c>
      <c r="BB31" s="126">
        <f>IF(ISBLANK(laps_times[[#This Row],[45]]),"DNF",    rounds_cum_time[[#This Row],[44]]+laps_times[[#This Row],[45]])</f>
        <v>6.3563541666666654E-2</v>
      </c>
      <c r="BC31" s="126">
        <f>IF(ISBLANK(laps_times[[#This Row],[46]]),"DNF",    rounds_cum_time[[#This Row],[45]]+laps_times[[#This Row],[46]])</f>
        <v>6.4921643518518507E-2</v>
      </c>
      <c r="BD31" s="126">
        <f>IF(ISBLANK(laps_times[[#This Row],[47]]),"DNF",    rounds_cum_time[[#This Row],[46]]+laps_times[[#This Row],[47]])</f>
        <v>6.627002314814813E-2</v>
      </c>
      <c r="BE31" s="126">
        <f>IF(ISBLANK(laps_times[[#This Row],[48]]),"DNF",    rounds_cum_time[[#This Row],[47]]+laps_times[[#This Row],[48]])</f>
        <v>6.7611689814814802E-2</v>
      </c>
      <c r="BF31" s="126">
        <f>IF(ISBLANK(laps_times[[#This Row],[49]]),"DNF",    rounds_cum_time[[#This Row],[48]]+laps_times[[#This Row],[49]])</f>
        <v>6.8970717592592573E-2</v>
      </c>
      <c r="BG31" s="126">
        <f>IF(ISBLANK(laps_times[[#This Row],[50]]),"DNF",    rounds_cum_time[[#This Row],[49]]+laps_times[[#This Row],[50]])</f>
        <v>7.0342361111111085E-2</v>
      </c>
      <c r="BH31" s="126">
        <f>IF(ISBLANK(laps_times[[#This Row],[51]]),"DNF",    rounds_cum_time[[#This Row],[50]]+laps_times[[#This Row],[51]])</f>
        <v>7.2209722222222189E-2</v>
      </c>
      <c r="BI31" s="126">
        <f>IF(ISBLANK(laps_times[[#This Row],[52]]),"DNF",    rounds_cum_time[[#This Row],[51]]+laps_times[[#This Row],[52]])</f>
        <v>7.3621874999999962E-2</v>
      </c>
      <c r="BJ31" s="126">
        <f>IF(ISBLANK(laps_times[[#This Row],[53]]),"DNF",    rounds_cum_time[[#This Row],[52]]+laps_times[[#This Row],[53]])</f>
        <v>7.4993402777777746E-2</v>
      </c>
      <c r="BK31" s="126">
        <f>IF(ISBLANK(laps_times[[#This Row],[54]]),"DNF",    rounds_cum_time[[#This Row],[53]]+laps_times[[#This Row],[54]])</f>
        <v>7.6364814814814788E-2</v>
      </c>
      <c r="BL31" s="126">
        <f>IF(ISBLANK(laps_times[[#This Row],[55]]),"DNF",    rounds_cum_time[[#This Row],[54]]+laps_times[[#This Row],[55]])</f>
        <v>7.773726851851849E-2</v>
      </c>
      <c r="BM31" s="126">
        <f>IF(ISBLANK(laps_times[[#This Row],[56]]),"DNF",    rounds_cum_time[[#This Row],[55]]+laps_times[[#This Row],[56]])</f>
        <v>7.9104629629629608E-2</v>
      </c>
      <c r="BN31" s="126">
        <f>IF(ISBLANK(laps_times[[#This Row],[57]]),"DNF",    rounds_cum_time[[#This Row],[56]]+laps_times[[#This Row],[57]])</f>
        <v>8.0485763888888867E-2</v>
      </c>
      <c r="BO31" s="126">
        <f>IF(ISBLANK(laps_times[[#This Row],[58]]),"DNF",    rounds_cum_time[[#This Row],[57]]+laps_times[[#This Row],[58]])</f>
        <v>8.1863888888888861E-2</v>
      </c>
      <c r="BP31" s="126">
        <f>IF(ISBLANK(laps_times[[#This Row],[59]]),"DNF",    rounds_cum_time[[#This Row],[58]]+laps_times[[#This Row],[59]])</f>
        <v>8.3237037037037012E-2</v>
      </c>
      <c r="BQ31" s="126">
        <f>IF(ISBLANK(laps_times[[#This Row],[60]]),"DNF",    rounds_cum_time[[#This Row],[59]]+laps_times[[#This Row],[60]])</f>
        <v>8.4615046296296265E-2</v>
      </c>
      <c r="BR31" s="126">
        <f>IF(ISBLANK(laps_times[[#This Row],[61]]),"DNF",    rounds_cum_time[[#This Row],[60]]+laps_times[[#This Row],[61]])</f>
        <v>8.5995949074074041E-2</v>
      </c>
      <c r="BS31" s="126">
        <f>IF(ISBLANK(laps_times[[#This Row],[62]]),"DNF",    rounds_cum_time[[#This Row],[61]]+laps_times[[#This Row],[62]])</f>
        <v>8.7373379629629599E-2</v>
      </c>
      <c r="BT31" s="126">
        <f>IF(ISBLANK(laps_times[[#This Row],[63]]),"DNF",    rounds_cum_time[[#This Row],[62]]+laps_times[[#This Row],[63]])</f>
        <v>8.876018518518515E-2</v>
      </c>
      <c r="BU31" s="126">
        <f>IF(ISBLANK(laps_times[[#This Row],[64]]),"DNF",    rounds_cum_time[[#This Row],[63]]+laps_times[[#This Row],[64]])</f>
        <v>9.0165046296296264E-2</v>
      </c>
      <c r="BV31" s="126">
        <f>IF(ISBLANK(laps_times[[#This Row],[65]]),"DNF",    rounds_cum_time[[#This Row],[64]]+laps_times[[#This Row],[65]])</f>
        <v>9.155567129629627E-2</v>
      </c>
      <c r="BW31" s="126">
        <f>IF(ISBLANK(laps_times[[#This Row],[66]]),"DNF",    rounds_cum_time[[#This Row],[65]]+laps_times[[#This Row],[66]])</f>
        <v>9.2976736111111083E-2</v>
      </c>
      <c r="BX31" s="126">
        <f>IF(ISBLANK(laps_times[[#This Row],[67]]),"DNF",    rounds_cum_time[[#This Row],[66]]+laps_times[[#This Row],[67]])</f>
        <v>9.4397222222222188E-2</v>
      </c>
      <c r="BY31" s="126">
        <f>IF(ISBLANK(laps_times[[#This Row],[68]]),"DNF",    rounds_cum_time[[#This Row],[67]]+laps_times[[#This Row],[68]])</f>
        <v>9.5791898148148119E-2</v>
      </c>
      <c r="BZ31" s="126">
        <f>IF(ISBLANK(laps_times[[#This Row],[69]]),"DNF",    rounds_cum_time[[#This Row],[68]]+laps_times[[#This Row],[69]])</f>
        <v>9.7231481481481447E-2</v>
      </c>
      <c r="CA31" s="126">
        <f>IF(ISBLANK(laps_times[[#This Row],[70]]),"DNF",    rounds_cum_time[[#This Row],[69]]+laps_times[[#This Row],[70]])</f>
        <v>9.8644675925925893E-2</v>
      </c>
      <c r="CB31" s="126">
        <f>IF(ISBLANK(laps_times[[#This Row],[71]]),"DNF",    rounds_cum_time[[#This Row],[70]]+laps_times[[#This Row],[71]])</f>
        <v>0.10007685185185182</v>
      </c>
      <c r="CC31" s="126">
        <f>IF(ISBLANK(laps_times[[#This Row],[72]]),"DNF",    rounds_cum_time[[#This Row],[71]]+laps_times[[#This Row],[72]])</f>
        <v>0.1015251157407407</v>
      </c>
      <c r="CD31" s="126">
        <f>IF(ISBLANK(laps_times[[#This Row],[73]]),"DNF",    rounds_cum_time[[#This Row],[72]]+laps_times[[#This Row],[73]])</f>
        <v>0.10295393518518516</v>
      </c>
      <c r="CE31" s="126">
        <f>IF(ISBLANK(laps_times[[#This Row],[74]]),"DNF",    rounds_cum_time[[#This Row],[73]]+laps_times[[#This Row],[74]])</f>
        <v>0.10436180555555552</v>
      </c>
      <c r="CF31" s="126">
        <f>IF(ISBLANK(laps_times[[#This Row],[75]]),"DNF",    rounds_cum_time[[#This Row],[74]]+laps_times[[#This Row],[75]])</f>
        <v>0.10577546296296293</v>
      </c>
      <c r="CG31" s="126">
        <f>IF(ISBLANK(laps_times[[#This Row],[76]]),"DNF",    rounds_cum_time[[#This Row],[75]]+laps_times[[#This Row],[76]])</f>
        <v>0.10720729166666663</v>
      </c>
      <c r="CH31" s="126">
        <f>IF(ISBLANK(laps_times[[#This Row],[77]]),"DNF",    rounds_cum_time[[#This Row],[76]]+laps_times[[#This Row],[77]])</f>
        <v>0.10866053240740738</v>
      </c>
      <c r="CI31" s="126">
        <f>IF(ISBLANK(laps_times[[#This Row],[78]]),"DNF",    rounds_cum_time[[#This Row],[77]]+laps_times[[#This Row],[78]])</f>
        <v>0.11008298611111109</v>
      </c>
      <c r="CJ31" s="126">
        <f>IF(ISBLANK(laps_times[[#This Row],[79]]),"DNF",    rounds_cum_time[[#This Row],[78]]+laps_times[[#This Row],[79]])</f>
        <v>0.11150949074074072</v>
      </c>
      <c r="CK31" s="126">
        <f>IF(ISBLANK(laps_times[[#This Row],[80]]),"DNF",    rounds_cum_time[[#This Row],[79]]+laps_times[[#This Row],[80]])</f>
        <v>0.11294212962962961</v>
      </c>
      <c r="CL31" s="126">
        <f>IF(ISBLANK(laps_times[[#This Row],[81]]),"DNF",    rounds_cum_time[[#This Row],[80]]+laps_times[[#This Row],[81]])</f>
        <v>0.11434282407407406</v>
      </c>
      <c r="CM31" s="126">
        <f>IF(ISBLANK(laps_times[[#This Row],[82]]),"DNF",    rounds_cum_time[[#This Row],[81]]+laps_times[[#This Row],[82]])</f>
        <v>0.11576516203703703</v>
      </c>
      <c r="CN31" s="126">
        <f>IF(ISBLANK(laps_times[[#This Row],[83]]),"DNF",    rounds_cum_time[[#This Row],[82]]+laps_times[[#This Row],[83]])</f>
        <v>0.11720833333333333</v>
      </c>
      <c r="CO31" s="126">
        <f>IF(ISBLANK(laps_times[[#This Row],[84]]),"DNF",    rounds_cum_time[[#This Row],[83]]+laps_times[[#This Row],[84]])</f>
        <v>0.11867025462962963</v>
      </c>
      <c r="CP31" s="126">
        <f>IF(ISBLANK(laps_times[[#This Row],[85]]),"DNF",    rounds_cum_time[[#This Row],[84]]+laps_times[[#This Row],[85]])</f>
        <v>0.12008900462962963</v>
      </c>
      <c r="CQ31" s="126">
        <f>IF(ISBLANK(laps_times[[#This Row],[86]]),"DNF",    rounds_cum_time[[#This Row],[85]]+laps_times[[#This Row],[86]])</f>
        <v>0.121540625</v>
      </c>
      <c r="CR31" s="126">
        <f>IF(ISBLANK(laps_times[[#This Row],[87]]),"DNF",    rounds_cum_time[[#This Row],[86]]+laps_times[[#This Row],[87]])</f>
        <v>0.12299305555555555</v>
      </c>
      <c r="CS31" s="126">
        <f>IF(ISBLANK(laps_times[[#This Row],[88]]),"DNF",    rounds_cum_time[[#This Row],[87]]+laps_times[[#This Row],[88]])</f>
        <v>0.12447569444444444</v>
      </c>
      <c r="CT31" s="126">
        <f>IF(ISBLANK(laps_times[[#This Row],[89]]),"DNF",    rounds_cum_time[[#This Row],[88]]+laps_times[[#This Row],[89]])</f>
        <v>0.12596180555555556</v>
      </c>
      <c r="CU31" s="126">
        <f>IF(ISBLANK(laps_times[[#This Row],[90]]),"DNF",    rounds_cum_time[[#This Row],[89]]+laps_times[[#This Row],[90]])</f>
        <v>0.12743333333333334</v>
      </c>
      <c r="CV31" s="126">
        <f>IF(ISBLANK(laps_times[[#This Row],[91]]),"DNF",    rounds_cum_time[[#This Row],[90]]+laps_times[[#This Row],[91]])</f>
        <v>0.12894652777777779</v>
      </c>
      <c r="CW31" s="126">
        <f>IF(ISBLANK(laps_times[[#This Row],[92]]),"DNF",    rounds_cum_time[[#This Row],[91]]+laps_times[[#This Row],[92]])</f>
        <v>0.13042048611111112</v>
      </c>
      <c r="CX31" s="126">
        <f>IF(ISBLANK(laps_times[[#This Row],[93]]),"DNF",    rounds_cum_time[[#This Row],[92]]+laps_times[[#This Row],[93]])</f>
        <v>0.13191296296296298</v>
      </c>
      <c r="CY31" s="126">
        <f>IF(ISBLANK(laps_times[[#This Row],[94]]),"DNF",    rounds_cum_time[[#This Row],[93]]+laps_times[[#This Row],[94]])</f>
        <v>0.13343692129629631</v>
      </c>
      <c r="CZ31" s="126">
        <f>IF(ISBLANK(laps_times[[#This Row],[95]]),"DNF",    rounds_cum_time[[#This Row],[94]]+laps_times[[#This Row],[95]])</f>
        <v>0.13492905092592594</v>
      </c>
      <c r="DA31" s="126">
        <f>IF(ISBLANK(laps_times[[#This Row],[96]]),"DNF",    rounds_cum_time[[#This Row],[95]]+laps_times[[#This Row],[96]])</f>
        <v>0.13642777777777779</v>
      </c>
      <c r="DB31" s="126">
        <f>IF(ISBLANK(laps_times[[#This Row],[97]]),"DNF",    rounds_cum_time[[#This Row],[96]]+laps_times[[#This Row],[97]])</f>
        <v>0.13793391203703703</v>
      </c>
      <c r="DC31" s="126">
        <f>IF(ISBLANK(laps_times[[#This Row],[98]]),"DNF",    rounds_cum_time[[#This Row],[97]]+laps_times[[#This Row],[98]])</f>
        <v>0.1394329861111111</v>
      </c>
      <c r="DD31" s="126">
        <f>IF(ISBLANK(laps_times[[#This Row],[99]]),"DNF",    rounds_cum_time[[#This Row],[98]]+laps_times[[#This Row],[99]])</f>
        <v>0.14093935185185183</v>
      </c>
      <c r="DE31" s="126">
        <f>IF(ISBLANK(laps_times[[#This Row],[100]]),"DNF",    rounds_cum_time[[#This Row],[99]]+laps_times[[#This Row],[100]])</f>
        <v>0.14242546296296293</v>
      </c>
      <c r="DF31" s="126">
        <f>IF(ISBLANK(laps_times[[#This Row],[101]]),"DNF",    rounds_cum_time[[#This Row],[100]]+laps_times[[#This Row],[101]])</f>
        <v>0.14394884259259255</v>
      </c>
      <c r="DG31" s="126">
        <f>IF(ISBLANK(laps_times[[#This Row],[102]]),"DNF",    rounds_cum_time[[#This Row],[101]]+laps_times[[#This Row],[102]])</f>
        <v>0.14547870370370367</v>
      </c>
      <c r="DH31" s="126">
        <f>IF(ISBLANK(laps_times[[#This Row],[103]]),"DNF",    rounds_cum_time[[#This Row],[102]]+laps_times[[#This Row],[103]])</f>
        <v>0.14700162037037035</v>
      </c>
      <c r="DI31" s="127">
        <f>IF(ISBLANK(laps_times[[#This Row],[104]]),"DNF",    rounds_cum_time[[#This Row],[103]]+laps_times[[#This Row],[104]])</f>
        <v>0.14846099537037036</v>
      </c>
      <c r="DJ31" s="127">
        <f>IF(ISBLANK(laps_times[[#This Row],[105]]),"DNF",    rounds_cum_time[[#This Row],[104]]+laps_times[[#This Row],[105]])</f>
        <v>0.14985023148148147</v>
      </c>
    </row>
    <row r="32" spans="2:114">
      <c r="B32" s="123">
        <f>laps_times[[#This Row],[poř]]</f>
        <v>29</v>
      </c>
      <c r="C32" s="124">
        <f>laps_times[[#This Row],[s.č.]]</f>
        <v>59</v>
      </c>
      <c r="D32" s="124" t="str">
        <f>laps_times[[#This Row],[jméno]]</f>
        <v>Prokop Ondřej</v>
      </c>
      <c r="E32" s="125">
        <f>laps_times[[#This Row],[roč]]</f>
        <v>1962</v>
      </c>
      <c r="F32" s="125" t="str">
        <f>laps_times[[#This Row],[kat]]</f>
        <v>M50</v>
      </c>
      <c r="G32" s="125">
        <f>laps_times[[#This Row],[poř_kat]]</f>
        <v>4</v>
      </c>
      <c r="H32" s="124" t="str">
        <f>IF(ISBLANK(laps_times[[#This Row],[klub]]),"-",laps_times[[#This Row],[klub]])</f>
        <v>ČAU</v>
      </c>
      <c r="I32" s="133">
        <f>laps_times[[#This Row],[celk. čas]]</f>
        <v>0.1505613425925926</v>
      </c>
      <c r="J32" s="126">
        <f>laps_times[[#This Row],[1]]</f>
        <v>2.2717592592592594E-3</v>
      </c>
      <c r="K32" s="126">
        <f>IF(ISBLANK(laps_times[[#This Row],[2]]),"DNF",    rounds_cum_time[[#This Row],[1]]+laps_times[[#This Row],[2]])</f>
        <v>3.6690972222222225E-3</v>
      </c>
      <c r="L32" s="126">
        <f>IF(ISBLANK(laps_times[[#This Row],[3]]),"DNF",    rounds_cum_time[[#This Row],[2]]+laps_times[[#This Row],[3]])</f>
        <v>5.0599537037037037E-3</v>
      </c>
      <c r="M32" s="126">
        <f>IF(ISBLANK(laps_times[[#This Row],[4]]),"DNF",    rounds_cum_time[[#This Row],[3]]+laps_times[[#This Row],[4]])</f>
        <v>6.4372685185185184E-3</v>
      </c>
      <c r="N32" s="126">
        <f>IF(ISBLANK(laps_times[[#This Row],[5]]),"DNF",    rounds_cum_time[[#This Row],[4]]+laps_times[[#This Row],[5]])</f>
        <v>7.8244212962962963E-3</v>
      </c>
      <c r="O32" s="126">
        <f>IF(ISBLANK(laps_times[[#This Row],[6]]),"DNF",    rounds_cum_time[[#This Row],[5]]+laps_times[[#This Row],[6]])</f>
        <v>9.178587962962963E-3</v>
      </c>
      <c r="P32" s="126">
        <f>IF(ISBLANK(laps_times[[#This Row],[7]]),"DNF",    rounds_cum_time[[#This Row],[6]]+laps_times[[#This Row],[7]])</f>
        <v>1.0532291666666667E-2</v>
      </c>
      <c r="Q32" s="126">
        <f>IF(ISBLANK(laps_times[[#This Row],[8]]),"DNF",    rounds_cum_time[[#This Row],[7]]+laps_times[[#This Row],[8]])</f>
        <v>1.1889699074074075E-2</v>
      </c>
      <c r="R32" s="126">
        <f>IF(ISBLANK(laps_times[[#This Row],[9]]),"DNF",    rounds_cum_time[[#This Row],[8]]+laps_times[[#This Row],[9]])</f>
        <v>1.3259953703703704E-2</v>
      </c>
      <c r="S32" s="126">
        <f>IF(ISBLANK(laps_times[[#This Row],[10]]),"DNF",    rounds_cum_time[[#This Row],[9]]+laps_times[[#This Row],[10]])</f>
        <v>1.4659027777777778E-2</v>
      </c>
      <c r="T32" s="126">
        <f>IF(ISBLANK(laps_times[[#This Row],[11]]),"DNF",    rounds_cum_time[[#This Row],[10]]+laps_times[[#This Row],[11]])</f>
        <v>1.6009953703703703E-2</v>
      </c>
      <c r="U32" s="126">
        <f>IF(ISBLANK(laps_times[[#This Row],[12]]),"DNF",    rounds_cum_time[[#This Row],[11]]+laps_times[[#This Row],[12]])</f>
        <v>1.7377777777777777E-2</v>
      </c>
      <c r="V32" s="126">
        <f>IF(ISBLANK(laps_times[[#This Row],[13]]),"DNF",    rounds_cum_time[[#This Row],[12]]+laps_times[[#This Row],[13]])</f>
        <v>1.8743518518518517E-2</v>
      </c>
      <c r="W32" s="126">
        <f>IF(ISBLANK(laps_times[[#This Row],[14]]),"DNF",    rounds_cum_time[[#This Row],[13]]+laps_times[[#This Row],[14]])</f>
        <v>2.0137268518518516E-2</v>
      </c>
      <c r="X32" s="126">
        <f>IF(ISBLANK(laps_times[[#This Row],[15]]),"DNF",    rounds_cum_time[[#This Row],[14]]+laps_times[[#This Row],[15]])</f>
        <v>2.1515509259259255E-2</v>
      </c>
      <c r="Y32" s="126">
        <f>IF(ISBLANK(laps_times[[#This Row],[16]]),"DNF",    rounds_cum_time[[#This Row],[15]]+laps_times[[#This Row],[16]])</f>
        <v>2.287581018518518E-2</v>
      </c>
      <c r="Z32" s="126">
        <f>IF(ISBLANK(laps_times[[#This Row],[17]]),"DNF",    rounds_cum_time[[#This Row],[16]]+laps_times[[#This Row],[17]])</f>
        <v>2.4226504629629626E-2</v>
      </c>
      <c r="AA32" s="126">
        <f>IF(ISBLANK(laps_times[[#This Row],[18]]),"DNF",    rounds_cum_time[[#This Row],[17]]+laps_times[[#This Row],[18]])</f>
        <v>2.5629745370370365E-2</v>
      </c>
      <c r="AB32" s="126">
        <f>IF(ISBLANK(laps_times[[#This Row],[19]]),"DNF",    rounds_cum_time[[#This Row],[18]]+laps_times[[#This Row],[19]])</f>
        <v>2.6997800925925922E-2</v>
      </c>
      <c r="AC32" s="126">
        <f>IF(ISBLANK(laps_times[[#This Row],[20]]),"DNF",    rounds_cum_time[[#This Row],[19]]+laps_times[[#This Row],[20]])</f>
        <v>2.8383912037037034E-2</v>
      </c>
      <c r="AD32" s="126">
        <f>IF(ISBLANK(laps_times[[#This Row],[21]]),"DNF",    rounds_cum_time[[#This Row],[20]]+laps_times[[#This Row],[21]])</f>
        <v>2.9743865740740737E-2</v>
      </c>
      <c r="AE32" s="126">
        <f>IF(ISBLANK(laps_times[[#This Row],[22]]),"DNF",    rounds_cum_time[[#This Row],[21]]+laps_times[[#This Row],[22]])</f>
        <v>3.1117476851851848E-2</v>
      </c>
      <c r="AF32" s="126">
        <f>IF(ISBLANK(laps_times[[#This Row],[23]]),"DNF",    rounds_cum_time[[#This Row],[22]]+laps_times[[#This Row],[23]])</f>
        <v>3.2466435185185182E-2</v>
      </c>
      <c r="AG32" s="126">
        <f>IF(ISBLANK(laps_times[[#This Row],[24]]),"DNF",    rounds_cum_time[[#This Row],[23]]+laps_times[[#This Row],[24]])</f>
        <v>3.3838194444444442E-2</v>
      </c>
      <c r="AH32" s="126">
        <f>IF(ISBLANK(laps_times[[#This Row],[25]]),"DNF",    rounds_cum_time[[#This Row],[24]]+laps_times[[#This Row],[25]])</f>
        <v>3.5218981481481476E-2</v>
      </c>
      <c r="AI32" s="126">
        <f>IF(ISBLANK(laps_times[[#This Row],[26]]),"DNF",    rounds_cum_time[[#This Row],[25]]+laps_times[[#This Row],[26]])</f>
        <v>3.6605555555555551E-2</v>
      </c>
      <c r="AJ32" s="126">
        <f>IF(ISBLANK(laps_times[[#This Row],[27]]),"DNF",    rounds_cum_time[[#This Row],[26]]+laps_times[[#This Row],[27]])</f>
        <v>3.80005787037037E-2</v>
      </c>
      <c r="AK32" s="126">
        <f>IF(ISBLANK(laps_times[[#This Row],[28]]),"DNF",    rounds_cum_time[[#This Row],[27]]+laps_times[[#This Row],[28]])</f>
        <v>3.9388194444444441E-2</v>
      </c>
      <c r="AL32" s="126">
        <f>IF(ISBLANK(laps_times[[#This Row],[29]]),"DNF",    rounds_cum_time[[#This Row],[28]]+laps_times[[#This Row],[29]])</f>
        <v>4.079641203703703E-2</v>
      </c>
      <c r="AM32" s="126">
        <f>IF(ISBLANK(laps_times[[#This Row],[30]]),"DNF",    rounds_cum_time[[#This Row],[29]]+laps_times[[#This Row],[30]])</f>
        <v>4.2251157407407404E-2</v>
      </c>
      <c r="AN32" s="126">
        <f>IF(ISBLANK(laps_times[[#This Row],[31]]),"DNF",    rounds_cum_time[[#This Row],[30]]+laps_times[[#This Row],[31]])</f>
        <v>4.3666550925925925E-2</v>
      </c>
      <c r="AO32" s="126">
        <f>IF(ISBLANK(laps_times[[#This Row],[32]]),"DNF",    rounds_cum_time[[#This Row],[31]]+laps_times[[#This Row],[32]])</f>
        <v>4.5048379629629626E-2</v>
      </c>
      <c r="AP32" s="126">
        <f>IF(ISBLANK(laps_times[[#This Row],[33]]),"DNF",    rounds_cum_time[[#This Row],[32]]+laps_times[[#This Row],[33]])</f>
        <v>4.6432407407407401E-2</v>
      </c>
      <c r="AQ32" s="126">
        <f>IF(ISBLANK(laps_times[[#This Row],[34]]),"DNF",    rounds_cum_time[[#This Row],[33]]+laps_times[[#This Row],[34]])</f>
        <v>4.7801157407407403E-2</v>
      </c>
      <c r="AR32" s="126">
        <f>IF(ISBLANK(laps_times[[#This Row],[35]]),"DNF",    rounds_cum_time[[#This Row],[34]]+laps_times[[#This Row],[35]])</f>
        <v>4.921180555555555E-2</v>
      </c>
      <c r="AS32" s="126">
        <f>IF(ISBLANK(laps_times[[#This Row],[36]]),"DNF",    rounds_cum_time[[#This Row],[35]]+laps_times[[#This Row],[36]])</f>
        <v>5.0602777777777774E-2</v>
      </c>
      <c r="AT32" s="126">
        <f>IF(ISBLANK(laps_times[[#This Row],[37]]),"DNF",    rounds_cum_time[[#This Row],[36]]+laps_times[[#This Row],[37]])</f>
        <v>5.199444444444444E-2</v>
      </c>
      <c r="AU32" s="126">
        <f>IF(ISBLANK(laps_times[[#This Row],[38]]),"DNF",    rounds_cum_time[[#This Row],[37]]+laps_times[[#This Row],[38]])</f>
        <v>5.3401967592592588E-2</v>
      </c>
      <c r="AV32" s="126">
        <f>IF(ISBLANK(laps_times[[#This Row],[39]]),"DNF",    rounds_cum_time[[#This Row],[38]]+laps_times[[#This Row],[39]])</f>
        <v>5.4793634259259254E-2</v>
      </c>
      <c r="AW32" s="126">
        <f>IF(ISBLANK(laps_times[[#This Row],[40]]),"DNF",    rounds_cum_time[[#This Row],[39]]+laps_times[[#This Row],[40]])</f>
        <v>5.6193518518518511E-2</v>
      </c>
      <c r="AX32" s="126">
        <f>IF(ISBLANK(laps_times[[#This Row],[41]]),"DNF",    rounds_cum_time[[#This Row],[40]]+laps_times[[#This Row],[41]])</f>
        <v>5.7594791666666659E-2</v>
      </c>
      <c r="AY32" s="126">
        <f>IF(ISBLANK(laps_times[[#This Row],[42]]),"DNF",    rounds_cum_time[[#This Row],[41]]+laps_times[[#This Row],[42]])</f>
        <v>5.899502314814814E-2</v>
      </c>
      <c r="AZ32" s="126">
        <f>IF(ISBLANK(laps_times[[#This Row],[43]]),"DNF",    rounds_cum_time[[#This Row],[42]]+laps_times[[#This Row],[43]])</f>
        <v>6.0382986111111106E-2</v>
      </c>
      <c r="BA32" s="126">
        <f>IF(ISBLANK(laps_times[[#This Row],[44]]),"DNF",    rounds_cum_time[[#This Row],[43]]+laps_times[[#This Row],[44]])</f>
        <v>6.1780324074074071E-2</v>
      </c>
      <c r="BB32" s="126">
        <f>IF(ISBLANK(laps_times[[#This Row],[45]]),"DNF",    rounds_cum_time[[#This Row],[44]]+laps_times[[#This Row],[45]])</f>
        <v>6.3163194444444445E-2</v>
      </c>
      <c r="BC32" s="126">
        <f>IF(ISBLANK(laps_times[[#This Row],[46]]),"DNF",    rounds_cum_time[[#This Row],[45]]+laps_times[[#This Row],[46]])</f>
        <v>6.459594907407408E-2</v>
      </c>
      <c r="BD32" s="126">
        <f>IF(ISBLANK(laps_times[[#This Row],[47]]),"DNF",    rounds_cum_time[[#This Row],[46]]+laps_times[[#This Row],[47]])</f>
        <v>6.598159722222223E-2</v>
      </c>
      <c r="BE32" s="126">
        <f>IF(ISBLANK(laps_times[[#This Row],[48]]),"DNF",    rounds_cum_time[[#This Row],[47]]+laps_times[[#This Row],[48]])</f>
        <v>6.734837962962964E-2</v>
      </c>
      <c r="BF32" s="126">
        <f>IF(ISBLANK(laps_times[[#This Row],[49]]),"DNF",    rounds_cum_time[[#This Row],[48]]+laps_times[[#This Row],[49]])</f>
        <v>6.8719328703703716E-2</v>
      </c>
      <c r="BG32" s="126">
        <f>IF(ISBLANK(laps_times[[#This Row],[50]]),"DNF",    rounds_cum_time[[#This Row],[49]]+laps_times[[#This Row],[50]])</f>
        <v>7.0115625000000015E-2</v>
      </c>
      <c r="BH32" s="126">
        <f>IF(ISBLANK(laps_times[[#This Row],[51]]),"DNF",    rounds_cum_time[[#This Row],[50]]+laps_times[[#This Row],[51]])</f>
        <v>7.1622685185185206E-2</v>
      </c>
      <c r="BI32" s="126">
        <f>IF(ISBLANK(laps_times[[#This Row],[52]]),"DNF",    rounds_cum_time[[#This Row],[51]]+laps_times[[#This Row],[52]])</f>
        <v>7.3014467592592613E-2</v>
      </c>
      <c r="BJ32" s="126">
        <f>IF(ISBLANK(laps_times[[#This Row],[53]]),"DNF",    rounds_cum_time[[#This Row],[52]]+laps_times[[#This Row],[53]])</f>
        <v>7.4393402777777798E-2</v>
      </c>
      <c r="BK32" s="126">
        <f>IF(ISBLANK(laps_times[[#This Row],[54]]),"DNF",    rounds_cum_time[[#This Row],[53]]+laps_times[[#This Row],[54]])</f>
        <v>7.5823263888888909E-2</v>
      </c>
      <c r="BL32" s="126">
        <f>IF(ISBLANK(laps_times[[#This Row],[55]]),"DNF",    rounds_cum_time[[#This Row],[54]]+laps_times[[#This Row],[55]])</f>
        <v>7.7198611111111134E-2</v>
      </c>
      <c r="BM32" s="126">
        <f>IF(ISBLANK(laps_times[[#This Row],[56]]),"DNF",    rounds_cum_time[[#This Row],[55]]+laps_times[[#This Row],[56]])</f>
        <v>7.8553125000000029E-2</v>
      </c>
      <c r="BN32" s="126">
        <f>IF(ISBLANK(laps_times[[#This Row],[57]]),"DNF",    rounds_cum_time[[#This Row],[56]]+laps_times[[#This Row],[57]])</f>
        <v>7.9922337962962997E-2</v>
      </c>
      <c r="BO32" s="126">
        <f>IF(ISBLANK(laps_times[[#This Row],[58]]),"DNF",    rounds_cum_time[[#This Row],[57]]+laps_times[[#This Row],[58]])</f>
        <v>8.1292361111111142E-2</v>
      </c>
      <c r="BP32" s="126">
        <f>IF(ISBLANK(laps_times[[#This Row],[59]]),"DNF",    rounds_cum_time[[#This Row],[58]]+laps_times[[#This Row],[59]])</f>
        <v>8.267418981481485E-2</v>
      </c>
      <c r="BQ32" s="126">
        <f>IF(ISBLANK(laps_times[[#This Row],[60]]),"DNF",    rounds_cum_time[[#This Row],[59]]+laps_times[[#This Row],[60]])</f>
        <v>8.4046990740740776E-2</v>
      </c>
      <c r="BR32" s="126">
        <f>IF(ISBLANK(laps_times[[#This Row],[61]]),"DNF",    rounds_cum_time[[#This Row],[60]]+laps_times[[#This Row],[61]])</f>
        <v>8.5442476851851884E-2</v>
      </c>
      <c r="BS32" s="126">
        <f>IF(ISBLANK(laps_times[[#This Row],[62]]),"DNF",    rounds_cum_time[[#This Row],[61]]+laps_times[[#This Row],[62]])</f>
        <v>8.6964814814814842E-2</v>
      </c>
      <c r="BT32" s="126">
        <f>IF(ISBLANK(laps_times[[#This Row],[63]]),"DNF",    rounds_cum_time[[#This Row],[62]]+laps_times[[#This Row],[63]])</f>
        <v>8.8332291666666687E-2</v>
      </c>
      <c r="BU32" s="126">
        <f>IF(ISBLANK(laps_times[[#This Row],[64]]),"DNF",    rounds_cum_time[[#This Row],[63]]+laps_times[[#This Row],[64]])</f>
        <v>8.9698726851851873E-2</v>
      </c>
      <c r="BV32" s="126">
        <f>IF(ISBLANK(laps_times[[#This Row],[65]]),"DNF",    rounds_cum_time[[#This Row],[64]]+laps_times[[#This Row],[65]])</f>
        <v>9.1111458333333353E-2</v>
      </c>
      <c r="BW32" s="126">
        <f>IF(ISBLANK(laps_times[[#This Row],[66]]),"DNF",    rounds_cum_time[[#This Row],[65]]+laps_times[[#This Row],[66]])</f>
        <v>9.2507291666666686E-2</v>
      </c>
      <c r="BX32" s="126">
        <f>IF(ISBLANK(laps_times[[#This Row],[67]]),"DNF",    rounds_cum_time[[#This Row],[66]]+laps_times[[#This Row],[67]])</f>
        <v>9.3868634259259273E-2</v>
      </c>
      <c r="BY32" s="126">
        <f>IF(ISBLANK(laps_times[[#This Row],[68]]),"DNF",    rounds_cum_time[[#This Row],[67]]+laps_times[[#This Row],[68]])</f>
        <v>9.5252546296296314E-2</v>
      </c>
      <c r="BZ32" s="126">
        <f>IF(ISBLANK(laps_times[[#This Row],[69]]),"DNF",    rounds_cum_time[[#This Row],[68]]+laps_times[[#This Row],[69]])</f>
        <v>9.6638194444444464E-2</v>
      </c>
      <c r="CA32" s="126">
        <f>IF(ISBLANK(laps_times[[#This Row],[70]]),"DNF",    rounds_cum_time[[#This Row],[69]]+laps_times[[#This Row],[70]])</f>
        <v>9.8021990740740764E-2</v>
      </c>
      <c r="CB32" s="126">
        <f>IF(ISBLANK(laps_times[[#This Row],[71]]),"DNF",    rounds_cum_time[[#This Row],[70]]+laps_times[[#This Row],[71]])</f>
        <v>9.941261574074077E-2</v>
      </c>
      <c r="CC32" s="126">
        <f>IF(ISBLANK(laps_times[[#This Row],[72]]),"DNF",    rounds_cum_time[[#This Row],[71]]+laps_times[[#This Row],[72]])</f>
        <v>0.1008297453703704</v>
      </c>
      <c r="CD32" s="126">
        <f>IF(ISBLANK(laps_times[[#This Row],[73]]),"DNF",    rounds_cum_time[[#This Row],[72]]+laps_times[[#This Row],[73]])</f>
        <v>0.10229768518518521</v>
      </c>
      <c r="CE32" s="126">
        <f>IF(ISBLANK(laps_times[[#This Row],[74]]),"DNF",    rounds_cum_time[[#This Row],[73]]+laps_times[[#This Row],[74]])</f>
        <v>0.10370914351851855</v>
      </c>
      <c r="CF32" s="126">
        <f>IF(ISBLANK(laps_times[[#This Row],[75]]),"DNF",    rounds_cum_time[[#This Row],[74]]+laps_times[[#This Row],[75]])</f>
        <v>0.10514710648148151</v>
      </c>
      <c r="CG32" s="126">
        <f>IF(ISBLANK(laps_times[[#This Row],[76]]),"DNF",    rounds_cum_time[[#This Row],[75]]+laps_times[[#This Row],[76]])</f>
        <v>0.1065934027777778</v>
      </c>
      <c r="CH32" s="126">
        <f>IF(ISBLANK(laps_times[[#This Row],[77]]),"DNF",    rounds_cum_time[[#This Row],[76]]+laps_times[[#This Row],[77]])</f>
        <v>0.10804803240740743</v>
      </c>
      <c r="CI32" s="126">
        <f>IF(ISBLANK(laps_times[[#This Row],[78]]),"DNF",    rounds_cum_time[[#This Row],[77]]+laps_times[[#This Row],[78]])</f>
        <v>0.10963692129629632</v>
      </c>
      <c r="CJ32" s="126">
        <f>IF(ISBLANK(laps_times[[#This Row],[79]]),"DNF",    rounds_cum_time[[#This Row],[78]]+laps_times[[#This Row],[79]])</f>
        <v>0.11110011574074076</v>
      </c>
      <c r="CK32" s="126">
        <f>IF(ISBLANK(laps_times[[#This Row],[80]]),"DNF",    rounds_cum_time[[#This Row],[79]]+laps_times[[#This Row],[80]])</f>
        <v>0.11255856481481484</v>
      </c>
      <c r="CL32" s="126">
        <f>IF(ISBLANK(laps_times[[#This Row],[81]]),"DNF",    rounds_cum_time[[#This Row],[80]]+laps_times[[#This Row],[81]])</f>
        <v>0.11402986111111113</v>
      </c>
      <c r="CM32" s="126">
        <f>IF(ISBLANK(laps_times[[#This Row],[82]]),"DNF",    rounds_cum_time[[#This Row],[81]]+laps_times[[#This Row],[82]])</f>
        <v>0.11559074074074076</v>
      </c>
      <c r="CN32" s="126">
        <f>IF(ISBLANK(laps_times[[#This Row],[83]]),"DNF",    rounds_cum_time[[#This Row],[82]]+laps_times[[#This Row],[83]])</f>
        <v>0.11706793981481484</v>
      </c>
      <c r="CO32" s="126">
        <f>IF(ISBLANK(laps_times[[#This Row],[84]]),"DNF",    rounds_cum_time[[#This Row],[83]]+laps_times[[#This Row],[84]])</f>
        <v>0.11855740740740743</v>
      </c>
      <c r="CP32" s="126">
        <f>IF(ISBLANK(laps_times[[#This Row],[85]]),"DNF",    rounds_cum_time[[#This Row],[84]]+laps_times[[#This Row],[85]])</f>
        <v>0.12006168981481484</v>
      </c>
      <c r="CQ32" s="126">
        <f>IF(ISBLANK(laps_times[[#This Row],[86]]),"DNF",    rounds_cum_time[[#This Row],[85]]+laps_times[[#This Row],[86]])</f>
        <v>0.12154328703703707</v>
      </c>
      <c r="CR32" s="126">
        <f>IF(ISBLANK(laps_times[[#This Row],[87]]),"DNF",    rounds_cum_time[[#This Row],[86]]+laps_times[[#This Row],[87]])</f>
        <v>0.12299120370370373</v>
      </c>
      <c r="CS32" s="126">
        <f>IF(ISBLANK(laps_times[[#This Row],[88]]),"DNF",    rounds_cum_time[[#This Row],[87]]+laps_times[[#This Row],[88]])</f>
        <v>0.12449143518518521</v>
      </c>
      <c r="CT32" s="126">
        <f>IF(ISBLANK(laps_times[[#This Row],[89]]),"DNF",    rounds_cum_time[[#This Row],[88]]+laps_times[[#This Row],[89]])</f>
        <v>0.12597673611111113</v>
      </c>
      <c r="CU32" s="126">
        <f>IF(ISBLANK(laps_times[[#This Row],[90]]),"DNF",    rounds_cum_time[[#This Row],[89]]+laps_times[[#This Row],[90]])</f>
        <v>0.12747870370370371</v>
      </c>
      <c r="CV32" s="126">
        <f>IF(ISBLANK(laps_times[[#This Row],[91]]),"DNF",    rounds_cum_time[[#This Row],[90]]+laps_times[[#This Row],[91]])</f>
        <v>0.12911342592592592</v>
      </c>
      <c r="CW32" s="126">
        <f>IF(ISBLANK(laps_times[[#This Row],[92]]),"DNF",    rounds_cum_time[[#This Row],[91]]+laps_times[[#This Row],[92]])</f>
        <v>0.13058310185185185</v>
      </c>
      <c r="CX32" s="126">
        <f>IF(ISBLANK(laps_times[[#This Row],[93]]),"DNF",    rounds_cum_time[[#This Row],[92]]+laps_times[[#This Row],[93]])</f>
        <v>0.13207997685185185</v>
      </c>
      <c r="CY32" s="126">
        <f>IF(ISBLANK(laps_times[[#This Row],[94]]),"DNF",    rounds_cum_time[[#This Row],[93]]+laps_times[[#This Row],[94]])</f>
        <v>0.13357546296296297</v>
      </c>
      <c r="CZ32" s="126">
        <f>IF(ISBLANK(laps_times[[#This Row],[95]]),"DNF",    rounds_cum_time[[#This Row],[94]]+laps_times[[#This Row],[95]])</f>
        <v>0.13507719907407409</v>
      </c>
      <c r="DA32" s="126">
        <f>IF(ISBLANK(laps_times[[#This Row],[96]]),"DNF",    rounds_cum_time[[#This Row],[95]]+laps_times[[#This Row],[96]])</f>
        <v>0.13661562500000002</v>
      </c>
      <c r="DB32" s="126">
        <f>IF(ISBLANK(laps_times[[#This Row],[97]]),"DNF",    rounds_cum_time[[#This Row],[96]]+laps_times[[#This Row],[97]])</f>
        <v>0.13814942129629632</v>
      </c>
      <c r="DC32" s="126">
        <f>IF(ISBLANK(laps_times[[#This Row],[98]]),"DNF",    rounds_cum_time[[#This Row],[97]]+laps_times[[#This Row],[98]])</f>
        <v>0.13970740740740742</v>
      </c>
      <c r="DD32" s="126">
        <f>IF(ISBLANK(laps_times[[#This Row],[99]]),"DNF",    rounds_cum_time[[#This Row],[98]]+laps_times[[#This Row],[99]])</f>
        <v>0.14126655092592594</v>
      </c>
      <c r="DE32" s="126">
        <f>IF(ISBLANK(laps_times[[#This Row],[100]]),"DNF",    rounds_cum_time[[#This Row],[99]]+laps_times[[#This Row],[100]])</f>
        <v>0.14281539351851852</v>
      </c>
      <c r="DF32" s="126">
        <f>IF(ISBLANK(laps_times[[#This Row],[101]]),"DNF",    rounds_cum_time[[#This Row],[100]]+laps_times[[#This Row],[101]])</f>
        <v>0.14432870370370371</v>
      </c>
      <c r="DG32" s="126">
        <f>IF(ISBLANK(laps_times[[#This Row],[102]]),"DNF",    rounds_cum_time[[#This Row],[101]]+laps_times[[#This Row],[102]])</f>
        <v>0.14587395833333333</v>
      </c>
      <c r="DH32" s="126">
        <f>IF(ISBLANK(laps_times[[#This Row],[103]]),"DNF",    rounds_cum_time[[#This Row],[102]]+laps_times[[#This Row],[103]])</f>
        <v>0.14747824074074073</v>
      </c>
      <c r="DI32" s="127">
        <f>IF(ISBLANK(laps_times[[#This Row],[104]]),"DNF",    rounds_cum_time[[#This Row],[103]]+laps_times[[#This Row],[104]])</f>
        <v>0.14904293981481481</v>
      </c>
      <c r="DJ32" s="127">
        <f>IF(ISBLANK(laps_times[[#This Row],[105]]),"DNF",    rounds_cum_time[[#This Row],[104]]+laps_times[[#This Row],[105]])</f>
        <v>0.15056168981481483</v>
      </c>
    </row>
    <row r="33" spans="2:114">
      <c r="B33" s="123">
        <f>laps_times[[#This Row],[poř]]</f>
        <v>30</v>
      </c>
      <c r="C33" s="124">
        <f>laps_times[[#This Row],[s.č.]]</f>
        <v>37</v>
      </c>
      <c r="D33" s="124" t="str">
        <f>laps_times[[#This Row],[jméno]]</f>
        <v>Kolář Martin</v>
      </c>
      <c r="E33" s="125">
        <f>laps_times[[#This Row],[roč]]</f>
        <v>1980</v>
      </c>
      <c r="F33" s="125" t="str">
        <f>laps_times[[#This Row],[kat]]</f>
        <v>M30</v>
      </c>
      <c r="G33" s="125">
        <f>laps_times[[#This Row],[poř_kat]]</f>
        <v>6</v>
      </c>
      <c r="H33" s="124" t="str">
        <f>IF(ISBLANK(laps_times[[#This Row],[klub]]),"-",laps_times[[#This Row],[klub]])</f>
        <v>Trisk České Budejovice</v>
      </c>
      <c r="I33" s="133">
        <f>laps_times[[#This Row],[celk. čas]]</f>
        <v>0.15298611111111113</v>
      </c>
      <c r="J33" s="126">
        <f>laps_times[[#This Row],[1]]</f>
        <v>1.9554398148148148E-3</v>
      </c>
      <c r="K33" s="126">
        <f>IF(ISBLANK(laps_times[[#This Row],[2]]),"DNF",    rounds_cum_time[[#This Row],[1]]+laps_times[[#This Row],[2]])</f>
        <v>3.1878472222222221E-3</v>
      </c>
      <c r="L33" s="126">
        <f>IF(ISBLANK(laps_times[[#This Row],[3]]),"DNF",    rounds_cum_time[[#This Row],[2]]+laps_times[[#This Row],[3]])</f>
        <v>4.4013888888888887E-3</v>
      </c>
      <c r="M33" s="126">
        <f>IF(ISBLANK(laps_times[[#This Row],[4]]),"DNF",    rounds_cum_time[[#This Row],[3]]+laps_times[[#This Row],[4]])</f>
        <v>5.6201388888888889E-3</v>
      </c>
      <c r="N33" s="126">
        <f>IF(ISBLANK(laps_times[[#This Row],[5]]),"DNF",    rounds_cum_time[[#This Row],[4]]+laps_times[[#This Row],[5]])</f>
        <v>6.8637731481481484E-3</v>
      </c>
      <c r="O33" s="126">
        <f>IF(ISBLANK(laps_times[[#This Row],[6]]),"DNF",    rounds_cum_time[[#This Row],[5]]+laps_times[[#This Row],[6]])</f>
        <v>8.1144675925925933E-3</v>
      </c>
      <c r="P33" s="126">
        <f>IF(ISBLANK(laps_times[[#This Row],[7]]),"DNF",    rounds_cum_time[[#This Row],[6]]+laps_times[[#This Row],[7]])</f>
        <v>9.3160879629629635E-3</v>
      </c>
      <c r="Q33" s="126">
        <f>IF(ISBLANK(laps_times[[#This Row],[8]]),"DNF",    rounds_cum_time[[#This Row],[7]]+laps_times[[#This Row],[8]])</f>
        <v>1.0511689814814816E-2</v>
      </c>
      <c r="R33" s="126">
        <f>IF(ISBLANK(laps_times[[#This Row],[9]]),"DNF",    rounds_cum_time[[#This Row],[8]]+laps_times[[#This Row],[9]])</f>
        <v>1.1679282407407409E-2</v>
      </c>
      <c r="S33" s="126">
        <f>IF(ISBLANK(laps_times[[#This Row],[10]]),"DNF",    rounds_cum_time[[#This Row],[9]]+laps_times[[#This Row],[10]])</f>
        <v>1.2825347222222224E-2</v>
      </c>
      <c r="T33" s="126">
        <f>IF(ISBLANK(laps_times[[#This Row],[11]]),"DNF",    rounds_cum_time[[#This Row],[10]]+laps_times[[#This Row],[11]])</f>
        <v>1.401516203703704E-2</v>
      </c>
      <c r="U33" s="126">
        <f>IF(ISBLANK(laps_times[[#This Row],[12]]),"DNF",    rounds_cum_time[[#This Row],[11]]+laps_times[[#This Row],[12]])</f>
        <v>1.5174305555555559E-2</v>
      </c>
      <c r="V33" s="126">
        <f>IF(ISBLANK(laps_times[[#This Row],[13]]),"DNF",    rounds_cum_time[[#This Row],[12]]+laps_times[[#This Row],[13]])</f>
        <v>1.6342708333333338E-2</v>
      </c>
      <c r="W33" s="126">
        <f>IF(ISBLANK(laps_times[[#This Row],[14]]),"DNF",    rounds_cum_time[[#This Row],[13]]+laps_times[[#This Row],[14]])</f>
        <v>1.7525231481481485E-2</v>
      </c>
      <c r="X33" s="126">
        <f>IF(ISBLANK(laps_times[[#This Row],[15]]),"DNF",    rounds_cum_time[[#This Row],[14]]+laps_times[[#This Row],[15]])</f>
        <v>1.8709722222222225E-2</v>
      </c>
      <c r="Y33" s="126">
        <f>IF(ISBLANK(laps_times[[#This Row],[16]]),"DNF",    rounds_cum_time[[#This Row],[15]]+laps_times[[#This Row],[16]])</f>
        <v>1.9948495370370373E-2</v>
      </c>
      <c r="Z33" s="126">
        <f>IF(ISBLANK(laps_times[[#This Row],[17]]),"DNF",    rounds_cum_time[[#This Row],[16]]+laps_times[[#This Row],[17]])</f>
        <v>2.110914351851852E-2</v>
      </c>
      <c r="AA33" s="126">
        <f>IF(ISBLANK(laps_times[[#This Row],[18]]),"DNF",    rounds_cum_time[[#This Row],[17]]+laps_times[[#This Row],[18]])</f>
        <v>2.2282870370370373E-2</v>
      </c>
      <c r="AB33" s="126">
        <f>IF(ISBLANK(laps_times[[#This Row],[19]]),"DNF",    rounds_cum_time[[#This Row],[18]]+laps_times[[#This Row],[19]])</f>
        <v>2.3423842592592597E-2</v>
      </c>
      <c r="AC33" s="126">
        <f>IF(ISBLANK(laps_times[[#This Row],[20]]),"DNF",    rounds_cum_time[[#This Row],[19]]+laps_times[[#This Row],[20]])</f>
        <v>2.4595023148148154E-2</v>
      </c>
      <c r="AD33" s="126">
        <f>IF(ISBLANK(laps_times[[#This Row],[21]]),"DNF",    rounds_cum_time[[#This Row],[20]]+laps_times[[#This Row],[21]])</f>
        <v>2.7017361111111117E-2</v>
      </c>
      <c r="AE33" s="126">
        <f>IF(ISBLANK(laps_times[[#This Row],[22]]),"DNF",    rounds_cum_time[[#This Row],[21]]+laps_times[[#This Row],[22]])</f>
        <v>2.8208333333333339E-2</v>
      </c>
      <c r="AF33" s="126">
        <f>IF(ISBLANK(laps_times[[#This Row],[23]]),"DNF",    rounds_cum_time[[#This Row],[22]]+laps_times[[#This Row],[23]])</f>
        <v>2.9380439814814821E-2</v>
      </c>
      <c r="AG33" s="126">
        <f>IF(ISBLANK(laps_times[[#This Row],[24]]),"DNF",    rounds_cum_time[[#This Row],[23]]+laps_times[[#This Row],[24]])</f>
        <v>3.0610763888888896E-2</v>
      </c>
      <c r="AH33" s="126">
        <f>IF(ISBLANK(laps_times[[#This Row],[25]]),"DNF",    rounds_cum_time[[#This Row],[24]]+laps_times[[#This Row],[25]])</f>
        <v>3.1776273148148154E-2</v>
      </c>
      <c r="AI33" s="126">
        <f>IF(ISBLANK(laps_times[[#This Row],[26]]),"DNF",    rounds_cum_time[[#This Row],[25]]+laps_times[[#This Row],[26]])</f>
        <v>3.2956597222222231E-2</v>
      </c>
      <c r="AJ33" s="126">
        <f>IF(ISBLANK(laps_times[[#This Row],[27]]),"DNF",    rounds_cum_time[[#This Row],[26]]+laps_times[[#This Row],[27]])</f>
        <v>3.4149652777777789E-2</v>
      </c>
      <c r="AK33" s="126">
        <f>IF(ISBLANK(laps_times[[#This Row],[28]]),"DNF",    rounds_cum_time[[#This Row],[27]]+laps_times[[#This Row],[28]])</f>
        <v>3.534710648148149E-2</v>
      </c>
      <c r="AL33" s="126">
        <f>IF(ISBLANK(laps_times[[#This Row],[29]]),"DNF",    rounds_cum_time[[#This Row],[28]]+laps_times[[#This Row],[29]])</f>
        <v>3.6586921296296301E-2</v>
      </c>
      <c r="AM33" s="126">
        <f>IF(ISBLANK(laps_times[[#This Row],[30]]),"DNF",    rounds_cum_time[[#This Row],[29]]+laps_times[[#This Row],[30]])</f>
        <v>3.781782407407408E-2</v>
      </c>
      <c r="AN33" s="126">
        <f>IF(ISBLANK(laps_times[[#This Row],[31]]),"DNF",    rounds_cum_time[[#This Row],[30]]+laps_times[[#This Row],[31]])</f>
        <v>3.9114930555555559E-2</v>
      </c>
      <c r="AO33" s="126">
        <f>IF(ISBLANK(laps_times[[#This Row],[32]]),"DNF",    rounds_cum_time[[#This Row],[31]]+laps_times[[#This Row],[32]])</f>
        <v>4.0389236111111115E-2</v>
      </c>
      <c r="AP33" s="126">
        <f>IF(ISBLANK(laps_times[[#This Row],[33]]),"DNF",    rounds_cum_time[[#This Row],[32]]+laps_times[[#This Row],[33]])</f>
        <v>4.167106481481482E-2</v>
      </c>
      <c r="AQ33" s="126">
        <f>IF(ISBLANK(laps_times[[#This Row],[34]]),"DNF",    rounds_cum_time[[#This Row],[33]]+laps_times[[#This Row],[34]])</f>
        <v>4.2938310185185194E-2</v>
      </c>
      <c r="AR33" s="126">
        <f>IF(ISBLANK(laps_times[[#This Row],[35]]),"DNF",    rounds_cum_time[[#This Row],[34]]+laps_times[[#This Row],[35]])</f>
        <v>4.4185763888888896E-2</v>
      </c>
      <c r="AS33" s="126">
        <f>IF(ISBLANK(laps_times[[#This Row],[36]]),"DNF",    rounds_cum_time[[#This Row],[35]]+laps_times[[#This Row],[36]])</f>
        <v>4.5464583333333343E-2</v>
      </c>
      <c r="AT33" s="126">
        <f>IF(ISBLANK(laps_times[[#This Row],[37]]),"DNF",    rounds_cum_time[[#This Row],[36]]+laps_times[[#This Row],[37]])</f>
        <v>4.6709490740740753E-2</v>
      </c>
      <c r="AU33" s="126">
        <f>IF(ISBLANK(laps_times[[#This Row],[38]]),"DNF",    rounds_cum_time[[#This Row],[37]]+laps_times[[#This Row],[38]])</f>
        <v>4.8034490740740753E-2</v>
      </c>
      <c r="AV33" s="126">
        <f>IF(ISBLANK(laps_times[[#This Row],[39]]),"DNF",    rounds_cum_time[[#This Row],[38]]+laps_times[[#This Row],[39]])</f>
        <v>4.9457870370370381E-2</v>
      </c>
      <c r="AW33" s="126">
        <f>IF(ISBLANK(laps_times[[#This Row],[40]]),"DNF",    rounds_cum_time[[#This Row],[39]]+laps_times[[#This Row],[40]])</f>
        <v>5.0781365740740748E-2</v>
      </c>
      <c r="AX33" s="126">
        <f>IF(ISBLANK(laps_times[[#This Row],[41]]),"DNF",    rounds_cum_time[[#This Row],[40]]+laps_times[[#This Row],[41]])</f>
        <v>5.2104745370370381E-2</v>
      </c>
      <c r="AY33" s="126">
        <f>IF(ISBLANK(laps_times[[#This Row],[42]]),"DNF",    rounds_cum_time[[#This Row],[41]]+laps_times[[#This Row],[42]])</f>
        <v>5.3450578703703712E-2</v>
      </c>
      <c r="AZ33" s="126">
        <f>IF(ISBLANK(laps_times[[#This Row],[43]]),"DNF",    rounds_cum_time[[#This Row],[42]]+laps_times[[#This Row],[43]])</f>
        <v>5.4813425925925932E-2</v>
      </c>
      <c r="BA33" s="126">
        <f>IF(ISBLANK(laps_times[[#This Row],[44]]),"DNF",    rounds_cum_time[[#This Row],[43]]+laps_times[[#This Row],[44]])</f>
        <v>5.6134027777777783E-2</v>
      </c>
      <c r="BB33" s="126">
        <f>IF(ISBLANK(laps_times[[#This Row],[45]]),"DNF",    rounds_cum_time[[#This Row],[44]]+laps_times[[#This Row],[45]])</f>
        <v>5.7474421296296305E-2</v>
      </c>
      <c r="BC33" s="126">
        <f>IF(ISBLANK(laps_times[[#This Row],[46]]),"DNF",    rounds_cum_time[[#This Row],[45]]+laps_times[[#This Row],[46]])</f>
        <v>5.887939814814816E-2</v>
      </c>
      <c r="BD33" s="126">
        <f>IF(ISBLANK(laps_times[[#This Row],[47]]),"DNF",    rounds_cum_time[[#This Row],[46]]+laps_times[[#This Row],[47]])</f>
        <v>6.0269444444444459E-2</v>
      </c>
      <c r="BE33" s="126">
        <f>IF(ISBLANK(laps_times[[#This Row],[48]]),"DNF",    rounds_cum_time[[#This Row],[47]]+laps_times[[#This Row],[48]])</f>
        <v>6.1719444444444459E-2</v>
      </c>
      <c r="BF33" s="126">
        <f>IF(ISBLANK(laps_times[[#This Row],[49]]),"DNF",    rounds_cum_time[[#This Row],[48]]+laps_times[[#This Row],[49]])</f>
        <v>6.3081828703703713E-2</v>
      </c>
      <c r="BG33" s="126">
        <f>IF(ISBLANK(laps_times[[#This Row],[50]]),"DNF",    rounds_cum_time[[#This Row],[49]]+laps_times[[#This Row],[50]])</f>
        <v>6.4410416666666678E-2</v>
      </c>
      <c r="BH33" s="126">
        <f>IF(ISBLANK(laps_times[[#This Row],[51]]),"DNF",    rounds_cum_time[[#This Row],[50]]+laps_times[[#This Row],[51]])</f>
        <v>6.5763773148148158E-2</v>
      </c>
      <c r="BI33" s="126">
        <f>IF(ISBLANK(laps_times[[#This Row],[52]]),"DNF",    rounds_cum_time[[#This Row],[51]]+laps_times[[#This Row],[52]])</f>
        <v>6.7120717592592596E-2</v>
      </c>
      <c r="BJ33" s="126">
        <f>IF(ISBLANK(laps_times[[#This Row],[53]]),"DNF",    rounds_cum_time[[#This Row],[52]]+laps_times[[#This Row],[53]])</f>
        <v>6.8524074074074084E-2</v>
      </c>
      <c r="BK33" s="126">
        <f>IF(ISBLANK(laps_times[[#This Row],[54]]),"DNF",    rounds_cum_time[[#This Row],[53]]+laps_times[[#This Row],[54]])</f>
        <v>7.0000000000000007E-2</v>
      </c>
      <c r="BL33" s="126">
        <f>IF(ISBLANK(laps_times[[#This Row],[55]]),"DNF",    rounds_cum_time[[#This Row],[54]]+laps_times[[#This Row],[55]])</f>
        <v>7.1410532407407412E-2</v>
      </c>
      <c r="BM33" s="126">
        <f>IF(ISBLANK(laps_times[[#This Row],[56]]),"DNF",    rounds_cum_time[[#This Row],[55]]+laps_times[[#This Row],[56]])</f>
        <v>7.2835416666666666E-2</v>
      </c>
      <c r="BN33" s="126">
        <f>IF(ISBLANK(laps_times[[#This Row],[57]]),"DNF",    rounds_cum_time[[#This Row],[56]]+laps_times[[#This Row],[57]])</f>
        <v>7.4291898148148142E-2</v>
      </c>
      <c r="BO33" s="126">
        <f>IF(ISBLANK(laps_times[[#This Row],[58]]),"DNF",    rounds_cum_time[[#This Row],[57]]+laps_times[[#This Row],[58]])</f>
        <v>7.573414351851851E-2</v>
      </c>
      <c r="BP33" s="126">
        <f>IF(ISBLANK(laps_times[[#This Row],[59]]),"DNF",    rounds_cum_time[[#This Row],[58]]+laps_times[[#This Row],[59]])</f>
        <v>7.7299421296296286E-2</v>
      </c>
      <c r="BQ33" s="126">
        <f>IF(ISBLANK(laps_times[[#This Row],[60]]),"DNF",    rounds_cum_time[[#This Row],[59]]+laps_times[[#This Row],[60]])</f>
        <v>7.8783449074074058E-2</v>
      </c>
      <c r="BR33" s="126">
        <f>IF(ISBLANK(laps_times[[#This Row],[61]]),"DNF",    rounds_cum_time[[#This Row],[60]]+laps_times[[#This Row],[61]])</f>
        <v>8.4179629629629618E-2</v>
      </c>
      <c r="BS33" s="126">
        <f>IF(ISBLANK(laps_times[[#This Row],[62]]),"DNF",    rounds_cum_time[[#This Row],[61]]+laps_times[[#This Row],[62]])</f>
        <v>8.5702662037037025E-2</v>
      </c>
      <c r="BT33" s="126">
        <f>IF(ISBLANK(laps_times[[#This Row],[63]]),"DNF",    rounds_cum_time[[#This Row],[62]]+laps_times[[#This Row],[63]])</f>
        <v>8.7404398148148141E-2</v>
      </c>
      <c r="BU33" s="126">
        <f>IF(ISBLANK(laps_times[[#This Row],[64]]),"DNF",    rounds_cum_time[[#This Row],[63]]+laps_times[[#This Row],[64]])</f>
        <v>8.891608796296295E-2</v>
      </c>
      <c r="BV33" s="126">
        <f>IF(ISBLANK(laps_times[[#This Row],[65]]),"DNF",    rounds_cum_time[[#This Row],[64]]+laps_times[[#This Row],[65]])</f>
        <v>9.0385300925925907E-2</v>
      </c>
      <c r="BW33" s="126">
        <f>IF(ISBLANK(laps_times[[#This Row],[66]]),"DNF",    rounds_cum_time[[#This Row],[65]]+laps_times[[#This Row],[66]])</f>
        <v>9.190879629629628E-2</v>
      </c>
      <c r="BX33" s="126">
        <f>IF(ISBLANK(laps_times[[#This Row],[67]]),"DNF",    rounds_cum_time[[#This Row],[66]]+laps_times[[#This Row],[67]])</f>
        <v>9.3755208333333312E-2</v>
      </c>
      <c r="BY33" s="126">
        <f>IF(ISBLANK(laps_times[[#This Row],[68]]),"DNF",    rounds_cum_time[[#This Row],[67]]+laps_times[[#This Row],[68]])</f>
        <v>9.5476388888888861E-2</v>
      </c>
      <c r="BZ33" s="126">
        <f>IF(ISBLANK(laps_times[[#This Row],[69]]),"DNF",    rounds_cum_time[[#This Row],[68]]+laps_times[[#This Row],[69]])</f>
        <v>9.7069791666666641E-2</v>
      </c>
      <c r="CA33" s="126">
        <f>IF(ISBLANK(laps_times[[#This Row],[70]]),"DNF",    rounds_cum_time[[#This Row],[69]]+laps_times[[#This Row],[70]])</f>
        <v>9.8638657407407376E-2</v>
      </c>
      <c r="CB33" s="126">
        <f>IF(ISBLANK(laps_times[[#This Row],[71]]),"DNF",    rounds_cum_time[[#This Row],[70]]+laps_times[[#This Row],[71]])</f>
        <v>0.10017326388888886</v>
      </c>
      <c r="CC33" s="126">
        <f>IF(ISBLANK(laps_times[[#This Row],[72]]),"DNF",    rounds_cum_time[[#This Row],[71]]+laps_times[[#This Row],[72]])</f>
        <v>0.10162662037037035</v>
      </c>
      <c r="CD33" s="126">
        <f>IF(ISBLANK(laps_times[[#This Row],[73]]),"DNF",    rounds_cum_time[[#This Row],[72]]+laps_times[[#This Row],[73]])</f>
        <v>0.10307650462962961</v>
      </c>
      <c r="CE33" s="126">
        <f>IF(ISBLANK(laps_times[[#This Row],[74]]),"DNF",    rounds_cum_time[[#This Row],[73]]+laps_times[[#This Row],[74]])</f>
        <v>0.10474247685185184</v>
      </c>
      <c r="CF33" s="126">
        <f>IF(ISBLANK(laps_times[[#This Row],[75]]),"DNF",    rounds_cum_time[[#This Row],[74]]+laps_times[[#This Row],[75]])</f>
        <v>0.1061616898148148</v>
      </c>
      <c r="CG33" s="126">
        <f>IF(ISBLANK(laps_times[[#This Row],[76]]),"DNF",    rounds_cum_time[[#This Row],[75]]+laps_times[[#This Row],[76]])</f>
        <v>0.10754351851851851</v>
      </c>
      <c r="CH33" s="126">
        <f>IF(ISBLANK(laps_times[[#This Row],[77]]),"DNF",    rounds_cum_time[[#This Row],[76]]+laps_times[[#This Row],[77]])</f>
        <v>0.10902557870370369</v>
      </c>
      <c r="CI33" s="126">
        <f>IF(ISBLANK(laps_times[[#This Row],[78]]),"DNF",    rounds_cum_time[[#This Row],[77]]+laps_times[[#This Row],[78]])</f>
        <v>0.11041967592592591</v>
      </c>
      <c r="CJ33" s="126">
        <f>IF(ISBLANK(laps_times[[#This Row],[79]]),"DNF",    rounds_cum_time[[#This Row],[78]]+laps_times[[#This Row],[79]])</f>
        <v>0.11183425925925924</v>
      </c>
      <c r="CK33" s="126">
        <f>IF(ISBLANK(laps_times[[#This Row],[80]]),"DNF",    rounds_cum_time[[#This Row],[79]]+laps_times[[#This Row],[80]])</f>
        <v>0.11328229166666665</v>
      </c>
      <c r="CL33" s="126">
        <f>IF(ISBLANK(laps_times[[#This Row],[81]]),"DNF",    rounds_cum_time[[#This Row],[80]]+laps_times[[#This Row],[81]])</f>
        <v>0.11492060185185184</v>
      </c>
      <c r="CM33" s="126">
        <f>IF(ISBLANK(laps_times[[#This Row],[82]]),"DNF",    rounds_cum_time[[#This Row],[81]]+laps_times[[#This Row],[82]])</f>
        <v>0.11645416666666665</v>
      </c>
      <c r="CN33" s="126">
        <f>IF(ISBLANK(laps_times[[#This Row],[83]]),"DNF",    rounds_cum_time[[#This Row],[82]]+laps_times[[#This Row],[83]])</f>
        <v>0.11798703703703702</v>
      </c>
      <c r="CO33" s="126">
        <f>IF(ISBLANK(laps_times[[#This Row],[84]]),"DNF",    rounds_cum_time[[#This Row],[83]]+laps_times[[#This Row],[84]])</f>
        <v>0.11958495370370369</v>
      </c>
      <c r="CP33" s="126">
        <f>IF(ISBLANK(laps_times[[#This Row],[85]]),"DNF",    rounds_cum_time[[#This Row],[84]]+laps_times[[#This Row],[85]])</f>
        <v>0.12115706018518517</v>
      </c>
      <c r="CQ33" s="126">
        <f>IF(ISBLANK(laps_times[[#This Row],[86]]),"DNF",    rounds_cum_time[[#This Row],[85]]+laps_times[[#This Row],[86]])</f>
        <v>0.12287164351851851</v>
      </c>
      <c r="CR33" s="126">
        <f>IF(ISBLANK(laps_times[[#This Row],[87]]),"DNF",    rounds_cum_time[[#This Row],[86]]+laps_times[[#This Row],[87]])</f>
        <v>0.12449687499999999</v>
      </c>
      <c r="CS33" s="126">
        <f>IF(ISBLANK(laps_times[[#This Row],[88]]),"DNF",    rounds_cum_time[[#This Row],[87]]+laps_times[[#This Row],[88]])</f>
        <v>0.12604594907407407</v>
      </c>
      <c r="CT33" s="126">
        <f>IF(ISBLANK(laps_times[[#This Row],[89]]),"DNF",    rounds_cum_time[[#This Row],[88]]+laps_times[[#This Row],[89]])</f>
        <v>0.12760543981481481</v>
      </c>
      <c r="CU33" s="126">
        <f>IF(ISBLANK(laps_times[[#This Row],[90]]),"DNF",    rounds_cum_time[[#This Row],[89]]+laps_times[[#This Row],[90]])</f>
        <v>0.12912118055555555</v>
      </c>
      <c r="CV33" s="126">
        <f>IF(ISBLANK(laps_times[[#This Row],[91]]),"DNF",    rounds_cum_time[[#This Row],[90]]+laps_times[[#This Row],[91]])</f>
        <v>0.13068159722222222</v>
      </c>
      <c r="CW33" s="126">
        <f>IF(ISBLANK(laps_times[[#This Row],[92]]),"DNF",    rounds_cum_time[[#This Row],[91]]+laps_times[[#This Row],[92]])</f>
        <v>0.13222974537037038</v>
      </c>
      <c r="CX33" s="126">
        <f>IF(ISBLANK(laps_times[[#This Row],[93]]),"DNF",    rounds_cum_time[[#This Row],[92]]+laps_times[[#This Row],[93]])</f>
        <v>0.13395937500000002</v>
      </c>
      <c r="CY33" s="126">
        <f>IF(ISBLANK(laps_times[[#This Row],[94]]),"DNF",    rounds_cum_time[[#This Row],[93]]+laps_times[[#This Row],[94]])</f>
        <v>0.13572789351851855</v>
      </c>
      <c r="CZ33" s="126">
        <f>IF(ISBLANK(laps_times[[#This Row],[95]]),"DNF",    rounds_cum_time[[#This Row],[94]]+laps_times[[#This Row],[95]])</f>
        <v>0.13734212962962966</v>
      </c>
      <c r="DA33" s="126">
        <f>IF(ISBLANK(laps_times[[#This Row],[96]]),"DNF",    rounds_cum_time[[#This Row],[95]]+laps_times[[#This Row],[96]])</f>
        <v>0.1389209490740741</v>
      </c>
      <c r="DB33" s="126">
        <f>IF(ISBLANK(laps_times[[#This Row],[97]]),"DNF",    rounds_cum_time[[#This Row],[96]]+laps_times[[#This Row],[97]])</f>
        <v>0.14045659722222226</v>
      </c>
      <c r="DC33" s="126">
        <f>IF(ISBLANK(laps_times[[#This Row],[98]]),"DNF",    rounds_cum_time[[#This Row],[97]]+laps_times[[#This Row],[98]])</f>
        <v>0.14198379629629634</v>
      </c>
      <c r="DD33" s="126">
        <f>IF(ISBLANK(laps_times[[#This Row],[99]]),"DNF",    rounds_cum_time[[#This Row],[98]]+laps_times[[#This Row],[99]])</f>
        <v>0.14352719907407413</v>
      </c>
      <c r="DE33" s="126">
        <f>IF(ISBLANK(laps_times[[#This Row],[100]]),"DNF",    rounds_cum_time[[#This Row],[99]]+laps_times[[#This Row],[100]])</f>
        <v>0.1450731481481482</v>
      </c>
      <c r="DF33" s="126">
        <f>IF(ISBLANK(laps_times[[#This Row],[101]]),"DNF",    rounds_cum_time[[#This Row],[100]]+laps_times[[#This Row],[101]])</f>
        <v>0.14680138888888894</v>
      </c>
      <c r="DG33" s="126">
        <f>IF(ISBLANK(laps_times[[#This Row],[102]]),"DNF",    rounds_cum_time[[#This Row],[101]]+laps_times[[#This Row],[102]])</f>
        <v>0.14841041666666671</v>
      </c>
      <c r="DH33" s="126">
        <f>IF(ISBLANK(laps_times[[#This Row],[103]]),"DNF",    rounds_cum_time[[#This Row],[102]]+laps_times[[#This Row],[103]])</f>
        <v>0.14999780092592596</v>
      </c>
      <c r="DI33" s="127">
        <f>IF(ISBLANK(laps_times[[#This Row],[104]]),"DNF",    rounds_cum_time[[#This Row],[103]]+laps_times[[#This Row],[104]])</f>
        <v>0.15162800925925929</v>
      </c>
      <c r="DJ33" s="127">
        <f>IF(ISBLANK(laps_times[[#This Row],[105]]),"DNF",    rounds_cum_time[[#This Row],[104]]+laps_times[[#This Row],[105]])</f>
        <v>0.15298599537037039</v>
      </c>
    </row>
    <row r="34" spans="2:114">
      <c r="B34" s="123">
        <f>laps_times[[#This Row],[poř]]</f>
        <v>31</v>
      </c>
      <c r="C34" s="124">
        <f>laps_times[[#This Row],[s.č.]]</f>
        <v>31</v>
      </c>
      <c r="D34" s="124" t="str">
        <f>laps_times[[#This Row],[jméno]]</f>
        <v>Kačer Ctibor</v>
      </c>
      <c r="E34" s="125">
        <f>laps_times[[#This Row],[roč]]</f>
        <v>1982</v>
      </c>
      <c r="F34" s="125" t="str">
        <f>laps_times[[#This Row],[kat]]</f>
        <v>M30</v>
      </c>
      <c r="G34" s="125">
        <f>laps_times[[#This Row],[poř_kat]]</f>
        <v>7</v>
      </c>
      <c r="H34" s="124" t="str">
        <f>IF(ISBLANK(laps_times[[#This Row],[klub]]),"-",laps_times[[#This Row],[klub]])</f>
        <v>Run the World</v>
      </c>
      <c r="I34" s="133">
        <f>laps_times[[#This Row],[celk. čas]]</f>
        <v>0.15330787037037039</v>
      </c>
      <c r="J34" s="126">
        <f>laps_times[[#This Row],[1]]</f>
        <v>2.1637731481481482E-3</v>
      </c>
      <c r="K34" s="126">
        <f>IF(ISBLANK(laps_times[[#This Row],[2]]),"DNF",    rounds_cum_time[[#This Row],[1]]+laps_times[[#This Row],[2]])</f>
        <v>3.4709490740740742E-3</v>
      </c>
      <c r="L34" s="126">
        <f>IF(ISBLANK(laps_times[[#This Row],[3]]),"DNF",    rounds_cum_time[[#This Row],[2]]+laps_times[[#This Row],[3]])</f>
        <v>4.7887731481481479E-3</v>
      </c>
      <c r="M34" s="126">
        <f>IF(ISBLANK(laps_times[[#This Row],[4]]),"DNF",    rounds_cum_time[[#This Row],[3]]+laps_times[[#This Row],[4]])</f>
        <v>6.0732638888888885E-3</v>
      </c>
      <c r="N34" s="126">
        <f>IF(ISBLANK(laps_times[[#This Row],[5]]),"DNF",    rounds_cum_time[[#This Row],[4]]+laps_times[[#This Row],[5]])</f>
        <v>7.3946759259259252E-3</v>
      </c>
      <c r="O34" s="126">
        <f>IF(ISBLANK(laps_times[[#This Row],[6]]),"DNF",    rounds_cum_time[[#This Row],[5]]+laps_times[[#This Row],[6]])</f>
        <v>8.7238425925925921E-3</v>
      </c>
      <c r="P34" s="126">
        <f>IF(ISBLANK(laps_times[[#This Row],[7]]),"DNF",    rounds_cum_time[[#This Row],[6]]+laps_times[[#This Row],[7]])</f>
        <v>1.0057175925925926E-2</v>
      </c>
      <c r="Q34" s="126">
        <f>IF(ISBLANK(laps_times[[#This Row],[8]]),"DNF",    rounds_cum_time[[#This Row],[7]]+laps_times[[#This Row],[8]])</f>
        <v>1.1403472222222223E-2</v>
      </c>
      <c r="R34" s="126">
        <f>IF(ISBLANK(laps_times[[#This Row],[9]]),"DNF",    rounds_cum_time[[#This Row],[8]]+laps_times[[#This Row],[9]])</f>
        <v>1.2709375E-2</v>
      </c>
      <c r="S34" s="126">
        <f>IF(ISBLANK(laps_times[[#This Row],[10]]),"DNF",    rounds_cum_time[[#This Row],[9]]+laps_times[[#This Row],[10]])</f>
        <v>1.3986921296296296E-2</v>
      </c>
      <c r="T34" s="126">
        <f>IF(ISBLANK(laps_times[[#This Row],[11]]),"DNF",    rounds_cum_time[[#This Row],[10]]+laps_times[[#This Row],[11]])</f>
        <v>1.5265972222222222E-2</v>
      </c>
      <c r="U34" s="126">
        <f>IF(ISBLANK(laps_times[[#This Row],[12]]),"DNF",    rounds_cum_time[[#This Row],[11]]+laps_times[[#This Row],[12]])</f>
        <v>1.6510069444444445E-2</v>
      </c>
      <c r="V34" s="126">
        <f>IF(ISBLANK(laps_times[[#This Row],[13]]),"DNF",    rounds_cum_time[[#This Row],[12]]+laps_times[[#This Row],[13]])</f>
        <v>1.7772453703703704E-2</v>
      </c>
      <c r="W34" s="126">
        <f>IF(ISBLANK(laps_times[[#This Row],[14]]),"DNF",    rounds_cum_time[[#This Row],[13]]+laps_times[[#This Row],[14]])</f>
        <v>1.9209953703703705E-2</v>
      </c>
      <c r="X34" s="126">
        <f>IF(ISBLANK(laps_times[[#This Row],[15]]),"DNF",    rounds_cum_time[[#This Row],[14]]+laps_times[[#This Row],[15]])</f>
        <v>2.0480208333333333E-2</v>
      </c>
      <c r="Y34" s="126">
        <f>IF(ISBLANK(laps_times[[#This Row],[16]]),"DNF",    rounds_cum_time[[#This Row],[15]]+laps_times[[#This Row],[16]])</f>
        <v>2.176585648148148E-2</v>
      </c>
      <c r="Z34" s="126">
        <f>IF(ISBLANK(laps_times[[#This Row],[17]]),"DNF",    rounds_cum_time[[#This Row],[16]]+laps_times[[#This Row],[17]])</f>
        <v>2.3065277777777775E-2</v>
      </c>
      <c r="AA34" s="126">
        <f>IF(ISBLANK(laps_times[[#This Row],[18]]),"DNF",    rounds_cum_time[[#This Row],[17]]+laps_times[[#This Row],[18]])</f>
        <v>2.4388773148148146E-2</v>
      </c>
      <c r="AB34" s="126">
        <f>IF(ISBLANK(laps_times[[#This Row],[19]]),"DNF",    rounds_cum_time[[#This Row],[18]]+laps_times[[#This Row],[19]])</f>
        <v>2.572858796296296E-2</v>
      </c>
      <c r="AC34" s="126">
        <f>IF(ISBLANK(laps_times[[#This Row],[20]]),"DNF",    rounds_cum_time[[#This Row],[19]]+laps_times[[#This Row],[20]])</f>
        <v>2.7051273148148144E-2</v>
      </c>
      <c r="AD34" s="126">
        <f>IF(ISBLANK(laps_times[[#This Row],[21]]),"DNF",    rounds_cum_time[[#This Row],[20]]+laps_times[[#This Row],[21]])</f>
        <v>2.8366435185185182E-2</v>
      </c>
      <c r="AE34" s="126">
        <f>IF(ISBLANK(laps_times[[#This Row],[22]]),"DNF",    rounds_cum_time[[#This Row],[21]]+laps_times[[#This Row],[22]])</f>
        <v>2.9624884259259257E-2</v>
      </c>
      <c r="AF34" s="126">
        <f>IF(ISBLANK(laps_times[[#This Row],[23]]),"DNF",    rounds_cum_time[[#This Row],[22]]+laps_times[[#This Row],[23]])</f>
        <v>3.0935300925925925E-2</v>
      </c>
      <c r="AG34" s="126">
        <f>IF(ISBLANK(laps_times[[#This Row],[24]]),"DNF",    rounds_cum_time[[#This Row],[23]]+laps_times[[#This Row],[24]])</f>
        <v>3.2306597222222219E-2</v>
      </c>
      <c r="AH34" s="126">
        <f>IF(ISBLANK(laps_times[[#This Row],[25]]),"DNF",    rounds_cum_time[[#This Row],[24]]+laps_times[[#This Row],[25]])</f>
        <v>3.3622800925925921E-2</v>
      </c>
      <c r="AI34" s="126">
        <f>IF(ISBLANK(laps_times[[#This Row],[26]]),"DNF",    rounds_cum_time[[#This Row],[25]]+laps_times[[#This Row],[26]])</f>
        <v>3.4954976851851845E-2</v>
      </c>
      <c r="AJ34" s="126">
        <f>IF(ISBLANK(laps_times[[#This Row],[27]]),"DNF",    rounds_cum_time[[#This Row],[26]]+laps_times[[#This Row],[27]])</f>
        <v>3.6330439814814805E-2</v>
      </c>
      <c r="AK34" s="126">
        <f>IF(ISBLANK(laps_times[[#This Row],[28]]),"DNF",    rounds_cum_time[[#This Row],[27]]+laps_times[[#This Row],[28]])</f>
        <v>3.7682638888888877E-2</v>
      </c>
      <c r="AL34" s="126">
        <f>IF(ISBLANK(laps_times[[#This Row],[29]]),"DNF",    rounds_cum_time[[#This Row],[28]]+laps_times[[#This Row],[29]])</f>
        <v>3.9042129629629614E-2</v>
      </c>
      <c r="AM34" s="126">
        <f>IF(ISBLANK(laps_times[[#This Row],[30]]),"DNF",    rounds_cum_time[[#This Row],[29]]+laps_times[[#This Row],[30]])</f>
        <v>4.0386111111111095E-2</v>
      </c>
      <c r="AN34" s="126">
        <f>IF(ISBLANK(laps_times[[#This Row],[31]]),"DNF",    rounds_cum_time[[#This Row],[30]]+laps_times[[#This Row],[31]])</f>
        <v>4.1729282407407392E-2</v>
      </c>
      <c r="AO34" s="126">
        <f>IF(ISBLANK(laps_times[[#This Row],[32]]),"DNF",    rounds_cum_time[[#This Row],[31]]+laps_times[[#This Row],[32]])</f>
        <v>4.3094675925925911E-2</v>
      </c>
      <c r="AP34" s="126">
        <f>IF(ISBLANK(laps_times[[#This Row],[33]]),"DNF",    rounds_cum_time[[#This Row],[32]]+laps_times[[#This Row],[33]])</f>
        <v>4.446261574074073E-2</v>
      </c>
      <c r="AQ34" s="126">
        <f>IF(ISBLANK(laps_times[[#This Row],[34]]),"DNF",    rounds_cum_time[[#This Row],[33]]+laps_times[[#This Row],[34]])</f>
        <v>4.5796296296296286E-2</v>
      </c>
      <c r="AR34" s="126">
        <f>IF(ISBLANK(laps_times[[#This Row],[35]]),"DNF",    rounds_cum_time[[#This Row],[34]]+laps_times[[#This Row],[35]])</f>
        <v>4.7153935185185174E-2</v>
      </c>
      <c r="AS34" s="126">
        <f>IF(ISBLANK(laps_times[[#This Row],[36]]),"DNF",    rounds_cum_time[[#This Row],[35]]+laps_times[[#This Row],[36]])</f>
        <v>4.8498611111111097E-2</v>
      </c>
      <c r="AT34" s="126">
        <f>IF(ISBLANK(laps_times[[#This Row],[37]]),"DNF",    rounds_cum_time[[#This Row],[36]]+laps_times[[#This Row],[37]])</f>
        <v>4.9863657407407391E-2</v>
      </c>
      <c r="AU34" s="126">
        <f>IF(ISBLANK(laps_times[[#This Row],[38]]),"DNF",    rounds_cum_time[[#This Row],[37]]+laps_times[[#This Row],[38]])</f>
        <v>5.1229976851851836E-2</v>
      </c>
      <c r="AV34" s="126">
        <f>IF(ISBLANK(laps_times[[#This Row],[39]]),"DNF",    rounds_cum_time[[#This Row],[38]]+laps_times[[#This Row],[39]])</f>
        <v>5.2582060185185166E-2</v>
      </c>
      <c r="AW34" s="126">
        <f>IF(ISBLANK(laps_times[[#This Row],[40]]),"DNF",    rounds_cum_time[[#This Row],[39]]+laps_times[[#This Row],[40]])</f>
        <v>5.3943287037037019E-2</v>
      </c>
      <c r="AX34" s="126">
        <f>IF(ISBLANK(laps_times[[#This Row],[41]]),"DNF",    rounds_cum_time[[#This Row],[40]]+laps_times[[#This Row],[41]])</f>
        <v>5.5301041666666648E-2</v>
      </c>
      <c r="AY34" s="126">
        <f>IF(ISBLANK(laps_times[[#This Row],[42]]),"DNF",    rounds_cum_time[[#This Row],[41]]+laps_times[[#This Row],[42]])</f>
        <v>5.6655092592592576E-2</v>
      </c>
      <c r="AZ34" s="126">
        <f>IF(ISBLANK(laps_times[[#This Row],[43]]),"DNF",    rounds_cum_time[[#This Row],[42]]+laps_times[[#This Row],[43]])</f>
        <v>5.80460648148148E-2</v>
      </c>
      <c r="BA34" s="126">
        <f>IF(ISBLANK(laps_times[[#This Row],[44]]),"DNF",    rounds_cum_time[[#This Row],[43]]+laps_times[[#This Row],[44]])</f>
        <v>5.9386458333333322E-2</v>
      </c>
      <c r="BB34" s="126">
        <f>IF(ISBLANK(laps_times[[#This Row],[45]]),"DNF",    rounds_cum_time[[#This Row],[44]]+laps_times[[#This Row],[45]])</f>
        <v>6.0748032407407393E-2</v>
      </c>
      <c r="BC34" s="126">
        <f>IF(ISBLANK(laps_times[[#This Row],[46]]),"DNF",    rounds_cum_time[[#This Row],[45]]+laps_times[[#This Row],[46]])</f>
        <v>6.2136226851851835E-2</v>
      </c>
      <c r="BD34" s="126">
        <f>IF(ISBLANK(laps_times[[#This Row],[47]]),"DNF",    rounds_cum_time[[#This Row],[46]]+laps_times[[#This Row],[47]])</f>
        <v>6.3542361111111098E-2</v>
      </c>
      <c r="BE34" s="126">
        <f>IF(ISBLANK(laps_times[[#This Row],[48]]),"DNF",    rounds_cum_time[[#This Row],[47]]+laps_times[[#This Row],[48]])</f>
        <v>6.4913888888888882E-2</v>
      </c>
      <c r="BF34" s="126">
        <f>IF(ISBLANK(laps_times[[#This Row],[49]]),"DNF",    rounds_cum_time[[#This Row],[48]]+laps_times[[#This Row],[49]])</f>
        <v>6.6650925925925919E-2</v>
      </c>
      <c r="BG34" s="126">
        <f>IF(ISBLANK(laps_times[[#This Row],[50]]),"DNF",    rounds_cum_time[[#This Row],[49]]+laps_times[[#This Row],[50]])</f>
        <v>6.8151851851851838E-2</v>
      </c>
      <c r="BH34" s="126">
        <f>IF(ISBLANK(laps_times[[#This Row],[51]]),"DNF",    rounds_cum_time[[#This Row],[50]]+laps_times[[#This Row],[51]])</f>
        <v>6.9522800925925915E-2</v>
      </c>
      <c r="BI34" s="126">
        <f>IF(ISBLANK(laps_times[[#This Row],[52]]),"DNF",    rounds_cum_time[[#This Row],[51]]+laps_times[[#This Row],[52]])</f>
        <v>7.0848379629629615E-2</v>
      </c>
      <c r="BJ34" s="126">
        <f>IF(ISBLANK(laps_times[[#This Row],[53]]),"DNF",    rounds_cum_time[[#This Row],[52]]+laps_times[[#This Row],[53]])</f>
        <v>7.2186458333333314E-2</v>
      </c>
      <c r="BK34" s="126">
        <f>IF(ISBLANK(laps_times[[#This Row],[54]]),"DNF",    rounds_cum_time[[#This Row],[53]]+laps_times[[#This Row],[54]])</f>
        <v>7.3589120370370353E-2</v>
      </c>
      <c r="BL34" s="126">
        <f>IF(ISBLANK(laps_times[[#This Row],[55]]),"DNF",    rounds_cum_time[[#This Row],[54]]+laps_times[[#This Row],[55]])</f>
        <v>7.4942361111111092E-2</v>
      </c>
      <c r="BM34" s="126">
        <f>IF(ISBLANK(laps_times[[#This Row],[56]]),"DNF",    rounds_cum_time[[#This Row],[55]]+laps_times[[#This Row],[56]])</f>
        <v>7.6316782407407385E-2</v>
      </c>
      <c r="BN34" s="126">
        <f>IF(ISBLANK(laps_times[[#This Row],[57]]),"DNF",    rounds_cum_time[[#This Row],[56]]+laps_times[[#This Row],[57]])</f>
        <v>7.7703240740740726E-2</v>
      </c>
      <c r="BO34" s="126">
        <f>IF(ISBLANK(laps_times[[#This Row],[58]]),"DNF",    rounds_cum_time[[#This Row],[57]]+laps_times[[#This Row],[58]])</f>
        <v>7.9270370370370352E-2</v>
      </c>
      <c r="BP34" s="126">
        <f>IF(ISBLANK(laps_times[[#This Row],[59]]),"DNF",    rounds_cum_time[[#This Row],[58]]+laps_times[[#This Row],[59]])</f>
        <v>8.0657986111111094E-2</v>
      </c>
      <c r="BQ34" s="126">
        <f>IF(ISBLANK(laps_times[[#This Row],[60]]),"DNF",    rounds_cum_time[[#This Row],[59]]+laps_times[[#This Row],[60]])</f>
        <v>8.1997569444444432E-2</v>
      </c>
      <c r="BR34" s="126">
        <f>IF(ISBLANK(laps_times[[#This Row],[61]]),"DNF",    rounds_cum_time[[#This Row],[60]]+laps_times[[#This Row],[61]])</f>
        <v>8.3335185185185179E-2</v>
      </c>
      <c r="BS34" s="126">
        <f>IF(ISBLANK(laps_times[[#This Row],[62]]),"DNF",    rounds_cum_time[[#This Row],[61]]+laps_times[[#This Row],[62]])</f>
        <v>8.4785185185185186E-2</v>
      </c>
      <c r="BT34" s="126">
        <f>IF(ISBLANK(laps_times[[#This Row],[63]]),"DNF",    rounds_cum_time[[#This Row],[62]]+laps_times[[#This Row],[63]])</f>
        <v>8.6296990740740737E-2</v>
      </c>
      <c r="BU34" s="126">
        <f>IF(ISBLANK(laps_times[[#This Row],[64]]),"DNF",    rounds_cum_time[[#This Row],[63]]+laps_times[[#This Row],[64]])</f>
        <v>8.7740509259259261E-2</v>
      </c>
      <c r="BV34" s="126">
        <f>IF(ISBLANK(laps_times[[#This Row],[65]]),"DNF",    rounds_cum_time[[#This Row],[64]]+laps_times[[#This Row],[65]])</f>
        <v>8.9176620370370371E-2</v>
      </c>
      <c r="BW34" s="126">
        <f>IF(ISBLANK(laps_times[[#This Row],[66]]),"DNF",    rounds_cum_time[[#This Row],[65]]+laps_times[[#This Row],[66]])</f>
        <v>9.0627662037037038E-2</v>
      </c>
      <c r="BX34" s="126">
        <f>IF(ISBLANK(laps_times[[#This Row],[67]]),"DNF",    rounds_cum_time[[#This Row],[66]]+laps_times[[#This Row],[67]])</f>
        <v>9.2039699074074069E-2</v>
      </c>
      <c r="BY34" s="126">
        <f>IF(ISBLANK(laps_times[[#This Row],[68]]),"DNF",    rounds_cum_time[[#This Row],[67]]+laps_times[[#This Row],[68]])</f>
        <v>9.3456018518518508E-2</v>
      </c>
      <c r="BZ34" s="126">
        <f>IF(ISBLANK(laps_times[[#This Row],[69]]),"DNF",    rounds_cum_time[[#This Row],[68]]+laps_times[[#This Row],[69]])</f>
        <v>9.4896643518518509E-2</v>
      </c>
      <c r="CA34" s="126">
        <f>IF(ISBLANK(laps_times[[#This Row],[70]]),"DNF",    rounds_cum_time[[#This Row],[69]]+laps_times[[#This Row],[70]])</f>
        <v>9.6501388888888873E-2</v>
      </c>
      <c r="CB34" s="126">
        <f>IF(ISBLANK(laps_times[[#This Row],[71]]),"DNF",    rounds_cum_time[[#This Row],[70]]+laps_times[[#This Row],[71]])</f>
        <v>9.7909143518518496E-2</v>
      </c>
      <c r="CC34" s="126">
        <f>IF(ISBLANK(laps_times[[#This Row],[72]]),"DNF",    rounds_cum_time[[#This Row],[71]]+laps_times[[#This Row],[72]])</f>
        <v>9.9244328703703685E-2</v>
      </c>
      <c r="CD34" s="126">
        <f>IF(ISBLANK(laps_times[[#This Row],[73]]),"DNF",    rounds_cum_time[[#This Row],[72]]+laps_times[[#This Row],[73]])</f>
        <v>0.10072777777777776</v>
      </c>
      <c r="CE34" s="126">
        <f>IF(ISBLANK(laps_times[[#This Row],[74]]),"DNF",    rounds_cum_time[[#This Row],[73]]+laps_times[[#This Row],[74]])</f>
        <v>0.10229143518518517</v>
      </c>
      <c r="CF34" s="126">
        <f>IF(ISBLANK(laps_times[[#This Row],[75]]),"DNF",    rounds_cum_time[[#This Row],[74]]+laps_times[[#This Row],[75]])</f>
        <v>0.10373043981481481</v>
      </c>
      <c r="CG34" s="126">
        <f>IF(ISBLANK(laps_times[[#This Row],[76]]),"DNF",    rounds_cum_time[[#This Row],[75]]+laps_times[[#This Row],[76]])</f>
        <v>0.10523506944444444</v>
      </c>
      <c r="CH34" s="126">
        <f>IF(ISBLANK(laps_times[[#This Row],[77]]),"DNF",    rounds_cum_time[[#This Row],[76]]+laps_times[[#This Row],[77]])</f>
        <v>0.1067787037037037</v>
      </c>
      <c r="CI34" s="126">
        <f>IF(ISBLANK(laps_times[[#This Row],[78]]),"DNF",    rounds_cum_time[[#This Row],[77]]+laps_times[[#This Row],[78]])</f>
        <v>0.10837557870370369</v>
      </c>
      <c r="CJ34" s="126">
        <f>IF(ISBLANK(laps_times[[#This Row],[79]]),"DNF",    rounds_cum_time[[#This Row],[78]]+laps_times[[#This Row],[79]])</f>
        <v>0.10988645833333333</v>
      </c>
      <c r="CK34" s="126">
        <f>IF(ISBLANK(laps_times[[#This Row],[80]]),"DNF",    rounds_cum_time[[#This Row],[79]]+laps_times[[#This Row],[80]])</f>
        <v>0.11145219907407407</v>
      </c>
      <c r="CL34" s="126">
        <f>IF(ISBLANK(laps_times[[#This Row],[81]]),"DNF",    rounds_cum_time[[#This Row],[80]]+laps_times[[#This Row],[81]])</f>
        <v>0.11316018518518518</v>
      </c>
      <c r="CM34" s="126">
        <f>IF(ISBLANK(laps_times[[#This Row],[82]]),"DNF",    rounds_cum_time[[#This Row],[81]]+laps_times[[#This Row],[82]])</f>
        <v>0.11470879629629629</v>
      </c>
      <c r="CN34" s="126">
        <f>IF(ISBLANK(laps_times[[#This Row],[83]]),"DNF",    rounds_cum_time[[#This Row],[82]]+laps_times[[#This Row],[83]])</f>
        <v>0.11628368055555556</v>
      </c>
      <c r="CO34" s="126">
        <f>IF(ISBLANK(laps_times[[#This Row],[84]]),"DNF",    rounds_cum_time[[#This Row],[83]]+laps_times[[#This Row],[84]])</f>
        <v>0.1179119212962963</v>
      </c>
      <c r="CP34" s="126">
        <f>IF(ISBLANK(laps_times[[#This Row],[85]]),"DNF",    rounds_cum_time[[#This Row],[84]]+laps_times[[#This Row],[85]])</f>
        <v>0.11956261574074074</v>
      </c>
      <c r="CQ34" s="126">
        <f>IF(ISBLANK(laps_times[[#This Row],[86]]),"DNF",    rounds_cum_time[[#This Row],[85]]+laps_times[[#This Row],[86]])</f>
        <v>0.12122407407407408</v>
      </c>
      <c r="CR34" s="126">
        <f>IF(ISBLANK(laps_times[[#This Row],[87]]),"DNF",    rounds_cum_time[[#This Row],[86]]+laps_times[[#This Row],[87]])</f>
        <v>0.12299317129629631</v>
      </c>
      <c r="CS34" s="126">
        <f>IF(ISBLANK(laps_times[[#This Row],[88]]),"DNF",    rounds_cum_time[[#This Row],[87]]+laps_times[[#This Row],[88]])</f>
        <v>0.12465925925925928</v>
      </c>
      <c r="CT34" s="126">
        <f>IF(ISBLANK(laps_times[[#This Row],[89]]),"DNF",    rounds_cum_time[[#This Row],[88]]+laps_times[[#This Row],[89]])</f>
        <v>0.12630347222222224</v>
      </c>
      <c r="CU34" s="126">
        <f>IF(ISBLANK(laps_times[[#This Row],[90]]),"DNF",    rounds_cum_time[[#This Row],[89]]+laps_times[[#This Row],[90]])</f>
        <v>0.12803958333333335</v>
      </c>
      <c r="CV34" s="126">
        <f>IF(ISBLANK(laps_times[[#This Row],[91]]),"DNF",    rounds_cum_time[[#This Row],[90]]+laps_times[[#This Row],[91]])</f>
        <v>0.12968784722222224</v>
      </c>
      <c r="CW34" s="126">
        <f>IF(ISBLANK(laps_times[[#This Row],[92]]),"DNF",    rounds_cum_time[[#This Row],[91]]+laps_times[[#This Row],[92]])</f>
        <v>0.13155983796296297</v>
      </c>
      <c r="CX34" s="126">
        <f>IF(ISBLANK(laps_times[[#This Row],[93]]),"DNF",    rounds_cum_time[[#This Row],[92]]+laps_times[[#This Row],[93]])</f>
        <v>0.13319895833333334</v>
      </c>
      <c r="CY34" s="126">
        <f>IF(ISBLANK(laps_times[[#This Row],[94]]),"DNF",    rounds_cum_time[[#This Row],[93]]+laps_times[[#This Row],[94]])</f>
        <v>0.1349042824074074</v>
      </c>
      <c r="CZ34" s="126">
        <f>IF(ISBLANK(laps_times[[#This Row],[95]]),"DNF",    rounds_cum_time[[#This Row],[94]]+laps_times[[#This Row],[95]])</f>
        <v>0.13654016203703703</v>
      </c>
      <c r="DA34" s="126">
        <f>IF(ISBLANK(laps_times[[#This Row],[96]]),"DNF",    rounds_cum_time[[#This Row],[95]]+laps_times[[#This Row],[96]])</f>
        <v>0.13820694444444445</v>
      </c>
      <c r="DB34" s="126">
        <f>IF(ISBLANK(laps_times[[#This Row],[97]]),"DNF",    rounds_cum_time[[#This Row],[96]]+laps_times[[#This Row],[97]])</f>
        <v>0.139921875</v>
      </c>
      <c r="DC34" s="126">
        <f>IF(ISBLANK(laps_times[[#This Row],[98]]),"DNF",    rounds_cum_time[[#This Row],[97]]+laps_times[[#This Row],[98]])</f>
        <v>0.14161585648148148</v>
      </c>
      <c r="DD34" s="126">
        <f>IF(ISBLANK(laps_times[[#This Row],[99]]),"DNF",    rounds_cum_time[[#This Row],[98]]+laps_times[[#This Row],[99]])</f>
        <v>0.14333391203703702</v>
      </c>
      <c r="DE34" s="126">
        <f>IF(ISBLANK(laps_times[[#This Row],[100]]),"DNF",    rounds_cum_time[[#This Row],[99]]+laps_times[[#This Row],[100]])</f>
        <v>0.14504178240740739</v>
      </c>
      <c r="DF34" s="126">
        <f>IF(ISBLANK(laps_times[[#This Row],[101]]),"DNF",    rounds_cum_time[[#This Row],[100]]+laps_times[[#This Row],[101]])</f>
        <v>0.1467315972222222</v>
      </c>
      <c r="DG34" s="126">
        <f>IF(ISBLANK(laps_times[[#This Row],[102]]),"DNF",    rounds_cum_time[[#This Row],[101]]+laps_times[[#This Row],[102]])</f>
        <v>0.14839687499999998</v>
      </c>
      <c r="DH34" s="126">
        <f>IF(ISBLANK(laps_times[[#This Row],[103]]),"DNF",    rounds_cum_time[[#This Row],[102]]+laps_times[[#This Row],[103]])</f>
        <v>0.1501341435185185</v>
      </c>
      <c r="DI34" s="127">
        <f>IF(ISBLANK(laps_times[[#This Row],[104]]),"DNF",    rounds_cum_time[[#This Row],[103]]+laps_times[[#This Row],[104]])</f>
        <v>0.15178206018518517</v>
      </c>
      <c r="DJ34" s="127">
        <f>IF(ISBLANK(laps_times[[#This Row],[105]]),"DNF",    rounds_cum_time[[#This Row],[104]]+laps_times[[#This Row],[105]])</f>
        <v>0.15330833333333332</v>
      </c>
    </row>
    <row r="35" spans="2:114">
      <c r="B35" s="123">
        <f>laps_times[[#This Row],[poř]]</f>
        <v>32</v>
      </c>
      <c r="C35" s="124">
        <f>laps_times[[#This Row],[s.č.]]</f>
        <v>406</v>
      </c>
      <c r="D35" s="124" t="str">
        <f>laps_times[[#This Row],[jméno]]</f>
        <v xml:space="preserve">Štafeta - GYM Gladiator </v>
      </c>
      <c r="E35" s="125" t="str">
        <f>laps_times[[#This Row],[roč]]</f>
        <v>štafeta</v>
      </c>
      <c r="F35" s="125" t="str">
        <f>laps_times[[#This Row],[kat]]</f>
        <v>ST</v>
      </c>
      <c r="G35" s="125">
        <f>laps_times[[#This Row],[poř_kat]]</f>
        <v>3</v>
      </c>
      <c r="H35" s="124" t="str">
        <f>IF(ISBLANK(laps_times[[#This Row],[klub]]),"-",laps_times[[#This Row],[klub]])</f>
        <v>GYM Gladiators</v>
      </c>
      <c r="I35" s="133">
        <f>laps_times[[#This Row],[celk. čas]]</f>
        <v>0.15343518518518517</v>
      </c>
      <c r="J35" s="126">
        <f>laps_times[[#This Row],[1]]</f>
        <v>2.1174768518518517E-3</v>
      </c>
      <c r="K35" s="126">
        <f>IF(ISBLANK(laps_times[[#This Row],[2]]),"DNF",    rounds_cum_time[[#This Row],[1]]+laps_times[[#This Row],[2]])</f>
        <v>3.4549768518518519E-3</v>
      </c>
      <c r="L35" s="126">
        <f>IF(ISBLANK(laps_times[[#This Row],[3]]),"DNF",    rounds_cum_time[[#This Row],[2]]+laps_times[[#This Row],[3]])</f>
        <v>4.811574074074074E-3</v>
      </c>
      <c r="M35" s="126">
        <f>IF(ISBLANK(laps_times[[#This Row],[4]]),"DNF",    rounds_cum_time[[#This Row],[3]]+laps_times[[#This Row],[4]])</f>
        <v>6.1650462962962961E-3</v>
      </c>
      <c r="N35" s="126">
        <f>IF(ISBLANK(laps_times[[#This Row],[5]]),"DNF",    rounds_cum_time[[#This Row],[4]]+laps_times[[#This Row],[5]])</f>
        <v>7.5067129629629624E-3</v>
      </c>
      <c r="O35" s="126">
        <f>IF(ISBLANK(laps_times[[#This Row],[6]]),"DNF",    rounds_cum_time[[#This Row],[5]]+laps_times[[#This Row],[6]])</f>
        <v>8.8439814814814804E-3</v>
      </c>
      <c r="P35" s="126">
        <f>IF(ISBLANK(laps_times[[#This Row],[7]]),"DNF",    rounds_cum_time[[#This Row],[6]]+laps_times[[#This Row],[7]])</f>
        <v>1.0169907407407407E-2</v>
      </c>
      <c r="Q35" s="126">
        <f>IF(ISBLANK(laps_times[[#This Row],[8]]),"DNF",    rounds_cum_time[[#This Row],[7]]+laps_times[[#This Row],[8]])</f>
        <v>1.145486111111111E-2</v>
      </c>
      <c r="R35" s="126">
        <f>IF(ISBLANK(laps_times[[#This Row],[9]]),"DNF",    rounds_cum_time[[#This Row],[8]]+laps_times[[#This Row],[9]])</f>
        <v>1.2770486111111111E-2</v>
      </c>
      <c r="S35" s="126">
        <f>IF(ISBLANK(laps_times[[#This Row],[10]]),"DNF",    rounds_cum_time[[#This Row],[9]]+laps_times[[#This Row],[10]])</f>
        <v>1.4115972222222222E-2</v>
      </c>
      <c r="T35" s="126">
        <f>IF(ISBLANK(laps_times[[#This Row],[11]]),"DNF",    rounds_cum_time[[#This Row],[10]]+laps_times[[#This Row],[11]])</f>
        <v>1.5434722222222223E-2</v>
      </c>
      <c r="U35" s="126">
        <f>IF(ISBLANK(laps_times[[#This Row],[12]]),"DNF",    rounds_cum_time[[#This Row],[11]]+laps_times[[#This Row],[12]])</f>
        <v>1.6797569444444445E-2</v>
      </c>
      <c r="V35" s="126">
        <f>IF(ISBLANK(laps_times[[#This Row],[13]]),"DNF",    rounds_cum_time[[#This Row],[12]]+laps_times[[#This Row],[13]])</f>
        <v>1.8136574074074076E-2</v>
      </c>
      <c r="W35" s="126">
        <f>IF(ISBLANK(laps_times[[#This Row],[14]]),"DNF",    rounds_cum_time[[#This Row],[13]]+laps_times[[#This Row],[14]])</f>
        <v>1.9457870370370372E-2</v>
      </c>
      <c r="X35" s="126">
        <f>IF(ISBLANK(laps_times[[#This Row],[15]]),"DNF",    rounds_cum_time[[#This Row],[14]]+laps_times[[#This Row],[15]])</f>
        <v>2.073703703703704E-2</v>
      </c>
      <c r="Y35" s="126">
        <f>IF(ISBLANK(laps_times[[#This Row],[16]]),"DNF",    rounds_cum_time[[#This Row],[15]]+laps_times[[#This Row],[16]])</f>
        <v>2.2054861111111115E-2</v>
      </c>
      <c r="Z35" s="126">
        <f>IF(ISBLANK(laps_times[[#This Row],[17]]),"DNF",    rounds_cum_time[[#This Row],[16]]+laps_times[[#This Row],[17]])</f>
        <v>2.3332291666666671E-2</v>
      </c>
      <c r="AA35" s="126">
        <f>IF(ISBLANK(laps_times[[#This Row],[18]]),"DNF",    rounds_cum_time[[#This Row],[17]]+laps_times[[#This Row],[18]])</f>
        <v>2.4628472222222225E-2</v>
      </c>
      <c r="AB35" s="126">
        <f>IF(ISBLANK(laps_times[[#This Row],[19]]),"DNF",    rounds_cum_time[[#This Row],[18]]+laps_times[[#This Row],[19]])</f>
        <v>2.5909606481481485E-2</v>
      </c>
      <c r="AC35" s="126">
        <f>IF(ISBLANK(laps_times[[#This Row],[20]]),"DNF",    rounds_cum_time[[#This Row],[19]]+laps_times[[#This Row],[20]])</f>
        <v>2.714814814814815E-2</v>
      </c>
      <c r="AD35" s="126">
        <f>IF(ISBLANK(laps_times[[#This Row],[21]]),"DNF",    rounds_cum_time[[#This Row],[20]]+laps_times[[#This Row],[21]])</f>
        <v>2.8456250000000002E-2</v>
      </c>
      <c r="AE35" s="126">
        <f>IF(ISBLANK(laps_times[[#This Row],[22]]),"DNF",    rounds_cum_time[[#This Row],[21]]+laps_times[[#This Row],[22]])</f>
        <v>2.969178240740741E-2</v>
      </c>
      <c r="AF35" s="126">
        <f>IF(ISBLANK(laps_times[[#This Row],[23]]),"DNF",    rounds_cum_time[[#This Row],[22]]+laps_times[[#This Row],[23]])</f>
        <v>3.0925347222222226E-2</v>
      </c>
      <c r="AG35" s="126">
        <f>IF(ISBLANK(laps_times[[#This Row],[24]]),"DNF",    rounds_cum_time[[#This Row],[23]]+laps_times[[#This Row],[24]])</f>
        <v>3.2136342592592598E-2</v>
      </c>
      <c r="AH35" s="126">
        <f>IF(ISBLANK(laps_times[[#This Row],[25]]),"DNF",    rounds_cum_time[[#This Row],[24]]+laps_times[[#This Row],[25]])</f>
        <v>3.3294328703703711E-2</v>
      </c>
      <c r="AI35" s="126">
        <f>IF(ISBLANK(laps_times[[#This Row],[26]]),"DNF",    rounds_cum_time[[#This Row],[25]]+laps_times[[#This Row],[26]])</f>
        <v>3.4487847222222229E-2</v>
      </c>
      <c r="AJ35" s="126">
        <f>IF(ISBLANK(laps_times[[#This Row],[27]]),"DNF",    rounds_cum_time[[#This Row],[26]]+laps_times[[#This Row],[27]])</f>
        <v>3.5824421296296302E-2</v>
      </c>
      <c r="AK35" s="126">
        <f>IF(ISBLANK(laps_times[[#This Row],[28]]),"DNF",    rounds_cum_time[[#This Row],[27]]+laps_times[[#This Row],[28]])</f>
        <v>3.7250231481481488E-2</v>
      </c>
      <c r="AL35" s="126">
        <f>IF(ISBLANK(laps_times[[#This Row],[29]]),"DNF",    rounds_cum_time[[#This Row],[28]]+laps_times[[#This Row],[29]])</f>
        <v>3.8766087962962971E-2</v>
      </c>
      <c r="AM35" s="126">
        <f>IF(ISBLANK(laps_times[[#This Row],[30]]),"DNF",    rounds_cum_time[[#This Row],[29]]+laps_times[[#This Row],[30]])</f>
        <v>4.0353356481481487E-2</v>
      </c>
      <c r="AN35" s="126">
        <f>IF(ISBLANK(laps_times[[#This Row],[31]]),"DNF",    rounds_cum_time[[#This Row],[30]]+laps_times[[#This Row],[31]])</f>
        <v>4.198923611111112E-2</v>
      </c>
      <c r="AO35" s="126">
        <f>IF(ISBLANK(laps_times[[#This Row],[32]]),"DNF",    rounds_cum_time[[#This Row],[31]]+laps_times[[#This Row],[32]])</f>
        <v>4.369814814814816E-2</v>
      </c>
      <c r="AP35" s="126">
        <f>IF(ISBLANK(laps_times[[#This Row],[33]]),"DNF",    rounds_cum_time[[#This Row],[32]]+laps_times[[#This Row],[33]])</f>
        <v>4.5430324074074088E-2</v>
      </c>
      <c r="AQ35" s="126">
        <f>IF(ISBLANK(laps_times[[#This Row],[34]]),"DNF",    rounds_cum_time[[#This Row],[33]]+laps_times[[#This Row],[34]])</f>
        <v>4.7244907407407423E-2</v>
      </c>
      <c r="AR35" s="126">
        <f>IF(ISBLANK(laps_times[[#This Row],[35]]),"DNF",    rounds_cum_time[[#This Row],[34]]+laps_times[[#This Row],[35]])</f>
        <v>4.9000925925925941E-2</v>
      </c>
      <c r="AS35" s="126">
        <f>IF(ISBLANK(laps_times[[#This Row],[36]]),"DNF",    rounds_cum_time[[#This Row],[35]]+laps_times[[#This Row],[36]])</f>
        <v>5.0770370370370382E-2</v>
      </c>
      <c r="AT35" s="126">
        <f>IF(ISBLANK(laps_times[[#This Row],[37]]),"DNF",    rounds_cum_time[[#This Row],[36]]+laps_times[[#This Row],[37]])</f>
        <v>5.2459953703703717E-2</v>
      </c>
      <c r="AU35" s="126">
        <f>IF(ISBLANK(laps_times[[#This Row],[38]]),"DNF",    rounds_cum_time[[#This Row],[37]]+laps_times[[#This Row],[38]])</f>
        <v>5.414942129629631E-2</v>
      </c>
      <c r="AV35" s="126">
        <f>IF(ISBLANK(laps_times[[#This Row],[39]]),"DNF",    rounds_cum_time[[#This Row],[38]]+laps_times[[#This Row],[39]])</f>
        <v>5.5882407407407422E-2</v>
      </c>
      <c r="AW35" s="126">
        <f>IF(ISBLANK(laps_times[[#This Row],[40]]),"DNF",    rounds_cum_time[[#This Row],[39]]+laps_times[[#This Row],[40]])</f>
        <v>5.7601388888888903E-2</v>
      </c>
      <c r="AX35" s="126">
        <f>IF(ISBLANK(laps_times[[#This Row],[41]]),"DNF",    rounds_cum_time[[#This Row],[40]]+laps_times[[#This Row],[41]])</f>
        <v>5.9312962962962977E-2</v>
      </c>
      <c r="AY35" s="126">
        <f>IF(ISBLANK(laps_times[[#This Row],[42]]),"DNF",    rounds_cum_time[[#This Row],[41]]+laps_times[[#This Row],[42]])</f>
        <v>6.107303240740742E-2</v>
      </c>
      <c r="AZ35" s="126">
        <f>IF(ISBLANK(laps_times[[#This Row],[43]]),"DNF",    rounds_cum_time[[#This Row],[42]]+laps_times[[#This Row],[43]])</f>
        <v>6.2853356481481493E-2</v>
      </c>
      <c r="BA35" s="126">
        <f>IF(ISBLANK(laps_times[[#This Row],[44]]),"DNF",    rounds_cum_time[[#This Row],[43]]+laps_times[[#This Row],[44]])</f>
        <v>6.4605902777777793E-2</v>
      </c>
      <c r="BB35" s="126">
        <f>IF(ISBLANK(laps_times[[#This Row],[45]]),"DNF",    rounds_cum_time[[#This Row],[44]]+laps_times[[#This Row],[45]])</f>
        <v>6.643564814814816E-2</v>
      </c>
      <c r="BC35" s="126">
        <f>IF(ISBLANK(laps_times[[#This Row],[46]]),"DNF",    rounds_cum_time[[#This Row],[45]]+laps_times[[#This Row],[46]])</f>
        <v>6.7952314814814826E-2</v>
      </c>
      <c r="BD35" s="126">
        <f>IF(ISBLANK(laps_times[[#This Row],[47]]),"DNF",    rounds_cum_time[[#This Row],[46]]+laps_times[[#This Row],[47]])</f>
        <v>6.9722800925925935E-2</v>
      </c>
      <c r="BE35" s="126">
        <f>IF(ISBLANK(laps_times[[#This Row],[48]]),"DNF",    rounds_cum_time[[#This Row],[47]]+laps_times[[#This Row],[48]])</f>
        <v>7.1487962962962975E-2</v>
      </c>
      <c r="BF35" s="126">
        <f>IF(ISBLANK(laps_times[[#This Row],[49]]),"DNF",    rounds_cum_time[[#This Row],[48]]+laps_times[[#This Row],[49]])</f>
        <v>7.3330671296296307E-2</v>
      </c>
      <c r="BG35" s="126">
        <f>IF(ISBLANK(laps_times[[#This Row],[50]]),"DNF",    rounds_cum_time[[#This Row],[49]]+laps_times[[#This Row],[50]])</f>
        <v>7.4985763888888904E-2</v>
      </c>
      <c r="BH35" s="126">
        <f>IF(ISBLANK(laps_times[[#This Row],[51]]),"DNF",    rounds_cum_time[[#This Row],[50]]+laps_times[[#This Row],[51]])</f>
        <v>7.6278009259259275E-2</v>
      </c>
      <c r="BI35" s="126">
        <f>IF(ISBLANK(laps_times[[#This Row],[52]]),"DNF",    rounds_cum_time[[#This Row],[51]]+laps_times[[#This Row],[52]])</f>
        <v>7.7655902777777799E-2</v>
      </c>
      <c r="BJ35" s="126">
        <f>IF(ISBLANK(laps_times[[#This Row],[53]]),"DNF",    rounds_cum_time[[#This Row],[52]]+laps_times[[#This Row],[53]])</f>
        <v>7.9059953703703723E-2</v>
      </c>
      <c r="BK35" s="126">
        <f>IF(ISBLANK(laps_times[[#This Row],[54]]),"DNF",    rounds_cum_time[[#This Row],[53]]+laps_times[[#This Row],[54]])</f>
        <v>8.0469212962962985E-2</v>
      </c>
      <c r="BL35" s="126">
        <f>IF(ISBLANK(laps_times[[#This Row],[55]]),"DNF",    rounds_cum_time[[#This Row],[54]]+laps_times[[#This Row],[55]])</f>
        <v>8.1882060185185207E-2</v>
      </c>
      <c r="BM35" s="126">
        <f>IF(ISBLANK(laps_times[[#This Row],[56]]),"DNF",    rounds_cum_time[[#This Row],[55]]+laps_times[[#This Row],[56]])</f>
        <v>8.3314814814814842E-2</v>
      </c>
      <c r="BN35" s="126">
        <f>IF(ISBLANK(laps_times[[#This Row],[57]]),"DNF",    rounds_cum_time[[#This Row],[56]]+laps_times[[#This Row],[57]])</f>
        <v>8.4747453703703735E-2</v>
      </c>
      <c r="BO35" s="126">
        <f>IF(ISBLANK(laps_times[[#This Row],[58]]),"DNF",    rounds_cum_time[[#This Row],[57]]+laps_times[[#This Row],[58]])</f>
        <v>8.6219328703703732E-2</v>
      </c>
      <c r="BP35" s="126">
        <f>IF(ISBLANK(laps_times[[#This Row],[59]]),"DNF",    rounds_cum_time[[#This Row],[58]]+laps_times[[#This Row],[59]])</f>
        <v>8.7692129629629662E-2</v>
      </c>
      <c r="BQ35" s="126">
        <f>IF(ISBLANK(laps_times[[#This Row],[60]]),"DNF",    rounds_cum_time[[#This Row],[59]]+laps_times[[#This Row],[60]])</f>
        <v>8.9185763888888922E-2</v>
      </c>
      <c r="BR35" s="126">
        <f>IF(ISBLANK(laps_times[[#This Row],[61]]),"DNF",    rounds_cum_time[[#This Row],[60]]+laps_times[[#This Row],[61]])</f>
        <v>9.0583796296296329E-2</v>
      </c>
      <c r="BS35" s="126">
        <f>IF(ISBLANK(laps_times[[#This Row],[62]]),"DNF",    rounds_cum_time[[#This Row],[61]]+laps_times[[#This Row],[62]])</f>
        <v>9.2043055555555586E-2</v>
      </c>
      <c r="BT35" s="126">
        <f>IF(ISBLANK(laps_times[[#This Row],[63]]),"DNF",    rounds_cum_time[[#This Row],[62]]+laps_times[[#This Row],[63]])</f>
        <v>9.3500000000000028E-2</v>
      </c>
      <c r="BU35" s="126">
        <f>IF(ISBLANK(laps_times[[#This Row],[64]]),"DNF",    rounds_cum_time[[#This Row],[63]]+laps_times[[#This Row],[64]])</f>
        <v>9.4990856481481506E-2</v>
      </c>
      <c r="BV35" s="126">
        <f>IF(ISBLANK(laps_times[[#This Row],[65]]),"DNF",    rounds_cum_time[[#This Row],[64]]+laps_times[[#This Row],[65]])</f>
        <v>9.6467361111111136E-2</v>
      </c>
      <c r="BW35" s="126">
        <f>IF(ISBLANK(laps_times[[#This Row],[66]]),"DNF",    rounds_cum_time[[#This Row],[65]]+laps_times[[#This Row],[66]])</f>
        <v>9.786516203703706E-2</v>
      </c>
      <c r="BX35" s="126">
        <f>IF(ISBLANK(laps_times[[#This Row],[67]]),"DNF",    rounds_cum_time[[#This Row],[66]]+laps_times[[#This Row],[67]])</f>
        <v>9.933912037037039E-2</v>
      </c>
      <c r="BY35" s="126">
        <f>IF(ISBLANK(laps_times[[#This Row],[68]]),"DNF",    rounds_cum_time[[#This Row],[67]]+laps_times[[#This Row],[68]])</f>
        <v>0.1008070601851852</v>
      </c>
      <c r="BZ35" s="126">
        <f>IF(ISBLANK(laps_times[[#This Row],[69]]),"DNF",    rounds_cum_time[[#This Row],[68]]+laps_times[[#This Row],[69]])</f>
        <v>0.10229328703703705</v>
      </c>
      <c r="CA35" s="126">
        <f>IF(ISBLANK(laps_times[[#This Row],[70]]),"DNF",    rounds_cum_time[[#This Row],[69]]+laps_times[[#This Row],[70]])</f>
        <v>0.10377280092592595</v>
      </c>
      <c r="CB35" s="126">
        <f>IF(ISBLANK(laps_times[[#This Row],[71]]),"DNF",    rounds_cum_time[[#This Row],[70]]+laps_times[[#This Row],[71]])</f>
        <v>0.1052508101851852</v>
      </c>
      <c r="CC35" s="126">
        <f>IF(ISBLANK(laps_times[[#This Row],[72]]),"DNF",    rounds_cum_time[[#This Row],[71]]+laps_times[[#This Row],[72]])</f>
        <v>0.10676122685185187</v>
      </c>
      <c r="CD35" s="126">
        <f>IF(ISBLANK(laps_times[[#This Row],[73]]),"DNF",    rounds_cum_time[[#This Row],[72]]+laps_times[[#This Row],[73]])</f>
        <v>0.10829293981481483</v>
      </c>
      <c r="CE35" s="126">
        <f>IF(ISBLANK(laps_times[[#This Row],[74]]),"DNF",    rounds_cum_time[[#This Row],[73]]+laps_times[[#This Row],[74]])</f>
        <v>0.10973969907407409</v>
      </c>
      <c r="CF35" s="126">
        <f>IF(ISBLANK(laps_times[[#This Row],[75]]),"DNF",    rounds_cum_time[[#This Row],[74]]+laps_times[[#This Row],[75]])</f>
        <v>0.11111886574074076</v>
      </c>
      <c r="CG35" s="126">
        <f>IF(ISBLANK(laps_times[[#This Row],[76]]),"DNF",    rounds_cum_time[[#This Row],[75]]+laps_times[[#This Row],[76]])</f>
        <v>0.11246574074074075</v>
      </c>
      <c r="CH35" s="126">
        <f>IF(ISBLANK(laps_times[[#This Row],[77]]),"DNF",    rounds_cum_time[[#This Row],[76]]+laps_times[[#This Row],[77]])</f>
        <v>0.11386481481481484</v>
      </c>
      <c r="CI35" s="126">
        <f>IF(ISBLANK(laps_times[[#This Row],[78]]),"DNF",    rounds_cum_time[[#This Row],[77]]+laps_times[[#This Row],[78]])</f>
        <v>0.11527754629629632</v>
      </c>
      <c r="CJ35" s="126">
        <f>IF(ISBLANK(laps_times[[#This Row],[79]]),"DNF",    rounds_cum_time[[#This Row],[78]]+laps_times[[#This Row],[79]])</f>
        <v>0.11661087962962965</v>
      </c>
      <c r="CK35" s="126">
        <f>IF(ISBLANK(laps_times[[#This Row],[80]]),"DNF",    rounds_cum_time[[#This Row],[79]]+laps_times[[#This Row],[80]])</f>
        <v>0.11797638888888891</v>
      </c>
      <c r="CL35" s="126">
        <f>IF(ISBLANK(laps_times[[#This Row],[81]]),"DNF",    rounds_cum_time[[#This Row],[80]]+laps_times[[#This Row],[81]])</f>
        <v>0.11931689814814816</v>
      </c>
      <c r="CM35" s="126">
        <f>IF(ISBLANK(laps_times[[#This Row],[82]]),"DNF",    rounds_cum_time[[#This Row],[81]]+laps_times[[#This Row],[82]])</f>
        <v>0.12069837962962965</v>
      </c>
      <c r="CN35" s="126">
        <f>IF(ISBLANK(laps_times[[#This Row],[83]]),"DNF",    rounds_cum_time[[#This Row],[82]]+laps_times[[#This Row],[83]])</f>
        <v>0.12207199074074077</v>
      </c>
      <c r="CO35" s="126">
        <f>IF(ISBLANK(laps_times[[#This Row],[84]]),"DNF",    rounds_cum_time[[#This Row],[83]]+laps_times[[#This Row],[84]])</f>
        <v>0.12342546296296299</v>
      </c>
      <c r="CP35" s="126">
        <f>IF(ISBLANK(laps_times[[#This Row],[85]]),"DNF",    rounds_cum_time[[#This Row],[84]]+laps_times[[#This Row],[85]])</f>
        <v>0.12476296296296299</v>
      </c>
      <c r="CQ35" s="126">
        <f>IF(ISBLANK(laps_times[[#This Row],[86]]),"DNF",    rounds_cum_time[[#This Row],[85]]+laps_times[[#This Row],[86]])</f>
        <v>0.12617870370370374</v>
      </c>
      <c r="CR35" s="126">
        <f>IF(ISBLANK(laps_times[[#This Row],[87]]),"DNF",    rounds_cum_time[[#This Row],[86]]+laps_times[[#This Row],[87]])</f>
        <v>0.12755370370370372</v>
      </c>
      <c r="CS35" s="126">
        <f>IF(ISBLANK(laps_times[[#This Row],[88]]),"DNF",    rounds_cum_time[[#This Row],[87]]+laps_times[[#This Row],[88]])</f>
        <v>0.12891562500000003</v>
      </c>
      <c r="CT35" s="126">
        <f>IF(ISBLANK(laps_times[[#This Row],[89]]),"DNF",    rounds_cum_time[[#This Row],[88]]+laps_times[[#This Row],[89]])</f>
        <v>0.13030312500000005</v>
      </c>
      <c r="CU35" s="126">
        <f>IF(ISBLANK(laps_times[[#This Row],[90]]),"DNF",    rounds_cum_time[[#This Row],[89]]+laps_times[[#This Row],[90]])</f>
        <v>0.13167175925925931</v>
      </c>
      <c r="CV35" s="126">
        <f>IF(ISBLANK(laps_times[[#This Row],[91]]),"DNF",    rounds_cum_time[[#This Row],[90]]+laps_times[[#This Row],[91]])</f>
        <v>0.13309722222222228</v>
      </c>
      <c r="CW35" s="126">
        <f>IF(ISBLANK(laps_times[[#This Row],[92]]),"DNF",    rounds_cum_time[[#This Row],[91]]+laps_times[[#This Row],[92]])</f>
        <v>0.13452418981481487</v>
      </c>
      <c r="CX35" s="126">
        <f>IF(ISBLANK(laps_times[[#This Row],[93]]),"DNF",    rounds_cum_time[[#This Row],[92]]+laps_times[[#This Row],[93]])</f>
        <v>0.1359731481481482</v>
      </c>
      <c r="CY35" s="126">
        <f>IF(ISBLANK(laps_times[[#This Row],[94]]),"DNF",    rounds_cum_time[[#This Row],[93]]+laps_times[[#This Row],[94]])</f>
        <v>0.13743587962962969</v>
      </c>
      <c r="CZ35" s="126">
        <f>IF(ISBLANK(laps_times[[#This Row],[95]]),"DNF",    rounds_cum_time[[#This Row],[94]]+laps_times[[#This Row],[95]])</f>
        <v>0.13893622685185192</v>
      </c>
      <c r="DA35" s="126">
        <f>IF(ISBLANK(laps_times[[#This Row],[96]]),"DNF",    rounds_cum_time[[#This Row],[95]]+laps_times[[#This Row],[96]])</f>
        <v>0.14046446759259265</v>
      </c>
      <c r="DB35" s="126">
        <f>IF(ISBLANK(laps_times[[#This Row],[97]]),"DNF",    rounds_cum_time[[#This Row],[96]]+laps_times[[#This Row],[97]])</f>
        <v>0.1419836805555556</v>
      </c>
      <c r="DC35" s="126">
        <f>IF(ISBLANK(laps_times[[#This Row],[98]]),"DNF",    rounds_cum_time[[#This Row],[97]]+laps_times[[#This Row],[98]])</f>
        <v>0.14350671296296302</v>
      </c>
      <c r="DD35" s="126">
        <f>IF(ISBLANK(laps_times[[#This Row],[99]]),"DNF",    rounds_cum_time[[#This Row],[98]]+laps_times[[#This Row],[99]])</f>
        <v>0.14501030092592598</v>
      </c>
      <c r="DE35" s="126">
        <f>IF(ISBLANK(laps_times[[#This Row],[100]]),"DNF",    rounds_cum_time[[#This Row],[99]]+laps_times[[#This Row],[100]])</f>
        <v>0.14645821759259264</v>
      </c>
      <c r="DF35" s="126">
        <f>IF(ISBLANK(laps_times[[#This Row],[101]]),"DNF",    rounds_cum_time[[#This Row],[100]]+laps_times[[#This Row],[101]])</f>
        <v>0.14794884259259264</v>
      </c>
      <c r="DG35" s="126">
        <f>IF(ISBLANK(laps_times[[#This Row],[102]]),"DNF",    rounds_cum_time[[#This Row],[101]]+laps_times[[#This Row],[102]])</f>
        <v>0.14940740740740746</v>
      </c>
      <c r="DH35" s="126">
        <f>IF(ISBLANK(laps_times[[#This Row],[103]]),"DNF",    rounds_cum_time[[#This Row],[102]]+laps_times[[#This Row],[103]])</f>
        <v>0.15081250000000004</v>
      </c>
      <c r="DI35" s="127">
        <f>IF(ISBLANK(laps_times[[#This Row],[104]]),"DNF",    rounds_cum_time[[#This Row],[103]]+laps_times[[#This Row],[104]])</f>
        <v>0.15218229166666672</v>
      </c>
      <c r="DJ35" s="127">
        <f>IF(ISBLANK(laps_times[[#This Row],[105]]),"DNF",    rounds_cum_time[[#This Row],[104]]+laps_times[[#This Row],[105]])</f>
        <v>0.15343518518518523</v>
      </c>
    </row>
    <row r="36" spans="2:114">
      <c r="B36" s="123">
        <f>laps_times[[#This Row],[poř]]</f>
        <v>33</v>
      </c>
      <c r="C36" s="124">
        <f>laps_times[[#This Row],[s.č.]]</f>
        <v>91</v>
      </c>
      <c r="D36" s="124" t="str">
        <f>laps_times[[#This Row],[jméno]]</f>
        <v>Tlustý Tomáš</v>
      </c>
      <c r="E36" s="125">
        <f>laps_times[[#This Row],[roč]]</f>
        <v>1984</v>
      </c>
      <c r="F36" s="125" t="str">
        <f>laps_times[[#This Row],[kat]]</f>
        <v>M30</v>
      </c>
      <c r="G36" s="125">
        <f>laps_times[[#This Row],[poř_kat]]</f>
        <v>8</v>
      </c>
      <c r="H36" s="124" t="str">
        <f>IF(ISBLANK(laps_times[[#This Row],[klub]]),"-",laps_times[[#This Row],[klub]])</f>
        <v>MK Kladno</v>
      </c>
      <c r="I36" s="133">
        <f>laps_times[[#This Row],[celk. čas]]</f>
        <v>0.15356712962962962</v>
      </c>
      <c r="J36" s="126">
        <f>laps_times[[#This Row],[1]]</f>
        <v>2.1104166666666667E-3</v>
      </c>
      <c r="K36" s="126">
        <f>IF(ISBLANK(laps_times[[#This Row],[2]]),"DNF",    rounds_cum_time[[#This Row],[1]]+laps_times[[#This Row],[2]])</f>
        <v>3.3695601851851855E-3</v>
      </c>
      <c r="L36" s="126">
        <f>IF(ISBLANK(laps_times[[#This Row],[3]]),"DNF",    rounds_cum_time[[#This Row],[2]]+laps_times[[#This Row],[3]])</f>
        <v>4.5848379629629633E-3</v>
      </c>
      <c r="M36" s="126">
        <f>IF(ISBLANK(laps_times[[#This Row],[4]]),"DNF",    rounds_cum_time[[#This Row],[3]]+laps_times[[#This Row],[4]])</f>
        <v>5.8140046296296299E-3</v>
      </c>
      <c r="N36" s="126">
        <f>IF(ISBLANK(laps_times[[#This Row],[5]]),"DNF",    rounds_cum_time[[#This Row],[4]]+laps_times[[#This Row],[5]])</f>
        <v>7.0737268518518519E-3</v>
      </c>
      <c r="O36" s="126">
        <f>IF(ISBLANK(laps_times[[#This Row],[6]]),"DNF",    rounds_cum_time[[#This Row],[5]]+laps_times[[#This Row],[6]])</f>
        <v>8.3329861111111105E-3</v>
      </c>
      <c r="P36" s="126">
        <f>IF(ISBLANK(laps_times[[#This Row],[7]]),"DNF",    rounds_cum_time[[#This Row],[6]]+laps_times[[#This Row],[7]])</f>
        <v>9.5704861111111112E-3</v>
      </c>
      <c r="Q36" s="126">
        <f>IF(ISBLANK(laps_times[[#This Row],[8]]),"DNF",    rounds_cum_time[[#This Row],[7]]+laps_times[[#This Row],[8]])</f>
        <v>1.0806481481481481E-2</v>
      </c>
      <c r="R36" s="126">
        <f>IF(ISBLANK(laps_times[[#This Row],[9]]),"DNF",    rounds_cum_time[[#This Row],[8]]+laps_times[[#This Row],[9]])</f>
        <v>1.2074305555555555E-2</v>
      </c>
      <c r="S36" s="126">
        <f>IF(ISBLANK(laps_times[[#This Row],[10]]),"DNF",    rounds_cum_time[[#This Row],[9]]+laps_times[[#This Row],[10]])</f>
        <v>1.3390740740740741E-2</v>
      </c>
      <c r="T36" s="126">
        <f>IF(ISBLANK(laps_times[[#This Row],[11]]),"DNF",    rounds_cum_time[[#This Row],[10]]+laps_times[[#This Row],[11]])</f>
        <v>1.4654166666666668E-2</v>
      </c>
      <c r="U36" s="126">
        <f>IF(ISBLANK(laps_times[[#This Row],[12]]),"DNF",    rounds_cum_time[[#This Row],[11]]+laps_times[[#This Row],[12]])</f>
        <v>1.5928240740740743E-2</v>
      </c>
      <c r="V36" s="126">
        <f>IF(ISBLANK(laps_times[[#This Row],[13]]),"DNF",    rounds_cum_time[[#This Row],[12]]+laps_times[[#This Row],[13]])</f>
        <v>1.7234490740740745E-2</v>
      </c>
      <c r="W36" s="126">
        <f>IF(ISBLANK(laps_times[[#This Row],[14]]),"DNF",    rounds_cum_time[[#This Row],[13]]+laps_times[[#This Row],[14]])</f>
        <v>1.8492824074074078E-2</v>
      </c>
      <c r="X36" s="126">
        <f>IF(ISBLANK(laps_times[[#This Row],[15]]),"DNF",    rounds_cum_time[[#This Row],[14]]+laps_times[[#This Row],[15]])</f>
        <v>1.97744212962963E-2</v>
      </c>
      <c r="Y36" s="126">
        <f>IF(ISBLANK(laps_times[[#This Row],[16]]),"DNF",    rounds_cum_time[[#This Row],[15]]+laps_times[[#This Row],[16]])</f>
        <v>2.1066898148148151E-2</v>
      </c>
      <c r="Z36" s="126">
        <f>IF(ISBLANK(laps_times[[#This Row],[17]]),"DNF",    rounds_cum_time[[#This Row],[16]]+laps_times[[#This Row],[17]])</f>
        <v>2.2385185185185189E-2</v>
      </c>
      <c r="AA36" s="126">
        <f>IF(ISBLANK(laps_times[[#This Row],[18]]),"DNF",    rounds_cum_time[[#This Row],[17]]+laps_times[[#This Row],[18]])</f>
        <v>2.3705092592592597E-2</v>
      </c>
      <c r="AB36" s="126">
        <f>IF(ISBLANK(laps_times[[#This Row],[19]]),"DNF",    rounds_cum_time[[#This Row],[18]]+laps_times[[#This Row],[19]])</f>
        <v>2.5019212962962969E-2</v>
      </c>
      <c r="AC36" s="126">
        <f>IF(ISBLANK(laps_times[[#This Row],[20]]),"DNF",    rounds_cum_time[[#This Row],[19]]+laps_times[[#This Row],[20]])</f>
        <v>2.6323263888888896E-2</v>
      </c>
      <c r="AD36" s="126">
        <f>IF(ISBLANK(laps_times[[#This Row],[21]]),"DNF",    rounds_cum_time[[#This Row],[20]]+laps_times[[#This Row],[21]])</f>
        <v>2.7689814814814823E-2</v>
      </c>
      <c r="AE36" s="126">
        <f>IF(ISBLANK(laps_times[[#This Row],[22]]),"DNF",    rounds_cum_time[[#This Row],[21]]+laps_times[[#This Row],[22]])</f>
        <v>2.9033912037037046E-2</v>
      </c>
      <c r="AF36" s="126">
        <f>IF(ISBLANK(laps_times[[#This Row],[23]]),"DNF",    rounds_cum_time[[#This Row],[22]]+laps_times[[#This Row],[23]])</f>
        <v>3.0364814814814824E-2</v>
      </c>
      <c r="AG36" s="126">
        <f>IF(ISBLANK(laps_times[[#This Row],[24]]),"DNF",    rounds_cum_time[[#This Row],[23]]+laps_times[[#This Row],[24]])</f>
        <v>3.1697337962962972E-2</v>
      </c>
      <c r="AH36" s="126">
        <f>IF(ISBLANK(laps_times[[#This Row],[25]]),"DNF",    rounds_cum_time[[#This Row],[24]]+laps_times[[#This Row],[25]])</f>
        <v>3.303923611111112E-2</v>
      </c>
      <c r="AI36" s="126">
        <f>IF(ISBLANK(laps_times[[#This Row],[26]]),"DNF",    rounds_cum_time[[#This Row],[25]]+laps_times[[#This Row],[26]])</f>
        <v>3.4402777777777789E-2</v>
      </c>
      <c r="AJ36" s="126">
        <f>IF(ISBLANK(laps_times[[#This Row],[27]]),"DNF",    rounds_cum_time[[#This Row],[26]]+laps_times[[#This Row],[27]])</f>
        <v>3.5759606481481493E-2</v>
      </c>
      <c r="AK36" s="126">
        <f>IF(ISBLANK(laps_times[[#This Row],[28]]),"DNF",    rounds_cum_time[[#This Row],[27]]+laps_times[[#This Row],[28]])</f>
        <v>3.7121180555555564E-2</v>
      </c>
      <c r="AL36" s="126">
        <f>IF(ISBLANK(laps_times[[#This Row],[29]]),"DNF",    rounds_cum_time[[#This Row],[28]]+laps_times[[#This Row],[29]])</f>
        <v>3.8462152777777786E-2</v>
      </c>
      <c r="AM36" s="126">
        <f>IF(ISBLANK(laps_times[[#This Row],[30]]),"DNF",    rounds_cum_time[[#This Row],[29]]+laps_times[[#This Row],[30]])</f>
        <v>3.9835995370370379E-2</v>
      </c>
      <c r="AN36" s="126">
        <f>IF(ISBLANK(laps_times[[#This Row],[31]]),"DNF",    rounds_cum_time[[#This Row],[30]]+laps_times[[#This Row],[31]])</f>
        <v>4.1193402777777784E-2</v>
      </c>
      <c r="AO36" s="126">
        <f>IF(ISBLANK(laps_times[[#This Row],[32]]),"DNF",    rounds_cum_time[[#This Row],[31]]+laps_times[[#This Row],[32]])</f>
        <v>4.2513425925925934E-2</v>
      </c>
      <c r="AP36" s="126">
        <f>IF(ISBLANK(laps_times[[#This Row],[33]]),"DNF",    rounds_cum_time[[#This Row],[32]]+laps_times[[#This Row],[33]])</f>
        <v>4.3863657407407414E-2</v>
      </c>
      <c r="AQ36" s="126">
        <f>IF(ISBLANK(laps_times[[#This Row],[34]]),"DNF",    rounds_cum_time[[#This Row],[33]]+laps_times[[#This Row],[34]])</f>
        <v>4.5185069444444448E-2</v>
      </c>
      <c r="AR36" s="126">
        <f>IF(ISBLANK(laps_times[[#This Row],[35]]),"DNF",    rounds_cum_time[[#This Row],[34]]+laps_times[[#This Row],[35]])</f>
        <v>4.6567476851851856E-2</v>
      </c>
      <c r="AS36" s="126">
        <f>IF(ISBLANK(laps_times[[#This Row],[36]]),"DNF",    rounds_cum_time[[#This Row],[35]]+laps_times[[#This Row],[36]])</f>
        <v>4.7910995370370378E-2</v>
      </c>
      <c r="AT36" s="126">
        <f>IF(ISBLANK(laps_times[[#This Row],[37]]),"DNF",    rounds_cum_time[[#This Row],[36]]+laps_times[[#This Row],[37]])</f>
        <v>4.924930555555556E-2</v>
      </c>
      <c r="AU36" s="126">
        <f>IF(ISBLANK(laps_times[[#This Row],[38]]),"DNF",    rounds_cum_time[[#This Row],[37]]+laps_times[[#This Row],[38]])</f>
        <v>5.0599652777777782E-2</v>
      </c>
      <c r="AV36" s="126">
        <f>IF(ISBLANK(laps_times[[#This Row],[39]]),"DNF",    rounds_cum_time[[#This Row],[38]]+laps_times[[#This Row],[39]])</f>
        <v>5.1944328703703704E-2</v>
      </c>
      <c r="AW36" s="126">
        <f>IF(ISBLANK(laps_times[[#This Row],[40]]),"DNF",    rounds_cum_time[[#This Row],[39]]+laps_times[[#This Row],[40]])</f>
        <v>5.3304629629629632E-2</v>
      </c>
      <c r="AX36" s="126">
        <f>IF(ISBLANK(laps_times[[#This Row],[41]]),"DNF",    rounds_cum_time[[#This Row],[40]]+laps_times[[#This Row],[41]])</f>
        <v>5.4661689814814819E-2</v>
      </c>
      <c r="AY36" s="126">
        <f>IF(ISBLANK(laps_times[[#This Row],[42]]),"DNF",    rounds_cum_time[[#This Row],[41]]+laps_times[[#This Row],[42]])</f>
        <v>5.6061574074074076E-2</v>
      </c>
      <c r="AZ36" s="126">
        <f>IF(ISBLANK(laps_times[[#This Row],[43]]),"DNF",    rounds_cum_time[[#This Row],[42]]+laps_times[[#This Row],[43]])</f>
        <v>5.7472106481481482E-2</v>
      </c>
      <c r="BA36" s="126">
        <f>IF(ISBLANK(laps_times[[#This Row],[44]]),"DNF",    rounds_cum_time[[#This Row],[43]]+laps_times[[#This Row],[44]])</f>
        <v>5.8861689814814815E-2</v>
      </c>
      <c r="BB36" s="126">
        <f>IF(ISBLANK(laps_times[[#This Row],[45]]),"DNF",    rounds_cum_time[[#This Row],[44]]+laps_times[[#This Row],[45]])</f>
        <v>6.0228472222222225E-2</v>
      </c>
      <c r="BC36" s="126">
        <f>IF(ISBLANK(laps_times[[#This Row],[46]]),"DNF",    rounds_cum_time[[#This Row],[45]]+laps_times[[#This Row],[46]])</f>
        <v>6.1611689814814817E-2</v>
      </c>
      <c r="BD36" s="126">
        <f>IF(ISBLANK(laps_times[[#This Row],[47]]),"DNF",    rounds_cum_time[[#This Row],[46]]+laps_times[[#This Row],[47]])</f>
        <v>6.2981481481481486E-2</v>
      </c>
      <c r="BE36" s="126">
        <f>IF(ISBLANK(laps_times[[#This Row],[48]]),"DNF",    rounds_cum_time[[#This Row],[47]]+laps_times[[#This Row],[48]])</f>
        <v>6.436122685185186E-2</v>
      </c>
      <c r="BF36" s="126">
        <f>IF(ISBLANK(laps_times[[#This Row],[49]]),"DNF",    rounds_cum_time[[#This Row],[48]]+laps_times[[#This Row],[49]])</f>
        <v>6.5755902777777792E-2</v>
      </c>
      <c r="BG36" s="126">
        <f>IF(ISBLANK(laps_times[[#This Row],[50]]),"DNF",    rounds_cum_time[[#This Row],[49]]+laps_times[[#This Row],[50]])</f>
        <v>6.7142708333333342E-2</v>
      </c>
      <c r="BH36" s="126">
        <f>IF(ISBLANK(laps_times[[#This Row],[51]]),"DNF",    rounds_cum_time[[#This Row],[50]]+laps_times[[#This Row],[51]])</f>
        <v>6.854606481481483E-2</v>
      </c>
      <c r="BI36" s="126">
        <f>IF(ISBLANK(laps_times[[#This Row],[52]]),"DNF",    rounds_cum_time[[#This Row],[51]]+laps_times[[#This Row],[52]])</f>
        <v>6.9979050925925948E-2</v>
      </c>
      <c r="BJ36" s="126">
        <f>IF(ISBLANK(laps_times[[#This Row],[53]]),"DNF",    rounds_cum_time[[#This Row],[52]]+laps_times[[#This Row],[53]])</f>
        <v>7.1481134259259282E-2</v>
      </c>
      <c r="BK36" s="126">
        <f>IF(ISBLANK(laps_times[[#This Row],[54]]),"DNF",    rounds_cum_time[[#This Row],[53]]+laps_times[[#This Row],[54]])</f>
        <v>7.2942013888888907E-2</v>
      </c>
      <c r="BL36" s="126">
        <f>IF(ISBLANK(laps_times[[#This Row],[55]]),"DNF",    rounds_cum_time[[#This Row],[54]]+laps_times[[#This Row],[55]])</f>
        <v>7.4437962962962984E-2</v>
      </c>
      <c r="BM36" s="126">
        <f>IF(ISBLANK(laps_times[[#This Row],[56]]),"DNF",    rounds_cum_time[[#This Row],[55]]+laps_times[[#This Row],[56]])</f>
        <v>7.5930902777777795E-2</v>
      </c>
      <c r="BN36" s="126">
        <f>IF(ISBLANK(laps_times[[#This Row],[57]]),"DNF",    rounds_cum_time[[#This Row],[56]]+laps_times[[#This Row],[57]])</f>
        <v>7.7398611111111126E-2</v>
      </c>
      <c r="BO36" s="126">
        <f>IF(ISBLANK(laps_times[[#This Row],[58]]),"DNF",    rounds_cum_time[[#This Row],[57]]+laps_times[[#This Row],[58]])</f>
        <v>7.8847800925925943E-2</v>
      </c>
      <c r="BP36" s="126">
        <f>IF(ISBLANK(laps_times[[#This Row],[59]]),"DNF",    rounds_cum_time[[#This Row],[58]]+laps_times[[#This Row],[59]])</f>
        <v>8.0317476851851866E-2</v>
      </c>
      <c r="BQ36" s="126">
        <f>IF(ISBLANK(laps_times[[#This Row],[60]]),"DNF",    rounds_cum_time[[#This Row],[59]]+laps_times[[#This Row],[60]])</f>
        <v>8.18096064814815E-2</v>
      </c>
      <c r="BR36" s="126">
        <f>IF(ISBLANK(laps_times[[#This Row],[61]]),"DNF",    rounds_cum_time[[#This Row],[60]]+laps_times[[#This Row],[61]])</f>
        <v>8.3329398148148173E-2</v>
      </c>
      <c r="BS36" s="126">
        <f>IF(ISBLANK(laps_times[[#This Row],[62]]),"DNF",    rounds_cum_time[[#This Row],[61]]+laps_times[[#This Row],[62]])</f>
        <v>8.4796875000000022E-2</v>
      </c>
      <c r="BT36" s="126">
        <f>IF(ISBLANK(laps_times[[#This Row],[63]]),"DNF",    rounds_cum_time[[#This Row],[62]]+laps_times[[#This Row],[63]])</f>
        <v>8.6257754629629646E-2</v>
      </c>
      <c r="BU36" s="126">
        <f>IF(ISBLANK(laps_times[[#This Row],[64]]),"DNF",    rounds_cum_time[[#This Row],[63]]+laps_times[[#This Row],[64]])</f>
        <v>8.7703935185185197E-2</v>
      </c>
      <c r="BV36" s="126">
        <f>IF(ISBLANK(laps_times[[#This Row],[65]]),"DNF",    rounds_cum_time[[#This Row],[64]]+laps_times[[#This Row],[65]])</f>
        <v>8.918252314814816E-2</v>
      </c>
      <c r="BW36" s="126">
        <f>IF(ISBLANK(laps_times[[#This Row],[66]]),"DNF",    rounds_cum_time[[#This Row],[65]]+laps_times[[#This Row],[66]])</f>
        <v>9.0703009259259268E-2</v>
      </c>
      <c r="BX36" s="126">
        <f>IF(ISBLANK(laps_times[[#This Row],[67]]),"DNF",    rounds_cum_time[[#This Row],[66]]+laps_times[[#This Row],[67]])</f>
        <v>9.2202199074074079E-2</v>
      </c>
      <c r="BY36" s="126">
        <f>IF(ISBLANK(laps_times[[#This Row],[68]]),"DNF",    rounds_cum_time[[#This Row],[67]]+laps_times[[#This Row],[68]])</f>
        <v>9.3713888888888888E-2</v>
      </c>
      <c r="BZ36" s="126">
        <f>IF(ISBLANK(laps_times[[#This Row],[69]]),"DNF",    rounds_cum_time[[#This Row],[68]]+laps_times[[#This Row],[69]])</f>
        <v>9.5196990740740742E-2</v>
      </c>
      <c r="CA36" s="126">
        <f>IF(ISBLANK(laps_times[[#This Row],[70]]),"DNF",    rounds_cum_time[[#This Row],[69]]+laps_times[[#This Row],[70]])</f>
        <v>9.6686574074074078E-2</v>
      </c>
      <c r="CB36" s="126">
        <f>IF(ISBLANK(laps_times[[#This Row],[71]]),"DNF",    rounds_cum_time[[#This Row],[70]]+laps_times[[#This Row],[71]])</f>
        <v>9.8189004629629636E-2</v>
      </c>
      <c r="CC36" s="126">
        <f>IF(ISBLANK(laps_times[[#This Row],[72]]),"DNF",    rounds_cum_time[[#This Row],[71]]+laps_times[[#This Row],[72]])</f>
        <v>9.9761226851851861E-2</v>
      </c>
      <c r="CD36" s="126">
        <f>IF(ISBLANK(laps_times[[#This Row],[73]]),"DNF",    rounds_cum_time[[#This Row],[72]]+laps_times[[#This Row],[73]])</f>
        <v>0.10122592592592594</v>
      </c>
      <c r="CE36" s="126">
        <f>IF(ISBLANK(laps_times[[#This Row],[74]]),"DNF",    rounds_cum_time[[#This Row],[73]]+laps_times[[#This Row],[74]])</f>
        <v>0.10274918981481483</v>
      </c>
      <c r="CF36" s="126">
        <f>IF(ISBLANK(laps_times[[#This Row],[75]]),"DNF",    rounds_cum_time[[#This Row],[74]]+laps_times[[#This Row],[75]])</f>
        <v>0.10428055555555557</v>
      </c>
      <c r="CG36" s="126">
        <f>IF(ISBLANK(laps_times[[#This Row],[76]]),"DNF",    rounds_cum_time[[#This Row],[75]]+laps_times[[#This Row],[76]])</f>
        <v>0.10584224537037039</v>
      </c>
      <c r="CH36" s="126">
        <f>IF(ISBLANK(laps_times[[#This Row],[77]]),"DNF",    rounds_cum_time[[#This Row],[76]]+laps_times[[#This Row],[77]])</f>
        <v>0.10744594907407409</v>
      </c>
      <c r="CI36" s="126">
        <f>IF(ISBLANK(laps_times[[#This Row],[78]]),"DNF",    rounds_cum_time[[#This Row],[77]]+laps_times[[#This Row],[78]])</f>
        <v>0.10921122685185188</v>
      </c>
      <c r="CJ36" s="126">
        <f>IF(ISBLANK(laps_times[[#This Row],[79]]),"DNF",    rounds_cum_time[[#This Row],[78]]+laps_times[[#This Row],[79]])</f>
        <v>0.11085266203703706</v>
      </c>
      <c r="CK36" s="126">
        <f>IF(ISBLANK(laps_times[[#This Row],[80]]),"DNF",    rounds_cum_time[[#This Row],[79]]+laps_times[[#This Row],[80]])</f>
        <v>0.11251851851851855</v>
      </c>
      <c r="CL36" s="126">
        <f>IF(ISBLANK(laps_times[[#This Row],[81]]),"DNF",    rounds_cum_time[[#This Row],[80]]+laps_times[[#This Row],[81]])</f>
        <v>0.11420763888888892</v>
      </c>
      <c r="CM36" s="126">
        <f>IF(ISBLANK(laps_times[[#This Row],[82]]),"DNF",    rounds_cum_time[[#This Row],[81]]+laps_times[[#This Row],[82]])</f>
        <v>0.11585717592592595</v>
      </c>
      <c r="CN36" s="126">
        <f>IF(ISBLANK(laps_times[[#This Row],[83]]),"DNF",    rounds_cum_time[[#This Row],[82]]+laps_times[[#This Row],[83]])</f>
        <v>0.11751180555555558</v>
      </c>
      <c r="CO36" s="126">
        <f>IF(ISBLANK(laps_times[[#This Row],[84]]),"DNF",    rounds_cum_time[[#This Row],[83]]+laps_times[[#This Row],[84]])</f>
        <v>0.11915092592592595</v>
      </c>
      <c r="CP36" s="126">
        <f>IF(ISBLANK(laps_times[[#This Row],[85]]),"DNF",    rounds_cum_time[[#This Row],[84]]+laps_times[[#This Row],[85]])</f>
        <v>0.12080659722222224</v>
      </c>
      <c r="CQ36" s="126">
        <f>IF(ISBLANK(laps_times[[#This Row],[86]]),"DNF",    rounds_cum_time[[#This Row],[85]]+laps_times[[#This Row],[86]])</f>
        <v>0.12253136574074076</v>
      </c>
      <c r="CR36" s="126">
        <f>IF(ISBLANK(laps_times[[#This Row],[87]]),"DNF",    rounds_cum_time[[#This Row],[86]]+laps_times[[#This Row],[87]])</f>
        <v>0.1242291666666667</v>
      </c>
      <c r="CS36" s="126">
        <f>IF(ISBLANK(laps_times[[#This Row],[88]]),"DNF",    rounds_cum_time[[#This Row],[87]]+laps_times[[#This Row],[88]])</f>
        <v>0.12592777777777781</v>
      </c>
      <c r="CT36" s="126">
        <f>IF(ISBLANK(laps_times[[#This Row],[89]]),"DNF",    rounds_cum_time[[#This Row],[88]]+laps_times[[#This Row],[89]])</f>
        <v>0.12758043981481484</v>
      </c>
      <c r="CU36" s="126">
        <f>IF(ISBLANK(laps_times[[#This Row],[90]]),"DNF",    rounds_cum_time[[#This Row],[89]]+laps_times[[#This Row],[90]])</f>
        <v>0.12951365740740745</v>
      </c>
      <c r="CV36" s="126">
        <f>IF(ISBLANK(laps_times[[#This Row],[91]]),"DNF",    rounds_cum_time[[#This Row],[90]]+laps_times[[#This Row],[91]])</f>
        <v>0.13114525462962967</v>
      </c>
      <c r="CW36" s="126">
        <f>IF(ISBLANK(laps_times[[#This Row],[92]]),"DNF",    rounds_cum_time[[#This Row],[91]]+laps_times[[#This Row],[92]])</f>
        <v>0.13277141203703707</v>
      </c>
      <c r="CX36" s="126">
        <f>IF(ISBLANK(laps_times[[#This Row],[93]]),"DNF",    rounds_cum_time[[#This Row],[92]]+laps_times[[#This Row],[93]])</f>
        <v>0.13437627314814818</v>
      </c>
      <c r="CY36" s="126">
        <f>IF(ISBLANK(laps_times[[#This Row],[94]]),"DNF",    rounds_cum_time[[#This Row],[93]]+laps_times[[#This Row],[94]])</f>
        <v>0.13597615740740743</v>
      </c>
      <c r="CZ36" s="126">
        <f>IF(ISBLANK(laps_times[[#This Row],[95]]),"DNF",    rounds_cum_time[[#This Row],[94]]+laps_times[[#This Row],[95]])</f>
        <v>0.1375587962962963</v>
      </c>
      <c r="DA36" s="126">
        <f>IF(ISBLANK(laps_times[[#This Row],[96]]),"DNF",    rounds_cum_time[[#This Row],[95]]+laps_times[[#This Row],[96]])</f>
        <v>0.13916342592592593</v>
      </c>
      <c r="DB36" s="126">
        <f>IF(ISBLANK(laps_times[[#This Row],[97]]),"DNF",    rounds_cum_time[[#This Row],[96]]+laps_times[[#This Row],[97]])</f>
        <v>0.14080532407407406</v>
      </c>
      <c r="DC36" s="126">
        <f>IF(ISBLANK(laps_times[[#This Row],[98]]),"DNF",    rounds_cum_time[[#This Row],[97]]+laps_times[[#This Row],[98]])</f>
        <v>0.14254594907407406</v>
      </c>
      <c r="DD36" s="126">
        <f>IF(ISBLANK(laps_times[[#This Row],[99]]),"DNF",    rounds_cum_time[[#This Row],[98]]+laps_times[[#This Row],[99]])</f>
        <v>0.14415706018518518</v>
      </c>
      <c r="DE36" s="126">
        <f>IF(ISBLANK(laps_times[[#This Row],[100]]),"DNF",    rounds_cum_time[[#This Row],[99]]+laps_times[[#This Row],[100]])</f>
        <v>0.14577881944444443</v>
      </c>
      <c r="DF36" s="126">
        <f>IF(ISBLANK(laps_times[[#This Row],[101]]),"DNF",    rounds_cum_time[[#This Row],[100]]+laps_times[[#This Row],[101]])</f>
        <v>0.14737766203703703</v>
      </c>
      <c r="DG36" s="126">
        <f>IF(ISBLANK(laps_times[[#This Row],[102]]),"DNF",    rounds_cum_time[[#This Row],[101]]+laps_times[[#This Row],[102]])</f>
        <v>0.14898587962962961</v>
      </c>
      <c r="DH36" s="126">
        <f>IF(ISBLANK(laps_times[[#This Row],[103]]),"DNF",    rounds_cum_time[[#This Row],[102]]+laps_times[[#This Row],[103]])</f>
        <v>0.15058414351851851</v>
      </c>
      <c r="DI36" s="127">
        <f>IF(ISBLANK(laps_times[[#This Row],[104]]),"DNF",    rounds_cum_time[[#This Row],[103]]+laps_times[[#This Row],[104]])</f>
        <v>0.15215520833333332</v>
      </c>
      <c r="DJ36" s="127">
        <f>IF(ISBLANK(laps_times[[#This Row],[105]]),"DNF",    rounds_cum_time[[#This Row],[104]]+laps_times[[#This Row],[105]])</f>
        <v>0.15356747685185185</v>
      </c>
    </row>
    <row r="37" spans="2:114">
      <c r="B37" s="123">
        <f>laps_times[[#This Row],[poř]]</f>
        <v>34</v>
      </c>
      <c r="C37" s="124">
        <f>laps_times[[#This Row],[s.č.]]</f>
        <v>18</v>
      </c>
      <c r="D37" s="124" t="str">
        <f>laps_times[[#This Row],[jméno]]</f>
        <v>Dvořáček Vlastimil</v>
      </c>
      <c r="E37" s="125">
        <f>laps_times[[#This Row],[roč]]</f>
        <v>1959</v>
      </c>
      <c r="F37" s="125" t="str">
        <f>laps_times[[#This Row],[kat]]</f>
        <v>M60</v>
      </c>
      <c r="G37" s="125">
        <f>laps_times[[#This Row],[poř_kat]]</f>
        <v>2</v>
      </c>
      <c r="H37" s="124" t="str">
        <f>IF(ISBLANK(laps_times[[#This Row],[klub]]),"-",laps_times[[#This Row],[klub]])</f>
        <v>-</v>
      </c>
      <c r="I37" s="133">
        <f>laps_times[[#This Row],[celk. čas]]</f>
        <v>0.15471874999999999</v>
      </c>
      <c r="J37" s="126">
        <f>laps_times[[#This Row],[1]]</f>
        <v>2.2096064814814817E-3</v>
      </c>
      <c r="K37" s="126">
        <f>IF(ISBLANK(laps_times[[#This Row],[2]]),"DNF",    rounds_cum_time[[#This Row],[1]]+laps_times[[#This Row],[2]])</f>
        <v>3.561458333333334E-3</v>
      </c>
      <c r="L37" s="126">
        <f>IF(ISBLANK(laps_times[[#This Row],[3]]),"DNF",    rounds_cum_time[[#This Row],[2]]+laps_times[[#This Row],[3]])</f>
        <v>4.9355324074074084E-3</v>
      </c>
      <c r="M37" s="126">
        <f>IF(ISBLANK(laps_times[[#This Row],[4]]),"DNF",    rounds_cum_time[[#This Row],[3]]+laps_times[[#This Row],[4]])</f>
        <v>6.333333333333334E-3</v>
      </c>
      <c r="N37" s="126">
        <f>IF(ISBLANK(laps_times[[#This Row],[5]]),"DNF",    rounds_cum_time[[#This Row],[4]]+laps_times[[#This Row],[5]])</f>
        <v>7.7416666666666675E-3</v>
      </c>
      <c r="O37" s="126">
        <f>IF(ISBLANK(laps_times[[#This Row],[6]]),"DNF",    rounds_cum_time[[#This Row],[5]]+laps_times[[#This Row],[6]])</f>
        <v>9.1484953703703711E-3</v>
      </c>
      <c r="P37" s="126">
        <f>IF(ISBLANK(laps_times[[#This Row],[7]]),"DNF",    rounds_cum_time[[#This Row],[6]]+laps_times[[#This Row],[7]])</f>
        <v>1.0568865740740742E-2</v>
      </c>
      <c r="Q37" s="126">
        <f>IF(ISBLANK(laps_times[[#This Row],[8]]),"DNF",    rounds_cum_time[[#This Row],[7]]+laps_times[[#This Row],[8]])</f>
        <v>1.1986689814814815E-2</v>
      </c>
      <c r="R37" s="126">
        <f>IF(ISBLANK(laps_times[[#This Row],[9]]),"DNF",    rounds_cum_time[[#This Row],[8]]+laps_times[[#This Row],[9]])</f>
        <v>1.340150462962963E-2</v>
      </c>
      <c r="S37" s="126">
        <f>IF(ISBLANK(laps_times[[#This Row],[10]]),"DNF",    rounds_cum_time[[#This Row],[9]]+laps_times[[#This Row],[10]])</f>
        <v>1.4823842592592593E-2</v>
      </c>
      <c r="T37" s="126">
        <f>IF(ISBLANK(laps_times[[#This Row],[11]]),"DNF",    rounds_cum_time[[#This Row],[10]]+laps_times[[#This Row],[11]])</f>
        <v>1.6254861111111112E-2</v>
      </c>
      <c r="U37" s="126">
        <f>IF(ISBLANK(laps_times[[#This Row],[12]]),"DNF",    rounds_cum_time[[#This Row],[11]]+laps_times[[#This Row],[12]])</f>
        <v>1.7675694444444445E-2</v>
      </c>
      <c r="V37" s="126">
        <f>IF(ISBLANK(laps_times[[#This Row],[13]]),"DNF",    rounds_cum_time[[#This Row],[12]]+laps_times[[#This Row],[13]])</f>
        <v>1.909537037037037E-2</v>
      </c>
      <c r="W37" s="126">
        <f>IF(ISBLANK(laps_times[[#This Row],[14]]),"DNF",    rounds_cum_time[[#This Row],[13]]+laps_times[[#This Row],[14]])</f>
        <v>2.0549305555555557E-2</v>
      </c>
      <c r="X37" s="126">
        <f>IF(ISBLANK(laps_times[[#This Row],[15]]),"DNF",    rounds_cum_time[[#This Row],[14]]+laps_times[[#This Row],[15]])</f>
        <v>2.1971875000000002E-2</v>
      </c>
      <c r="Y37" s="126">
        <f>IF(ISBLANK(laps_times[[#This Row],[16]]),"DNF",    rounds_cum_time[[#This Row],[15]]+laps_times[[#This Row],[16]])</f>
        <v>2.339837962962963E-2</v>
      </c>
      <c r="Z37" s="126">
        <f>IF(ISBLANK(laps_times[[#This Row],[17]]),"DNF",    rounds_cum_time[[#This Row],[16]]+laps_times[[#This Row],[17]])</f>
        <v>2.4818287037037038E-2</v>
      </c>
      <c r="AA37" s="126">
        <f>IF(ISBLANK(laps_times[[#This Row],[18]]),"DNF",    rounds_cum_time[[#This Row],[17]]+laps_times[[#This Row],[18]])</f>
        <v>2.626238425925926E-2</v>
      </c>
      <c r="AB37" s="126">
        <f>IF(ISBLANK(laps_times[[#This Row],[19]]),"DNF",    rounds_cum_time[[#This Row],[18]]+laps_times[[#This Row],[19]])</f>
        <v>2.7696527777777778E-2</v>
      </c>
      <c r="AC37" s="126">
        <f>IF(ISBLANK(laps_times[[#This Row],[20]]),"DNF",    rounds_cum_time[[#This Row],[19]]+laps_times[[#This Row],[20]])</f>
        <v>2.9126967592592593E-2</v>
      </c>
      <c r="AD37" s="126">
        <f>IF(ISBLANK(laps_times[[#This Row],[21]]),"DNF",    rounds_cum_time[[#This Row],[20]]+laps_times[[#This Row],[21]])</f>
        <v>3.0543287037037039E-2</v>
      </c>
      <c r="AE37" s="126">
        <f>IF(ISBLANK(laps_times[[#This Row],[22]]),"DNF",    rounds_cum_time[[#This Row],[21]]+laps_times[[#This Row],[22]])</f>
        <v>3.1943634259259258E-2</v>
      </c>
      <c r="AF37" s="126">
        <f>IF(ISBLANK(laps_times[[#This Row],[23]]),"DNF",    rounds_cum_time[[#This Row],[22]]+laps_times[[#This Row],[23]])</f>
        <v>3.3333912037037033E-2</v>
      </c>
      <c r="AG37" s="126">
        <f>IF(ISBLANK(laps_times[[#This Row],[24]]),"DNF",    rounds_cum_time[[#This Row],[23]]+laps_times[[#This Row],[24]])</f>
        <v>3.4720254629629625E-2</v>
      </c>
      <c r="AH37" s="126">
        <f>IF(ISBLANK(laps_times[[#This Row],[25]]),"DNF",    rounds_cum_time[[#This Row],[24]]+laps_times[[#This Row],[25]])</f>
        <v>3.6117824074074073E-2</v>
      </c>
      <c r="AI37" s="126">
        <f>IF(ISBLANK(laps_times[[#This Row],[26]]),"DNF",    rounds_cum_time[[#This Row],[25]]+laps_times[[#This Row],[26]])</f>
        <v>3.752534722222222E-2</v>
      </c>
      <c r="AJ37" s="126">
        <f>IF(ISBLANK(laps_times[[#This Row],[27]]),"DNF",    rounds_cum_time[[#This Row],[26]]+laps_times[[#This Row],[27]])</f>
        <v>3.8939120370370367E-2</v>
      </c>
      <c r="AK37" s="126">
        <f>IF(ISBLANK(laps_times[[#This Row],[28]]),"DNF",    rounds_cum_time[[#This Row],[27]]+laps_times[[#This Row],[28]])</f>
        <v>4.0359606481481479E-2</v>
      </c>
      <c r="AL37" s="126">
        <f>IF(ISBLANK(laps_times[[#This Row],[29]]),"DNF",    rounds_cum_time[[#This Row],[28]]+laps_times[[#This Row],[29]])</f>
        <v>4.1771064814814809E-2</v>
      </c>
      <c r="AM37" s="126">
        <f>IF(ISBLANK(laps_times[[#This Row],[30]]),"DNF",    rounds_cum_time[[#This Row],[29]]+laps_times[[#This Row],[30]])</f>
        <v>4.3211111111111103E-2</v>
      </c>
      <c r="AN37" s="126">
        <f>IF(ISBLANK(laps_times[[#This Row],[31]]),"DNF",    rounds_cum_time[[#This Row],[30]]+laps_times[[#This Row],[31]])</f>
        <v>4.4613773148148142E-2</v>
      </c>
      <c r="AO37" s="126">
        <f>IF(ISBLANK(laps_times[[#This Row],[32]]),"DNF",    rounds_cum_time[[#This Row],[31]]+laps_times[[#This Row],[32]])</f>
        <v>4.6009143518518515E-2</v>
      </c>
      <c r="AP37" s="126">
        <f>IF(ISBLANK(laps_times[[#This Row],[33]]),"DNF",    rounds_cum_time[[#This Row],[32]]+laps_times[[#This Row],[33]])</f>
        <v>4.740462962962963E-2</v>
      </c>
      <c r="AQ37" s="126">
        <f>IF(ISBLANK(laps_times[[#This Row],[34]]),"DNF",    rounds_cum_time[[#This Row],[33]]+laps_times[[#This Row],[34]])</f>
        <v>4.8803935185185186E-2</v>
      </c>
      <c r="AR37" s="126">
        <f>IF(ISBLANK(laps_times[[#This Row],[35]]),"DNF",    rounds_cum_time[[#This Row],[34]]+laps_times[[#This Row],[35]])</f>
        <v>5.0213425925925925E-2</v>
      </c>
      <c r="AS37" s="126">
        <f>IF(ISBLANK(laps_times[[#This Row],[36]]),"DNF",    rounds_cum_time[[#This Row],[35]]+laps_times[[#This Row],[36]])</f>
        <v>5.1640509259259261E-2</v>
      </c>
      <c r="AT37" s="126">
        <f>IF(ISBLANK(laps_times[[#This Row],[37]]),"DNF",    rounds_cum_time[[#This Row],[36]]+laps_times[[#This Row],[37]])</f>
        <v>5.3409722222222226E-2</v>
      </c>
      <c r="AU37" s="126">
        <f>IF(ISBLANK(laps_times[[#This Row],[38]]),"DNF",    rounds_cum_time[[#This Row],[37]]+laps_times[[#This Row],[38]])</f>
        <v>5.4825115740740747E-2</v>
      </c>
      <c r="AV37" s="126">
        <f>IF(ISBLANK(laps_times[[#This Row],[39]]),"DNF",    rounds_cum_time[[#This Row],[38]]+laps_times[[#This Row],[39]])</f>
        <v>5.6228819444444453E-2</v>
      </c>
      <c r="AW37" s="126">
        <f>IF(ISBLANK(laps_times[[#This Row],[40]]),"DNF",    rounds_cum_time[[#This Row],[39]]+laps_times[[#This Row],[40]])</f>
        <v>5.7627662037037043E-2</v>
      </c>
      <c r="AX37" s="126">
        <f>IF(ISBLANK(laps_times[[#This Row],[41]]),"DNF",    rounds_cum_time[[#This Row],[40]]+laps_times[[#This Row],[41]])</f>
        <v>5.907743055555556E-2</v>
      </c>
      <c r="AY37" s="126">
        <f>IF(ISBLANK(laps_times[[#This Row],[42]]),"DNF",    rounds_cum_time[[#This Row],[41]]+laps_times[[#This Row],[42]])</f>
        <v>6.0470949074074076E-2</v>
      </c>
      <c r="AZ37" s="126">
        <f>IF(ISBLANK(laps_times[[#This Row],[43]]),"DNF",    rounds_cum_time[[#This Row],[42]]+laps_times[[#This Row],[43]])</f>
        <v>6.1863541666666667E-2</v>
      </c>
      <c r="BA37" s="126">
        <f>IF(ISBLANK(laps_times[[#This Row],[44]]),"DNF",    rounds_cum_time[[#This Row],[43]]+laps_times[[#This Row],[44]])</f>
        <v>6.32462962962963E-2</v>
      </c>
      <c r="BB37" s="126">
        <f>IF(ISBLANK(laps_times[[#This Row],[45]]),"DNF",    rounds_cum_time[[#This Row],[44]]+laps_times[[#This Row],[45]])</f>
        <v>6.4613773148148146E-2</v>
      </c>
      <c r="BC37" s="126">
        <f>IF(ISBLANK(laps_times[[#This Row],[46]]),"DNF",    rounds_cum_time[[#This Row],[45]]+laps_times[[#This Row],[46]])</f>
        <v>6.6007175925925921E-2</v>
      </c>
      <c r="BD37" s="126">
        <f>IF(ISBLANK(laps_times[[#This Row],[47]]),"DNF",    rounds_cum_time[[#This Row],[46]]+laps_times[[#This Row],[47]])</f>
        <v>6.7400231481481471E-2</v>
      </c>
      <c r="BE37" s="126">
        <f>IF(ISBLANK(laps_times[[#This Row],[48]]),"DNF",    rounds_cum_time[[#This Row],[47]]+laps_times[[#This Row],[48]])</f>
        <v>6.8800231481481469E-2</v>
      </c>
      <c r="BF37" s="126">
        <f>IF(ISBLANK(laps_times[[#This Row],[49]]),"DNF",    rounds_cum_time[[#This Row],[48]]+laps_times[[#This Row],[49]])</f>
        <v>7.0163194444444438E-2</v>
      </c>
      <c r="BG37" s="126">
        <f>IF(ISBLANK(laps_times[[#This Row],[50]]),"DNF",    rounds_cum_time[[#This Row],[49]]+laps_times[[#This Row],[50]])</f>
        <v>7.1533449074074065E-2</v>
      </c>
      <c r="BH37" s="126">
        <f>IF(ISBLANK(laps_times[[#This Row],[51]]),"DNF",    rounds_cum_time[[#This Row],[50]]+laps_times[[#This Row],[51]])</f>
        <v>7.295914351851851E-2</v>
      </c>
      <c r="BI37" s="126">
        <f>IF(ISBLANK(laps_times[[#This Row],[52]]),"DNF",    rounds_cum_time[[#This Row],[51]]+laps_times[[#This Row],[52]])</f>
        <v>7.4320023148148145E-2</v>
      </c>
      <c r="BJ37" s="126">
        <f>IF(ISBLANK(laps_times[[#This Row],[53]]),"DNF",    rounds_cum_time[[#This Row],[52]]+laps_times[[#This Row],[53]])</f>
        <v>7.5704629629629622E-2</v>
      </c>
      <c r="BK37" s="126">
        <f>IF(ISBLANK(laps_times[[#This Row],[54]]),"DNF",    rounds_cum_time[[#This Row],[53]]+laps_times[[#This Row],[54]])</f>
        <v>7.7099305555555553E-2</v>
      </c>
      <c r="BL37" s="126">
        <f>IF(ISBLANK(laps_times[[#This Row],[55]]),"DNF",    rounds_cum_time[[#This Row],[54]]+laps_times[[#This Row],[55]])</f>
        <v>7.8485879629629621E-2</v>
      </c>
      <c r="BM37" s="126">
        <f>IF(ISBLANK(laps_times[[#This Row],[56]]),"DNF",    rounds_cum_time[[#This Row],[55]]+laps_times[[#This Row],[56]])</f>
        <v>7.9866087962962948E-2</v>
      </c>
      <c r="BN37" s="126">
        <f>IF(ISBLANK(laps_times[[#This Row],[57]]),"DNF",    rounds_cum_time[[#This Row],[56]]+laps_times[[#This Row],[57]])</f>
        <v>8.1251273148148132E-2</v>
      </c>
      <c r="BO37" s="126">
        <f>IF(ISBLANK(laps_times[[#This Row],[58]]),"DNF",    rounds_cum_time[[#This Row],[57]]+laps_times[[#This Row],[58]])</f>
        <v>8.2666319444444428E-2</v>
      </c>
      <c r="BP37" s="126">
        <f>IF(ISBLANK(laps_times[[#This Row],[59]]),"DNF",    rounds_cum_time[[#This Row],[58]]+laps_times[[#This Row],[59]])</f>
        <v>8.4103587962962953E-2</v>
      </c>
      <c r="BQ37" s="126">
        <f>IF(ISBLANK(laps_times[[#This Row],[60]]),"DNF",    rounds_cum_time[[#This Row],[59]]+laps_times[[#This Row],[60]])</f>
        <v>8.5576620370370365E-2</v>
      </c>
      <c r="BR37" s="126">
        <f>IF(ISBLANK(laps_times[[#This Row],[61]]),"DNF",    rounds_cum_time[[#This Row],[60]]+laps_times[[#This Row],[61]])</f>
        <v>8.7005787037037027E-2</v>
      </c>
      <c r="BS37" s="126">
        <f>IF(ISBLANK(laps_times[[#This Row],[62]]),"DNF",    rounds_cum_time[[#This Row],[61]]+laps_times[[#This Row],[62]])</f>
        <v>8.8415624999999984E-2</v>
      </c>
      <c r="BT37" s="126">
        <f>IF(ISBLANK(laps_times[[#This Row],[63]]),"DNF",    rounds_cum_time[[#This Row],[62]]+laps_times[[#This Row],[63]])</f>
        <v>8.9814004629629615E-2</v>
      </c>
      <c r="BU37" s="126">
        <f>IF(ISBLANK(laps_times[[#This Row],[64]]),"DNF",    rounds_cum_time[[#This Row],[63]]+laps_times[[#This Row],[64]])</f>
        <v>9.1237037037037019E-2</v>
      </c>
      <c r="BV37" s="126">
        <f>IF(ISBLANK(laps_times[[#This Row],[65]]),"DNF",    rounds_cum_time[[#This Row],[64]]+laps_times[[#This Row],[65]])</f>
        <v>9.2666319444444423E-2</v>
      </c>
      <c r="BW37" s="126">
        <f>IF(ISBLANK(laps_times[[#This Row],[66]]),"DNF",    rounds_cum_time[[#This Row],[65]]+laps_times[[#This Row],[66]])</f>
        <v>9.4098611111111091E-2</v>
      </c>
      <c r="BX37" s="126">
        <f>IF(ISBLANK(laps_times[[#This Row],[67]]),"DNF",    rounds_cum_time[[#This Row],[66]]+laps_times[[#This Row],[67]])</f>
        <v>9.554166666666665E-2</v>
      </c>
      <c r="BY37" s="126">
        <f>IF(ISBLANK(laps_times[[#This Row],[68]]),"DNF",    rounds_cum_time[[#This Row],[67]]+laps_times[[#This Row],[68]])</f>
        <v>9.6982291666666651E-2</v>
      </c>
      <c r="BZ37" s="126">
        <f>IF(ISBLANK(laps_times[[#This Row],[69]]),"DNF",    rounds_cum_time[[#This Row],[68]]+laps_times[[#This Row],[69]])</f>
        <v>9.8465624999999987E-2</v>
      </c>
      <c r="CA37" s="126">
        <f>IF(ISBLANK(laps_times[[#This Row],[70]]),"DNF",    rounds_cum_time[[#This Row],[69]]+laps_times[[#This Row],[70]])</f>
        <v>9.9910416666666654E-2</v>
      </c>
      <c r="CB37" s="126">
        <f>IF(ISBLANK(laps_times[[#This Row],[71]]),"DNF",    rounds_cum_time[[#This Row],[70]]+laps_times[[#This Row],[71]])</f>
        <v>0.10133287037037036</v>
      </c>
      <c r="CC37" s="126">
        <f>IF(ISBLANK(laps_times[[#This Row],[72]]),"DNF",    rounds_cum_time[[#This Row],[71]]+laps_times[[#This Row],[72]])</f>
        <v>0.10276261574074073</v>
      </c>
      <c r="CD37" s="126">
        <f>IF(ISBLANK(laps_times[[#This Row],[73]]),"DNF",    rounds_cum_time[[#This Row],[72]]+laps_times[[#This Row],[73]])</f>
        <v>0.10420196759259259</v>
      </c>
      <c r="CE37" s="126">
        <f>IF(ISBLANK(laps_times[[#This Row],[74]]),"DNF",    rounds_cum_time[[#This Row],[73]]+laps_times[[#This Row],[74]])</f>
        <v>0.10564583333333333</v>
      </c>
      <c r="CF37" s="126">
        <f>IF(ISBLANK(laps_times[[#This Row],[75]]),"DNF",    rounds_cum_time[[#This Row],[74]]+laps_times[[#This Row],[75]])</f>
        <v>0.1070960648148148</v>
      </c>
      <c r="CG37" s="126">
        <f>IF(ISBLANK(laps_times[[#This Row],[76]]),"DNF",    rounds_cum_time[[#This Row],[75]]+laps_times[[#This Row],[76]])</f>
        <v>0.10852384259259258</v>
      </c>
      <c r="CH37" s="126">
        <f>IF(ISBLANK(laps_times[[#This Row],[77]]),"DNF",    rounds_cum_time[[#This Row],[76]]+laps_times[[#This Row],[77]])</f>
        <v>0.10998113425925925</v>
      </c>
      <c r="CI37" s="126">
        <f>IF(ISBLANK(laps_times[[#This Row],[78]]),"DNF",    rounds_cum_time[[#This Row],[77]]+laps_times[[#This Row],[78]])</f>
        <v>0.11143321759259259</v>
      </c>
      <c r="CJ37" s="126">
        <f>IF(ISBLANK(laps_times[[#This Row],[79]]),"DNF",    rounds_cum_time[[#This Row],[78]]+laps_times[[#This Row],[79]])</f>
        <v>0.11289814814814814</v>
      </c>
      <c r="CK37" s="126">
        <f>IF(ISBLANK(laps_times[[#This Row],[80]]),"DNF",    rounds_cum_time[[#This Row],[79]]+laps_times[[#This Row],[80]])</f>
        <v>0.11436342592592591</v>
      </c>
      <c r="CL37" s="126">
        <f>IF(ISBLANK(laps_times[[#This Row],[81]]),"DNF",    rounds_cum_time[[#This Row],[80]]+laps_times[[#This Row],[81]])</f>
        <v>0.11590694444444442</v>
      </c>
      <c r="CM37" s="126">
        <f>IF(ISBLANK(laps_times[[#This Row],[82]]),"DNF",    rounds_cum_time[[#This Row],[81]]+laps_times[[#This Row],[82]])</f>
        <v>0.11737499999999998</v>
      </c>
      <c r="CN37" s="126">
        <f>IF(ISBLANK(laps_times[[#This Row],[83]]),"DNF",    rounds_cum_time[[#This Row],[82]]+laps_times[[#This Row],[83]])</f>
        <v>0.11888078703703701</v>
      </c>
      <c r="CO37" s="126">
        <f>IF(ISBLANK(laps_times[[#This Row],[84]]),"DNF",    rounds_cum_time[[#This Row],[83]]+laps_times[[#This Row],[84]])</f>
        <v>0.12042638888888886</v>
      </c>
      <c r="CP37" s="126">
        <f>IF(ISBLANK(laps_times[[#This Row],[85]]),"DNF",    rounds_cum_time[[#This Row],[84]]+laps_times[[#This Row],[85]])</f>
        <v>0.12197037037037034</v>
      </c>
      <c r="CQ37" s="126">
        <f>IF(ISBLANK(laps_times[[#This Row],[86]]),"DNF",    rounds_cum_time[[#This Row],[85]]+laps_times[[#This Row],[86]])</f>
        <v>0.12351770833333331</v>
      </c>
      <c r="CR37" s="126">
        <f>IF(ISBLANK(laps_times[[#This Row],[87]]),"DNF",    rounds_cum_time[[#This Row],[86]]+laps_times[[#This Row],[87]])</f>
        <v>0.12506990740740739</v>
      </c>
      <c r="CS37" s="126">
        <f>IF(ISBLANK(laps_times[[#This Row],[88]]),"DNF",    rounds_cum_time[[#This Row],[87]]+laps_times[[#This Row],[88]])</f>
        <v>0.12663067129629629</v>
      </c>
      <c r="CT37" s="126">
        <f>IF(ISBLANK(laps_times[[#This Row],[89]]),"DNF",    rounds_cum_time[[#This Row],[88]]+laps_times[[#This Row],[89]])</f>
        <v>0.12821388888888888</v>
      </c>
      <c r="CU37" s="126">
        <f>IF(ISBLANK(laps_times[[#This Row],[90]]),"DNF",    rounds_cum_time[[#This Row],[89]]+laps_times[[#This Row],[90]])</f>
        <v>0.12982604166666664</v>
      </c>
      <c r="CV37" s="126">
        <f>IF(ISBLANK(laps_times[[#This Row],[91]]),"DNF",    rounds_cum_time[[#This Row],[90]]+laps_times[[#This Row],[91]])</f>
        <v>0.13143194444444442</v>
      </c>
      <c r="CW37" s="126">
        <f>IF(ISBLANK(laps_times[[#This Row],[92]]),"DNF",    rounds_cum_time[[#This Row],[91]]+laps_times[[#This Row],[92]])</f>
        <v>0.13312627314814812</v>
      </c>
      <c r="CX37" s="126">
        <f>IF(ISBLANK(laps_times[[#This Row],[93]]),"DNF",    rounds_cum_time[[#This Row],[92]]+laps_times[[#This Row],[93]])</f>
        <v>0.13473599537037034</v>
      </c>
      <c r="CY37" s="126">
        <f>IF(ISBLANK(laps_times[[#This Row],[94]]),"DNF",    rounds_cum_time[[#This Row],[93]]+laps_times[[#This Row],[94]])</f>
        <v>0.13635381944444441</v>
      </c>
      <c r="CZ37" s="126">
        <f>IF(ISBLANK(laps_times[[#This Row],[95]]),"DNF",    rounds_cum_time[[#This Row],[94]]+laps_times[[#This Row],[95]])</f>
        <v>0.13802465277777776</v>
      </c>
      <c r="DA37" s="126">
        <f>IF(ISBLANK(laps_times[[#This Row],[96]]),"DNF",    rounds_cum_time[[#This Row],[95]]+laps_times[[#This Row],[96]])</f>
        <v>0.13964247685185183</v>
      </c>
      <c r="DB37" s="126">
        <f>IF(ISBLANK(laps_times[[#This Row],[97]]),"DNF",    rounds_cum_time[[#This Row],[96]]+laps_times[[#This Row],[97]])</f>
        <v>0.14128888888888885</v>
      </c>
      <c r="DC37" s="126">
        <f>IF(ISBLANK(laps_times[[#This Row],[98]]),"DNF",    rounds_cum_time[[#This Row],[97]]+laps_times[[#This Row],[98]])</f>
        <v>0.14295648148148143</v>
      </c>
      <c r="DD37" s="126">
        <f>IF(ISBLANK(laps_times[[#This Row],[99]]),"DNF",    rounds_cum_time[[#This Row],[98]]+laps_times[[#This Row],[99]])</f>
        <v>0.14459687499999996</v>
      </c>
      <c r="DE37" s="126">
        <f>IF(ISBLANK(laps_times[[#This Row],[100]]),"DNF",    rounds_cum_time[[#This Row],[99]]+laps_times[[#This Row],[100]])</f>
        <v>0.14625231481481477</v>
      </c>
      <c r="DF37" s="126">
        <f>IF(ISBLANK(laps_times[[#This Row],[101]]),"DNF",    rounds_cum_time[[#This Row],[100]]+laps_times[[#This Row],[101]])</f>
        <v>0.14796111111111107</v>
      </c>
      <c r="DG37" s="126">
        <f>IF(ISBLANK(laps_times[[#This Row],[102]]),"DNF",    rounds_cum_time[[#This Row],[101]]+laps_times[[#This Row],[102]])</f>
        <v>0.14968437499999995</v>
      </c>
      <c r="DH37" s="126">
        <f>IF(ISBLANK(laps_times[[#This Row],[103]]),"DNF",    rounds_cum_time[[#This Row],[102]]+laps_times[[#This Row],[103]])</f>
        <v>0.15136249999999996</v>
      </c>
      <c r="DI37" s="127">
        <f>IF(ISBLANK(laps_times[[#This Row],[104]]),"DNF",    rounds_cum_time[[#This Row],[103]]+laps_times[[#This Row],[104]])</f>
        <v>0.15303437499999994</v>
      </c>
      <c r="DJ37" s="127">
        <f>IF(ISBLANK(laps_times[[#This Row],[105]]),"DNF",    rounds_cum_time[[#This Row],[104]]+laps_times[[#This Row],[105]])</f>
        <v>0.15471863425925919</v>
      </c>
    </row>
    <row r="38" spans="2:114">
      <c r="B38" s="123">
        <f>laps_times[[#This Row],[poř]]</f>
        <v>35</v>
      </c>
      <c r="C38" s="124">
        <f>laps_times[[#This Row],[s.č.]]</f>
        <v>402</v>
      </c>
      <c r="D38" s="124" t="str">
        <f>laps_times[[#This Row],[jméno]]</f>
        <v xml:space="preserve">Štafeta - Groz-Beckert </v>
      </c>
      <c r="E38" s="125" t="str">
        <f>laps_times[[#This Row],[roč]]</f>
        <v>štafeta</v>
      </c>
      <c r="F38" s="125" t="str">
        <f>laps_times[[#This Row],[kat]]</f>
        <v>ST</v>
      </c>
      <c r="G38" s="125">
        <f>laps_times[[#This Row],[poř_kat]]</f>
        <v>4</v>
      </c>
      <c r="H38" s="124" t="str">
        <f>IF(ISBLANK(laps_times[[#This Row],[klub]]),"-",laps_times[[#This Row],[klub]])</f>
        <v>Groz-Beckert</v>
      </c>
      <c r="I38" s="133">
        <f>laps_times[[#This Row],[celk. čas]]</f>
        <v>0.15542592592592594</v>
      </c>
      <c r="J38" s="126">
        <f>laps_times[[#This Row],[1]]</f>
        <v>2.1920138888888887E-3</v>
      </c>
      <c r="K38" s="126">
        <f>IF(ISBLANK(laps_times[[#This Row],[2]]),"DNF",    rounds_cum_time[[#This Row],[1]]+laps_times[[#This Row],[2]])</f>
        <v>3.5319444444444443E-3</v>
      </c>
      <c r="L38" s="126">
        <f>IF(ISBLANK(laps_times[[#This Row],[3]]),"DNF",    rounds_cum_time[[#This Row],[2]]+laps_times[[#This Row],[3]])</f>
        <v>4.9166666666666664E-3</v>
      </c>
      <c r="M38" s="126">
        <f>IF(ISBLANK(laps_times[[#This Row],[4]]),"DNF",    rounds_cum_time[[#This Row],[3]]+laps_times[[#This Row],[4]])</f>
        <v>6.3199074074074069E-3</v>
      </c>
      <c r="N38" s="126">
        <f>IF(ISBLANK(laps_times[[#This Row],[5]]),"DNF",    rounds_cum_time[[#This Row],[4]]+laps_times[[#This Row],[5]])</f>
        <v>7.7223379629629621E-3</v>
      </c>
      <c r="O38" s="126">
        <f>IF(ISBLANK(laps_times[[#This Row],[6]]),"DNF",    rounds_cum_time[[#This Row],[5]]+laps_times[[#This Row],[6]])</f>
        <v>9.1855324074074061E-3</v>
      </c>
      <c r="P38" s="126">
        <f>IF(ISBLANK(laps_times[[#This Row],[7]]),"DNF",    rounds_cum_time[[#This Row],[6]]+laps_times[[#This Row],[7]])</f>
        <v>1.0606134259259258E-2</v>
      </c>
      <c r="Q38" s="126">
        <f>IF(ISBLANK(laps_times[[#This Row],[8]]),"DNF",    rounds_cum_time[[#This Row],[7]]+laps_times[[#This Row],[8]])</f>
        <v>1.1972685185185183E-2</v>
      </c>
      <c r="R38" s="126">
        <f>IF(ISBLANK(laps_times[[#This Row],[9]]),"DNF",    rounds_cum_time[[#This Row],[8]]+laps_times[[#This Row],[9]])</f>
        <v>1.3402662037037036E-2</v>
      </c>
      <c r="S38" s="126">
        <f>IF(ISBLANK(laps_times[[#This Row],[10]]),"DNF",    rounds_cum_time[[#This Row],[9]]+laps_times[[#This Row],[10]])</f>
        <v>1.4817476851851851E-2</v>
      </c>
      <c r="T38" s="126">
        <f>IF(ISBLANK(laps_times[[#This Row],[11]]),"DNF",    rounds_cum_time[[#This Row],[10]]+laps_times[[#This Row],[11]])</f>
        <v>1.6220949074074072E-2</v>
      </c>
      <c r="U38" s="126">
        <f>IF(ISBLANK(laps_times[[#This Row],[12]]),"DNF",    rounds_cum_time[[#This Row],[11]]+laps_times[[#This Row],[12]])</f>
        <v>1.7627199074074073E-2</v>
      </c>
      <c r="V38" s="126">
        <f>IF(ISBLANK(laps_times[[#This Row],[13]]),"DNF",    rounds_cum_time[[#This Row],[12]]+laps_times[[#This Row],[13]])</f>
        <v>1.9034374999999999E-2</v>
      </c>
      <c r="W38" s="126">
        <f>IF(ISBLANK(laps_times[[#This Row],[14]]),"DNF",    rounds_cum_time[[#This Row],[13]]+laps_times[[#This Row],[14]])</f>
        <v>2.0467824074074072E-2</v>
      </c>
      <c r="X38" s="126">
        <f>IF(ISBLANK(laps_times[[#This Row],[15]]),"DNF",    rounds_cum_time[[#This Row],[14]]+laps_times[[#This Row],[15]])</f>
        <v>2.1949305555555555E-2</v>
      </c>
      <c r="Y38" s="126">
        <f>IF(ISBLANK(laps_times[[#This Row],[16]]),"DNF",    rounds_cum_time[[#This Row],[15]]+laps_times[[#This Row],[16]])</f>
        <v>2.3401967592592592E-2</v>
      </c>
      <c r="Z38" s="126">
        <f>IF(ISBLANK(laps_times[[#This Row],[17]]),"DNF",    rounds_cum_time[[#This Row],[16]]+laps_times[[#This Row],[17]])</f>
        <v>2.4856134259259258E-2</v>
      </c>
      <c r="AA38" s="126">
        <f>IF(ISBLANK(laps_times[[#This Row],[18]]),"DNF",    rounds_cum_time[[#This Row],[17]]+laps_times[[#This Row],[18]])</f>
        <v>2.6301388888888888E-2</v>
      </c>
      <c r="AB38" s="126">
        <f>IF(ISBLANK(laps_times[[#This Row],[19]]),"DNF",    rounds_cum_time[[#This Row],[18]]+laps_times[[#This Row],[19]])</f>
        <v>2.7733912037037036E-2</v>
      </c>
      <c r="AC38" s="126">
        <f>IF(ISBLANK(laps_times[[#This Row],[20]]),"DNF",    rounds_cum_time[[#This Row],[19]]+laps_times[[#This Row],[20]])</f>
        <v>2.9152893518518519E-2</v>
      </c>
      <c r="AD38" s="126">
        <f>IF(ISBLANK(laps_times[[#This Row],[21]]),"DNF",    rounds_cum_time[[#This Row],[20]]+laps_times[[#This Row],[21]])</f>
        <v>3.0591203703703704E-2</v>
      </c>
      <c r="AE38" s="126">
        <f>IF(ISBLANK(laps_times[[#This Row],[22]]),"DNF",    rounds_cum_time[[#This Row],[21]]+laps_times[[#This Row],[22]])</f>
        <v>3.2033564814814813E-2</v>
      </c>
      <c r="AF38" s="126">
        <f>IF(ISBLANK(laps_times[[#This Row],[23]]),"DNF",    rounds_cum_time[[#This Row],[22]]+laps_times[[#This Row],[23]])</f>
        <v>3.3488425925925921E-2</v>
      </c>
      <c r="AG38" s="126">
        <f>IF(ISBLANK(laps_times[[#This Row],[24]]),"DNF",    rounds_cum_time[[#This Row],[23]]+laps_times[[#This Row],[24]])</f>
        <v>3.4815624999999996E-2</v>
      </c>
      <c r="AH38" s="126">
        <f>IF(ISBLANK(laps_times[[#This Row],[25]]),"DNF",    rounds_cum_time[[#This Row],[24]]+laps_times[[#This Row],[25]])</f>
        <v>3.599756944444444E-2</v>
      </c>
      <c r="AI38" s="126">
        <f>IF(ISBLANK(laps_times[[#This Row],[26]]),"DNF",    rounds_cum_time[[#This Row],[25]]+laps_times[[#This Row],[26]])</f>
        <v>3.7146296296296288E-2</v>
      </c>
      <c r="AJ38" s="126">
        <f>IF(ISBLANK(laps_times[[#This Row],[27]]),"DNF",    rounds_cum_time[[#This Row],[26]]+laps_times[[#This Row],[27]])</f>
        <v>3.8418055555555546E-2</v>
      </c>
      <c r="AK38" s="126">
        <f>IF(ISBLANK(laps_times[[#This Row],[28]]),"DNF",    rounds_cum_time[[#This Row],[27]]+laps_times[[#This Row],[28]])</f>
        <v>3.9698379629629618E-2</v>
      </c>
      <c r="AL38" s="126">
        <f>IF(ISBLANK(laps_times[[#This Row],[29]]),"DNF",    rounds_cum_time[[#This Row],[28]]+laps_times[[#This Row],[29]])</f>
        <v>4.1014351851851844E-2</v>
      </c>
      <c r="AM38" s="126">
        <f>IF(ISBLANK(laps_times[[#This Row],[30]]),"DNF",    rounds_cum_time[[#This Row],[29]]+laps_times[[#This Row],[30]])</f>
        <v>4.2318981481481471E-2</v>
      </c>
      <c r="AN38" s="126">
        <f>IF(ISBLANK(laps_times[[#This Row],[31]]),"DNF",    rounds_cum_time[[#This Row],[30]]+laps_times[[#This Row],[31]])</f>
        <v>4.3627199074074065E-2</v>
      </c>
      <c r="AO38" s="126">
        <f>IF(ISBLANK(laps_times[[#This Row],[32]]),"DNF",    rounds_cum_time[[#This Row],[31]]+laps_times[[#This Row],[32]])</f>
        <v>4.5006249999999991E-2</v>
      </c>
      <c r="AP38" s="126">
        <f>IF(ISBLANK(laps_times[[#This Row],[33]]),"DNF",    rounds_cum_time[[#This Row],[32]]+laps_times[[#This Row],[33]])</f>
        <v>4.6352777777777771E-2</v>
      </c>
      <c r="AQ38" s="126">
        <f>IF(ISBLANK(laps_times[[#This Row],[34]]),"DNF",    rounds_cum_time[[#This Row],[33]]+laps_times[[#This Row],[34]])</f>
        <v>4.7716666666666657E-2</v>
      </c>
      <c r="AR38" s="126">
        <f>IF(ISBLANK(laps_times[[#This Row],[35]]),"DNF",    rounds_cum_time[[#This Row],[34]]+laps_times[[#This Row],[35]])</f>
        <v>4.9146412037037027E-2</v>
      </c>
      <c r="AS38" s="126">
        <f>IF(ISBLANK(laps_times[[#This Row],[36]]),"DNF",    rounds_cum_time[[#This Row],[35]]+laps_times[[#This Row],[36]])</f>
        <v>5.0542013888888876E-2</v>
      </c>
      <c r="AT38" s="126">
        <f>IF(ISBLANK(laps_times[[#This Row],[37]]),"DNF",    rounds_cum_time[[#This Row],[36]]+laps_times[[#This Row],[37]])</f>
        <v>5.1975925925925912E-2</v>
      </c>
      <c r="AU38" s="126">
        <f>IF(ISBLANK(laps_times[[#This Row],[38]]),"DNF",    rounds_cum_time[[#This Row],[37]]+laps_times[[#This Row],[38]])</f>
        <v>5.3414814814814804E-2</v>
      </c>
      <c r="AV38" s="126">
        <f>IF(ISBLANK(laps_times[[#This Row],[39]]),"DNF",    rounds_cum_time[[#This Row],[38]]+laps_times[[#This Row],[39]])</f>
        <v>5.4855902777777764E-2</v>
      </c>
      <c r="AW38" s="126">
        <f>IF(ISBLANK(laps_times[[#This Row],[40]]),"DNF",    rounds_cum_time[[#This Row],[39]]+laps_times[[#This Row],[40]])</f>
        <v>5.6283217592592576E-2</v>
      </c>
      <c r="AX38" s="126">
        <f>IF(ISBLANK(laps_times[[#This Row],[41]]),"DNF",    rounds_cum_time[[#This Row],[40]]+laps_times[[#This Row],[41]])</f>
        <v>5.7653819444444428E-2</v>
      </c>
      <c r="AY38" s="126">
        <f>IF(ISBLANK(laps_times[[#This Row],[42]]),"DNF",    rounds_cum_time[[#This Row],[41]]+laps_times[[#This Row],[42]])</f>
        <v>5.909062499999998E-2</v>
      </c>
      <c r="AZ38" s="126">
        <f>IF(ISBLANK(laps_times[[#This Row],[43]]),"DNF",    rounds_cum_time[[#This Row],[42]]+laps_times[[#This Row],[43]])</f>
        <v>6.0507175925925909E-2</v>
      </c>
      <c r="BA38" s="126">
        <f>IF(ISBLANK(laps_times[[#This Row],[44]]),"DNF",    rounds_cum_time[[#This Row],[43]]+laps_times[[#This Row],[44]])</f>
        <v>6.1956134259259242E-2</v>
      </c>
      <c r="BB38" s="126">
        <f>IF(ISBLANK(laps_times[[#This Row],[45]]),"DNF",    rounds_cum_time[[#This Row],[44]]+laps_times[[#This Row],[45]])</f>
        <v>6.3444444444444428E-2</v>
      </c>
      <c r="BC38" s="126">
        <f>IF(ISBLANK(laps_times[[#This Row],[46]]),"DNF",    rounds_cum_time[[#This Row],[45]]+laps_times[[#This Row],[46]])</f>
        <v>6.4905555555555536E-2</v>
      </c>
      <c r="BD38" s="126">
        <f>IF(ISBLANK(laps_times[[#This Row],[47]]),"DNF",    rounds_cum_time[[#This Row],[46]]+laps_times[[#This Row],[47]])</f>
        <v>6.6373263888888867E-2</v>
      </c>
      <c r="BE38" s="126">
        <f>IF(ISBLANK(laps_times[[#This Row],[48]]),"DNF",    rounds_cum_time[[#This Row],[47]]+laps_times[[#This Row],[48]])</f>
        <v>6.7775578703703682E-2</v>
      </c>
      <c r="BF38" s="126">
        <f>IF(ISBLANK(laps_times[[#This Row],[49]]),"DNF",    rounds_cum_time[[#This Row],[48]]+laps_times[[#This Row],[49]])</f>
        <v>6.9227314814814797E-2</v>
      </c>
      <c r="BG38" s="126">
        <f>IF(ISBLANK(laps_times[[#This Row],[50]]),"DNF",    rounds_cum_time[[#This Row],[49]]+laps_times[[#This Row],[50]])</f>
        <v>7.0511458333333318E-2</v>
      </c>
      <c r="BH38" s="126">
        <f>IF(ISBLANK(laps_times[[#This Row],[51]]),"DNF",    rounds_cum_time[[#This Row],[50]]+laps_times[[#This Row],[51]])</f>
        <v>7.1937847222222212E-2</v>
      </c>
      <c r="BI38" s="126">
        <f>IF(ISBLANK(laps_times[[#This Row],[52]]),"DNF",    rounds_cum_time[[#This Row],[51]]+laps_times[[#This Row],[52]])</f>
        <v>7.344467592592592E-2</v>
      </c>
      <c r="BJ38" s="126">
        <f>IF(ISBLANK(laps_times[[#This Row],[53]]),"DNF",    rounds_cum_time[[#This Row],[52]]+laps_times[[#This Row],[53]])</f>
        <v>7.4949999999999989E-2</v>
      </c>
      <c r="BK38" s="126">
        <f>IF(ISBLANK(laps_times[[#This Row],[54]]),"DNF",    rounds_cum_time[[#This Row],[53]]+laps_times[[#This Row],[54]])</f>
        <v>7.6462384259259247E-2</v>
      </c>
      <c r="BL38" s="126">
        <f>IF(ISBLANK(laps_times[[#This Row],[55]]),"DNF",    rounds_cum_time[[#This Row],[54]]+laps_times[[#This Row],[55]])</f>
        <v>7.8025925925925915E-2</v>
      </c>
      <c r="BM38" s="126">
        <f>IF(ISBLANK(laps_times[[#This Row],[56]]),"DNF",    rounds_cum_time[[#This Row],[55]]+laps_times[[#This Row],[56]])</f>
        <v>7.9601273148148133E-2</v>
      </c>
      <c r="BN38" s="126">
        <f>IF(ISBLANK(laps_times[[#This Row],[57]]),"DNF",    rounds_cum_time[[#This Row],[56]]+laps_times[[#This Row],[57]])</f>
        <v>8.1159837962962944E-2</v>
      </c>
      <c r="BO38" s="126">
        <f>IF(ISBLANK(laps_times[[#This Row],[58]]),"DNF",    rounds_cum_time[[#This Row],[57]]+laps_times[[#This Row],[58]])</f>
        <v>8.2712847222222205E-2</v>
      </c>
      <c r="BP38" s="126">
        <f>IF(ISBLANK(laps_times[[#This Row],[59]]),"DNF",    rounds_cum_time[[#This Row],[58]]+laps_times[[#This Row],[59]])</f>
        <v>8.4205439814814792E-2</v>
      </c>
      <c r="BQ38" s="126">
        <f>IF(ISBLANK(laps_times[[#This Row],[60]]),"DNF",    rounds_cum_time[[#This Row],[59]]+laps_times[[#This Row],[60]])</f>
        <v>8.5735185185185164E-2</v>
      </c>
      <c r="BR38" s="126">
        <f>IF(ISBLANK(laps_times[[#This Row],[61]]),"DNF",    rounds_cum_time[[#This Row],[60]]+laps_times[[#This Row],[61]])</f>
        <v>8.7299537037037023E-2</v>
      </c>
      <c r="BS38" s="126">
        <f>IF(ISBLANK(laps_times[[#This Row],[62]]),"DNF",    rounds_cum_time[[#This Row],[61]]+laps_times[[#This Row],[62]])</f>
        <v>8.886412037037035E-2</v>
      </c>
      <c r="BT38" s="126">
        <f>IF(ISBLANK(laps_times[[#This Row],[63]]),"DNF",    rounds_cum_time[[#This Row],[62]]+laps_times[[#This Row],[63]])</f>
        <v>9.050081018518516E-2</v>
      </c>
      <c r="BU38" s="126">
        <f>IF(ISBLANK(laps_times[[#This Row],[64]]),"DNF",    rounds_cum_time[[#This Row],[63]]+laps_times[[#This Row],[64]])</f>
        <v>9.2092708333333315E-2</v>
      </c>
      <c r="BV38" s="126">
        <f>IF(ISBLANK(laps_times[[#This Row],[65]]),"DNF",    rounds_cum_time[[#This Row],[64]]+laps_times[[#This Row],[65]])</f>
        <v>9.3691898148148128E-2</v>
      </c>
      <c r="BW38" s="126">
        <f>IF(ISBLANK(laps_times[[#This Row],[66]]),"DNF",    rounds_cum_time[[#This Row],[65]]+laps_times[[#This Row],[66]])</f>
        <v>9.5266898148148121E-2</v>
      </c>
      <c r="BX38" s="126">
        <f>IF(ISBLANK(laps_times[[#This Row],[67]]),"DNF",    rounds_cum_time[[#This Row],[66]]+laps_times[[#This Row],[67]])</f>
        <v>9.6852083333333311E-2</v>
      </c>
      <c r="BY38" s="126">
        <f>IF(ISBLANK(laps_times[[#This Row],[68]]),"DNF",    rounds_cum_time[[#This Row],[67]]+laps_times[[#This Row],[68]])</f>
        <v>9.8496296296296276E-2</v>
      </c>
      <c r="BZ38" s="126">
        <f>IF(ISBLANK(laps_times[[#This Row],[69]]),"DNF",    rounds_cum_time[[#This Row],[68]]+laps_times[[#This Row],[69]])</f>
        <v>0.10011747685185184</v>
      </c>
      <c r="CA38" s="126">
        <f>IF(ISBLANK(laps_times[[#This Row],[70]]),"DNF",    rounds_cum_time[[#This Row],[69]]+laps_times[[#This Row],[70]])</f>
        <v>0.10176736111111109</v>
      </c>
      <c r="CB38" s="126">
        <f>IF(ISBLANK(laps_times[[#This Row],[71]]),"DNF",    rounds_cum_time[[#This Row],[70]]+laps_times[[#This Row],[71]])</f>
        <v>0.10341504629629628</v>
      </c>
      <c r="CC38" s="126">
        <f>IF(ISBLANK(laps_times[[#This Row],[72]]),"DNF",    rounds_cum_time[[#This Row],[71]]+laps_times[[#This Row],[72]])</f>
        <v>0.10504467592592591</v>
      </c>
      <c r="CD38" s="126">
        <f>IF(ISBLANK(laps_times[[#This Row],[73]]),"DNF",    rounds_cum_time[[#This Row],[72]]+laps_times[[#This Row],[73]])</f>
        <v>0.10665312499999999</v>
      </c>
      <c r="CE38" s="126">
        <f>IF(ISBLANK(laps_times[[#This Row],[74]]),"DNF",    rounds_cum_time[[#This Row],[73]]+laps_times[[#This Row],[74]])</f>
        <v>0.1082255787037037</v>
      </c>
      <c r="CF38" s="126">
        <f>IF(ISBLANK(laps_times[[#This Row],[75]]),"DNF",    rounds_cum_time[[#This Row],[74]]+laps_times[[#This Row],[75]])</f>
        <v>0.10966932870370369</v>
      </c>
      <c r="CG38" s="126">
        <f>IF(ISBLANK(laps_times[[#This Row],[76]]),"DNF",    rounds_cum_time[[#This Row],[75]]+laps_times[[#This Row],[76]])</f>
        <v>0.11115960648148146</v>
      </c>
      <c r="CH38" s="126">
        <f>IF(ISBLANK(laps_times[[#This Row],[77]]),"DNF",    rounds_cum_time[[#This Row],[76]]+laps_times[[#This Row],[77]])</f>
        <v>0.1125571759259259</v>
      </c>
      <c r="CI38" s="126">
        <f>IF(ISBLANK(laps_times[[#This Row],[78]]),"DNF",    rounds_cum_time[[#This Row],[77]]+laps_times[[#This Row],[78]])</f>
        <v>0.1140128472222222</v>
      </c>
      <c r="CJ38" s="126">
        <f>IF(ISBLANK(laps_times[[#This Row],[79]]),"DNF",    rounds_cum_time[[#This Row],[78]]+laps_times[[#This Row],[79]])</f>
        <v>0.11543645833333331</v>
      </c>
      <c r="CK38" s="126">
        <f>IF(ISBLANK(laps_times[[#This Row],[80]]),"DNF",    rounds_cum_time[[#This Row],[79]]+laps_times[[#This Row],[80]])</f>
        <v>0.11691249999999997</v>
      </c>
      <c r="CL38" s="126">
        <f>IF(ISBLANK(laps_times[[#This Row],[81]]),"DNF",    rounds_cum_time[[#This Row],[80]]+laps_times[[#This Row],[81]])</f>
        <v>0.11834756944444443</v>
      </c>
      <c r="CM38" s="126">
        <f>IF(ISBLANK(laps_times[[#This Row],[82]]),"DNF",    rounds_cum_time[[#This Row],[81]]+laps_times[[#This Row],[82]])</f>
        <v>0.11988333333333331</v>
      </c>
      <c r="CN38" s="126">
        <f>IF(ISBLANK(laps_times[[#This Row],[83]]),"DNF",    rounds_cum_time[[#This Row],[82]]+laps_times[[#This Row],[83]])</f>
        <v>0.12136469907407406</v>
      </c>
      <c r="CO38" s="126">
        <f>IF(ISBLANK(laps_times[[#This Row],[84]]),"DNF",    rounds_cum_time[[#This Row],[83]]+laps_times[[#This Row],[84]])</f>
        <v>0.1228835648148148</v>
      </c>
      <c r="CP38" s="126">
        <f>IF(ISBLANK(laps_times[[#This Row],[85]]),"DNF",    rounds_cum_time[[#This Row],[84]]+laps_times[[#This Row],[85]])</f>
        <v>0.12434062499999998</v>
      </c>
      <c r="CQ38" s="126">
        <f>IF(ISBLANK(laps_times[[#This Row],[86]]),"DNF",    rounds_cum_time[[#This Row],[85]]+laps_times[[#This Row],[86]])</f>
        <v>0.12582453703703703</v>
      </c>
      <c r="CR38" s="126">
        <f>IF(ISBLANK(laps_times[[#This Row],[87]]),"DNF",    rounds_cum_time[[#This Row],[86]]+laps_times[[#This Row],[87]])</f>
        <v>0.12732962962962963</v>
      </c>
      <c r="CS38" s="126">
        <f>IF(ISBLANK(laps_times[[#This Row],[88]]),"DNF",    rounds_cum_time[[#This Row],[87]]+laps_times[[#This Row],[88]])</f>
        <v>0.12885208333333334</v>
      </c>
      <c r="CT38" s="126">
        <f>IF(ISBLANK(laps_times[[#This Row],[89]]),"DNF",    rounds_cum_time[[#This Row],[88]]+laps_times[[#This Row],[89]])</f>
        <v>0.1303232638888889</v>
      </c>
      <c r="CU38" s="126">
        <f>IF(ISBLANK(laps_times[[#This Row],[90]]),"DNF",    rounds_cum_time[[#This Row],[89]]+laps_times[[#This Row],[90]])</f>
        <v>0.13178530092592594</v>
      </c>
      <c r="CV38" s="126">
        <f>IF(ISBLANK(laps_times[[#This Row],[91]]),"DNF",    rounds_cum_time[[#This Row],[90]]+laps_times[[#This Row],[91]])</f>
        <v>0.13320462962962965</v>
      </c>
      <c r="CW38" s="126">
        <f>IF(ISBLANK(laps_times[[#This Row],[92]]),"DNF",    rounds_cum_time[[#This Row],[91]]+laps_times[[#This Row],[92]])</f>
        <v>0.13473645833333334</v>
      </c>
      <c r="CX38" s="126">
        <f>IF(ISBLANK(laps_times[[#This Row],[93]]),"DNF",    rounds_cum_time[[#This Row],[92]]+laps_times[[#This Row],[93]])</f>
        <v>0.13629143518518519</v>
      </c>
      <c r="CY38" s="126">
        <f>IF(ISBLANK(laps_times[[#This Row],[94]]),"DNF",    rounds_cum_time[[#This Row],[93]]+laps_times[[#This Row],[94]])</f>
        <v>0.13784745370370372</v>
      </c>
      <c r="CZ38" s="126">
        <f>IF(ISBLANK(laps_times[[#This Row],[95]]),"DNF",    rounds_cum_time[[#This Row],[94]]+laps_times[[#This Row],[95]])</f>
        <v>0.13946631944444446</v>
      </c>
      <c r="DA38" s="126">
        <f>IF(ISBLANK(laps_times[[#This Row],[96]]),"DNF",    rounds_cum_time[[#This Row],[95]]+laps_times[[#This Row],[96]])</f>
        <v>0.14102256944444447</v>
      </c>
      <c r="DB38" s="126">
        <f>IF(ISBLANK(laps_times[[#This Row],[97]]),"DNF",    rounds_cum_time[[#This Row],[96]]+laps_times[[#This Row],[97]])</f>
        <v>0.14254525462962966</v>
      </c>
      <c r="DC38" s="126">
        <f>IF(ISBLANK(laps_times[[#This Row],[98]]),"DNF",    rounds_cum_time[[#This Row],[97]]+laps_times[[#This Row],[98]])</f>
        <v>0.14412847222222225</v>
      </c>
      <c r="DD38" s="126">
        <f>IF(ISBLANK(laps_times[[#This Row],[99]]),"DNF",    rounds_cum_time[[#This Row],[98]]+laps_times[[#This Row],[99]])</f>
        <v>0.1456996527777778</v>
      </c>
      <c r="DE38" s="126">
        <f>IF(ISBLANK(laps_times[[#This Row],[100]]),"DNF",    rounds_cum_time[[#This Row],[99]]+laps_times[[#This Row],[100]])</f>
        <v>0.14727928240740742</v>
      </c>
      <c r="DF38" s="126">
        <f>IF(ISBLANK(laps_times[[#This Row],[101]]),"DNF",    rounds_cum_time[[#This Row],[100]]+laps_times[[#This Row],[101]])</f>
        <v>0.14885787037037038</v>
      </c>
      <c r="DG38" s="126">
        <f>IF(ISBLANK(laps_times[[#This Row],[102]]),"DNF",    rounds_cum_time[[#This Row],[101]]+laps_times[[#This Row],[102]])</f>
        <v>0.15045231481481483</v>
      </c>
      <c r="DH38" s="126">
        <f>IF(ISBLANK(laps_times[[#This Row],[103]]),"DNF",    rounds_cum_time[[#This Row],[102]]+laps_times[[#This Row],[103]])</f>
        <v>0.15209039351851852</v>
      </c>
      <c r="DI38" s="127">
        <f>IF(ISBLANK(laps_times[[#This Row],[104]]),"DNF",    rounds_cum_time[[#This Row],[103]]+laps_times[[#This Row],[104]])</f>
        <v>0.15376168981481483</v>
      </c>
      <c r="DJ38" s="127">
        <f>IF(ISBLANK(laps_times[[#This Row],[105]]),"DNF",    rounds_cum_time[[#This Row],[104]]+laps_times[[#This Row],[105]])</f>
        <v>0.15542569444444446</v>
      </c>
    </row>
    <row r="39" spans="2:114">
      <c r="B39" s="123">
        <f>laps_times[[#This Row],[poř]]</f>
        <v>36</v>
      </c>
      <c r="C39" s="124">
        <f>laps_times[[#This Row],[s.č.]]</f>
        <v>66</v>
      </c>
      <c r="D39" s="124" t="str">
        <f>laps_times[[#This Row],[jméno]]</f>
        <v>Ščibran Miroslav</v>
      </c>
      <c r="E39" s="125">
        <f>laps_times[[#This Row],[roč]]</f>
        <v>1977</v>
      </c>
      <c r="F39" s="125" t="str">
        <f>laps_times[[#This Row],[kat]]</f>
        <v>M40</v>
      </c>
      <c r="G39" s="125">
        <f>laps_times[[#This Row],[poř_kat]]</f>
        <v>14</v>
      </c>
      <c r="H39" s="124" t="str">
        <f>IF(ISBLANK(laps_times[[#This Row],[klub]]),"-",laps_times[[#This Row],[klub]])</f>
        <v>ŠKP Čadca</v>
      </c>
      <c r="I39" s="133">
        <f>laps_times[[#This Row],[celk. čas]]</f>
        <v>0.15649768518518517</v>
      </c>
      <c r="J39" s="126">
        <f>laps_times[[#This Row],[1]]</f>
        <v>1.9546296296296295E-3</v>
      </c>
      <c r="K39" s="126">
        <f>IF(ISBLANK(laps_times[[#This Row],[2]]),"DNF",    rounds_cum_time[[#This Row],[1]]+laps_times[[#This Row],[2]])</f>
        <v>3.2092592592592589E-3</v>
      </c>
      <c r="L39" s="126">
        <f>IF(ISBLANK(laps_times[[#This Row],[3]]),"DNF",    rounds_cum_time[[#This Row],[2]]+laps_times[[#This Row],[3]])</f>
        <v>4.4892361111111105E-3</v>
      </c>
      <c r="M39" s="126">
        <f>IF(ISBLANK(laps_times[[#This Row],[4]]),"DNF",    rounds_cum_time[[#This Row],[3]]+laps_times[[#This Row],[4]])</f>
        <v>5.7721064814814805E-3</v>
      </c>
      <c r="N39" s="126">
        <f>IF(ISBLANK(laps_times[[#This Row],[5]]),"DNF",    rounds_cum_time[[#This Row],[4]]+laps_times[[#This Row],[5]])</f>
        <v>7.0473379629629618E-3</v>
      </c>
      <c r="O39" s="126">
        <f>IF(ISBLANK(laps_times[[#This Row],[6]]),"DNF",    rounds_cum_time[[#This Row],[5]]+laps_times[[#This Row],[6]])</f>
        <v>8.3784722222222212E-3</v>
      </c>
      <c r="P39" s="126">
        <f>IF(ISBLANK(laps_times[[#This Row],[7]]),"DNF",    rounds_cum_time[[#This Row],[6]]+laps_times[[#This Row],[7]])</f>
        <v>9.7414351851851846E-3</v>
      </c>
      <c r="Q39" s="126">
        <f>IF(ISBLANK(laps_times[[#This Row],[8]]),"DNF",    rounds_cum_time[[#This Row],[7]]+laps_times[[#This Row],[8]])</f>
        <v>1.1091782407407408E-2</v>
      </c>
      <c r="R39" s="126">
        <f>IF(ISBLANK(laps_times[[#This Row],[9]]),"DNF",    rounds_cum_time[[#This Row],[8]]+laps_times[[#This Row],[9]])</f>
        <v>1.2440046296296296E-2</v>
      </c>
      <c r="S39" s="126">
        <f>IF(ISBLANK(laps_times[[#This Row],[10]]),"DNF",    rounds_cum_time[[#This Row],[9]]+laps_times[[#This Row],[10]])</f>
        <v>1.3807407407407407E-2</v>
      </c>
      <c r="T39" s="126">
        <f>IF(ISBLANK(laps_times[[#This Row],[11]]),"DNF",    rounds_cum_time[[#This Row],[10]]+laps_times[[#This Row],[11]])</f>
        <v>1.5177083333333332E-2</v>
      </c>
      <c r="U39" s="126">
        <f>IF(ISBLANK(laps_times[[#This Row],[12]]),"DNF",    rounds_cum_time[[#This Row],[11]]+laps_times[[#This Row],[12]])</f>
        <v>1.6527083333333331E-2</v>
      </c>
      <c r="V39" s="126">
        <f>IF(ISBLANK(laps_times[[#This Row],[13]]),"DNF",    rounds_cum_time[[#This Row],[12]]+laps_times[[#This Row],[13]])</f>
        <v>1.7894907407407405E-2</v>
      </c>
      <c r="W39" s="126">
        <f>IF(ISBLANK(laps_times[[#This Row],[14]]),"DNF",    rounds_cum_time[[#This Row],[13]]+laps_times[[#This Row],[14]])</f>
        <v>1.9265972222222219E-2</v>
      </c>
      <c r="X39" s="126">
        <f>IF(ISBLANK(laps_times[[#This Row],[15]]),"DNF",    rounds_cum_time[[#This Row],[14]]+laps_times[[#This Row],[15]])</f>
        <v>2.0614004629629628E-2</v>
      </c>
      <c r="Y39" s="126">
        <f>IF(ISBLANK(laps_times[[#This Row],[16]]),"DNF",    rounds_cum_time[[#This Row],[15]]+laps_times[[#This Row],[16]])</f>
        <v>2.1959606481481479E-2</v>
      </c>
      <c r="Z39" s="126">
        <f>IF(ISBLANK(laps_times[[#This Row],[17]]),"DNF",    rounds_cum_time[[#This Row],[16]]+laps_times[[#This Row],[17]])</f>
        <v>2.3296296296296294E-2</v>
      </c>
      <c r="AA39" s="126">
        <f>IF(ISBLANK(laps_times[[#This Row],[18]]),"DNF",    rounds_cum_time[[#This Row],[17]]+laps_times[[#This Row],[18]])</f>
        <v>2.4617361111111111E-2</v>
      </c>
      <c r="AB39" s="126">
        <f>IF(ISBLANK(laps_times[[#This Row],[19]]),"DNF",    rounds_cum_time[[#This Row],[18]]+laps_times[[#This Row],[19]])</f>
        <v>2.5957986111111109E-2</v>
      </c>
      <c r="AC39" s="126">
        <f>IF(ISBLANK(laps_times[[#This Row],[20]]),"DNF",    rounds_cum_time[[#This Row],[19]]+laps_times[[#This Row],[20]])</f>
        <v>2.7304050925925923E-2</v>
      </c>
      <c r="AD39" s="126">
        <f>IF(ISBLANK(laps_times[[#This Row],[21]]),"DNF",    rounds_cum_time[[#This Row],[20]]+laps_times[[#This Row],[21]])</f>
        <v>2.8650810185185182E-2</v>
      </c>
      <c r="AE39" s="126">
        <f>IF(ISBLANK(laps_times[[#This Row],[22]]),"DNF",    rounds_cum_time[[#This Row],[21]]+laps_times[[#This Row],[22]])</f>
        <v>2.998298611111111E-2</v>
      </c>
      <c r="AF39" s="126">
        <f>IF(ISBLANK(laps_times[[#This Row],[23]]),"DNF",    rounds_cum_time[[#This Row],[22]]+laps_times[[#This Row],[23]])</f>
        <v>3.1286226851851853E-2</v>
      </c>
      <c r="AG39" s="126">
        <f>IF(ISBLANK(laps_times[[#This Row],[24]]),"DNF",    rounds_cum_time[[#This Row],[23]]+laps_times[[#This Row],[24]])</f>
        <v>3.2647222222222223E-2</v>
      </c>
      <c r="AH39" s="126">
        <f>IF(ISBLANK(laps_times[[#This Row],[25]]),"DNF",    rounds_cum_time[[#This Row],[24]]+laps_times[[#This Row],[25]])</f>
        <v>3.4011574074074076E-2</v>
      </c>
      <c r="AI39" s="126">
        <f>IF(ISBLANK(laps_times[[#This Row],[26]]),"DNF",    rounds_cum_time[[#This Row],[25]]+laps_times[[#This Row],[26]])</f>
        <v>3.5415856481481482E-2</v>
      </c>
      <c r="AJ39" s="126">
        <f>IF(ISBLANK(laps_times[[#This Row],[27]]),"DNF",    rounds_cum_time[[#This Row],[26]]+laps_times[[#This Row],[27]])</f>
        <v>3.6784606481481484E-2</v>
      </c>
      <c r="AK39" s="126">
        <f>IF(ISBLANK(laps_times[[#This Row],[28]]),"DNF",    rounds_cum_time[[#This Row],[27]]+laps_times[[#This Row],[28]])</f>
        <v>3.8184606481481483E-2</v>
      </c>
      <c r="AL39" s="126">
        <f>IF(ISBLANK(laps_times[[#This Row],[29]]),"DNF",    rounds_cum_time[[#This Row],[28]]+laps_times[[#This Row],[29]])</f>
        <v>3.958217592592593E-2</v>
      </c>
      <c r="AM39" s="126">
        <f>IF(ISBLANK(laps_times[[#This Row],[30]]),"DNF",    rounds_cum_time[[#This Row],[29]]+laps_times[[#This Row],[30]])</f>
        <v>4.0994560185185193E-2</v>
      </c>
      <c r="AN39" s="126">
        <f>IF(ISBLANK(laps_times[[#This Row],[31]]),"DNF",    rounds_cum_time[[#This Row],[30]]+laps_times[[#This Row],[31]])</f>
        <v>4.2407523148148156E-2</v>
      </c>
      <c r="AO39" s="126">
        <f>IF(ISBLANK(laps_times[[#This Row],[32]]),"DNF",    rounds_cum_time[[#This Row],[31]]+laps_times[[#This Row],[32]])</f>
        <v>4.3813773148148154E-2</v>
      </c>
      <c r="AP39" s="126">
        <f>IF(ISBLANK(laps_times[[#This Row],[33]]),"DNF",    rounds_cum_time[[#This Row],[32]]+laps_times[[#This Row],[33]])</f>
        <v>4.527685185185186E-2</v>
      </c>
      <c r="AQ39" s="126">
        <f>IF(ISBLANK(laps_times[[#This Row],[34]]),"DNF",    rounds_cum_time[[#This Row],[33]]+laps_times[[#This Row],[34]])</f>
        <v>4.6717129629629636E-2</v>
      </c>
      <c r="AR39" s="126">
        <f>IF(ISBLANK(laps_times[[#This Row],[35]]),"DNF",    rounds_cum_time[[#This Row],[34]]+laps_times[[#This Row],[35]])</f>
        <v>4.8159606481481487E-2</v>
      </c>
      <c r="AS39" s="126">
        <f>IF(ISBLANK(laps_times[[#This Row],[36]]),"DNF",    rounds_cum_time[[#This Row],[35]]+laps_times[[#This Row],[36]])</f>
        <v>4.9576157407407416E-2</v>
      </c>
      <c r="AT39" s="126">
        <f>IF(ISBLANK(laps_times[[#This Row],[37]]),"DNF",    rounds_cum_time[[#This Row],[36]]+laps_times[[#This Row],[37]])</f>
        <v>5.1000347222222228E-2</v>
      </c>
      <c r="AU39" s="126">
        <f>IF(ISBLANK(laps_times[[#This Row],[38]]),"DNF",    rounds_cum_time[[#This Row],[37]]+laps_times[[#This Row],[38]])</f>
        <v>5.2404629629629634E-2</v>
      </c>
      <c r="AV39" s="126">
        <f>IF(ISBLANK(laps_times[[#This Row],[39]]),"DNF",    rounds_cum_time[[#This Row],[38]]+laps_times[[#This Row],[39]])</f>
        <v>5.3846875000000002E-2</v>
      </c>
      <c r="AW39" s="126">
        <f>IF(ISBLANK(laps_times[[#This Row],[40]]),"DNF",    rounds_cum_time[[#This Row],[39]]+laps_times[[#This Row],[40]])</f>
        <v>5.5278587962962963E-2</v>
      </c>
      <c r="AX39" s="126">
        <f>IF(ISBLANK(laps_times[[#This Row],[41]]),"DNF",    rounds_cum_time[[#This Row],[40]]+laps_times[[#This Row],[41]])</f>
        <v>5.6727546296296297E-2</v>
      </c>
      <c r="AY39" s="126">
        <f>IF(ISBLANK(laps_times[[#This Row],[42]]),"DNF",    rounds_cum_time[[#This Row],[41]]+laps_times[[#This Row],[42]])</f>
        <v>5.8146875000000001E-2</v>
      </c>
      <c r="AZ39" s="126">
        <f>IF(ISBLANK(laps_times[[#This Row],[43]]),"DNF",    rounds_cum_time[[#This Row],[42]]+laps_times[[#This Row],[43]])</f>
        <v>5.9579861111111111E-2</v>
      </c>
      <c r="BA39" s="126">
        <f>IF(ISBLANK(laps_times[[#This Row],[44]]),"DNF",    rounds_cum_time[[#This Row],[43]]+laps_times[[#This Row],[44]])</f>
        <v>6.1029976851851853E-2</v>
      </c>
      <c r="BB39" s="126">
        <f>IF(ISBLANK(laps_times[[#This Row],[45]]),"DNF",    rounds_cum_time[[#This Row],[44]]+laps_times[[#This Row],[45]])</f>
        <v>6.2458101851851855E-2</v>
      </c>
      <c r="BC39" s="126">
        <f>IF(ISBLANK(laps_times[[#This Row],[46]]),"DNF",    rounds_cum_time[[#This Row],[45]]+laps_times[[#This Row],[46]])</f>
        <v>6.3893287037037047E-2</v>
      </c>
      <c r="BD39" s="126">
        <f>IF(ISBLANK(laps_times[[#This Row],[47]]),"DNF",    rounds_cum_time[[#This Row],[46]]+laps_times[[#This Row],[47]])</f>
        <v>6.5318518518518526E-2</v>
      </c>
      <c r="BE39" s="126">
        <f>IF(ISBLANK(laps_times[[#This Row],[48]]),"DNF",    rounds_cum_time[[#This Row],[47]]+laps_times[[#This Row],[48]])</f>
        <v>6.6775347222222226E-2</v>
      </c>
      <c r="BF39" s="126">
        <f>IF(ISBLANK(laps_times[[#This Row],[49]]),"DNF",    rounds_cum_time[[#This Row],[48]]+laps_times[[#This Row],[49]])</f>
        <v>6.8216550925925934E-2</v>
      </c>
      <c r="BG39" s="126">
        <f>IF(ISBLANK(laps_times[[#This Row],[50]]),"DNF",    rounds_cum_time[[#This Row],[49]]+laps_times[[#This Row],[50]])</f>
        <v>6.9657175925925935E-2</v>
      </c>
      <c r="BH39" s="126">
        <f>IF(ISBLANK(laps_times[[#This Row],[51]]),"DNF",    rounds_cum_time[[#This Row],[50]]+laps_times[[#This Row],[51]])</f>
        <v>7.1098958333333337E-2</v>
      </c>
      <c r="BI39" s="126">
        <f>IF(ISBLANK(laps_times[[#This Row],[52]]),"DNF",    rounds_cum_time[[#This Row],[51]]+laps_times[[#This Row],[52]])</f>
        <v>7.2550925925925935E-2</v>
      </c>
      <c r="BJ39" s="126">
        <f>IF(ISBLANK(laps_times[[#This Row],[53]]),"DNF",    rounds_cum_time[[#This Row],[52]]+laps_times[[#This Row],[53]])</f>
        <v>7.4018055555555559E-2</v>
      </c>
      <c r="BK39" s="126">
        <f>IF(ISBLANK(laps_times[[#This Row],[54]]),"DNF",    rounds_cum_time[[#This Row],[53]]+laps_times[[#This Row],[54]])</f>
        <v>7.5505208333333337E-2</v>
      </c>
      <c r="BL39" s="126">
        <f>IF(ISBLANK(laps_times[[#This Row],[55]]),"DNF",    rounds_cum_time[[#This Row],[54]]+laps_times[[#This Row],[55]])</f>
        <v>7.6951388888888889E-2</v>
      </c>
      <c r="BM39" s="126">
        <f>IF(ISBLANK(laps_times[[#This Row],[56]]),"DNF",    rounds_cum_time[[#This Row],[55]]+laps_times[[#This Row],[56]])</f>
        <v>7.8395138888888882E-2</v>
      </c>
      <c r="BN39" s="126">
        <f>IF(ISBLANK(laps_times[[#This Row],[57]]),"DNF",    rounds_cum_time[[#This Row],[56]]+laps_times[[#This Row],[57]])</f>
        <v>7.9859259259259255E-2</v>
      </c>
      <c r="BO39" s="126">
        <f>IF(ISBLANK(laps_times[[#This Row],[58]]),"DNF",    rounds_cum_time[[#This Row],[57]]+laps_times[[#This Row],[58]])</f>
        <v>8.135324074074074E-2</v>
      </c>
      <c r="BP39" s="126">
        <f>IF(ISBLANK(laps_times[[#This Row],[59]]),"DNF",    rounds_cum_time[[#This Row],[58]]+laps_times[[#This Row],[59]])</f>
        <v>8.2863425925925924E-2</v>
      </c>
      <c r="BQ39" s="126">
        <f>IF(ISBLANK(laps_times[[#This Row],[60]]),"DNF",    rounds_cum_time[[#This Row],[59]]+laps_times[[#This Row],[60]])</f>
        <v>8.4374074074074074E-2</v>
      </c>
      <c r="BR39" s="126">
        <f>IF(ISBLANK(laps_times[[#This Row],[61]]),"DNF",    rounds_cum_time[[#This Row],[60]]+laps_times[[#This Row],[61]])</f>
        <v>8.5884027777777774E-2</v>
      </c>
      <c r="BS39" s="126">
        <f>IF(ISBLANK(laps_times[[#This Row],[62]]),"DNF",    rounds_cum_time[[#This Row],[61]]+laps_times[[#This Row],[62]])</f>
        <v>8.7431944444444437E-2</v>
      </c>
      <c r="BT39" s="126">
        <f>IF(ISBLANK(laps_times[[#This Row],[63]]),"DNF",    rounds_cum_time[[#This Row],[62]]+laps_times[[#This Row],[63]])</f>
        <v>8.8966898148148135E-2</v>
      </c>
      <c r="BU39" s="126">
        <f>IF(ISBLANK(laps_times[[#This Row],[64]]),"DNF",    rounds_cum_time[[#This Row],[63]]+laps_times[[#This Row],[64]])</f>
        <v>9.0498148148148133E-2</v>
      </c>
      <c r="BV39" s="126">
        <f>IF(ISBLANK(laps_times[[#This Row],[65]]),"DNF",    rounds_cum_time[[#This Row],[64]]+laps_times[[#This Row],[65]])</f>
        <v>9.2021759259259248E-2</v>
      </c>
      <c r="BW39" s="126">
        <f>IF(ISBLANK(laps_times[[#This Row],[66]]),"DNF",    rounds_cum_time[[#This Row],[65]]+laps_times[[#This Row],[66]])</f>
        <v>9.354340277777777E-2</v>
      </c>
      <c r="BX39" s="126">
        <f>IF(ISBLANK(laps_times[[#This Row],[67]]),"DNF",    rounds_cum_time[[#This Row],[66]]+laps_times[[#This Row],[67]])</f>
        <v>9.5052083333333329E-2</v>
      </c>
      <c r="BY39" s="126">
        <f>IF(ISBLANK(laps_times[[#This Row],[68]]),"DNF",    rounds_cum_time[[#This Row],[67]]+laps_times[[#This Row],[68]])</f>
        <v>9.6615972222222221E-2</v>
      </c>
      <c r="BZ39" s="126">
        <f>IF(ISBLANK(laps_times[[#This Row],[69]]),"DNF",    rounds_cum_time[[#This Row],[68]]+laps_times[[#This Row],[69]])</f>
        <v>9.8183333333333331E-2</v>
      </c>
      <c r="CA39" s="126">
        <f>IF(ISBLANK(laps_times[[#This Row],[70]]),"DNF",    rounds_cum_time[[#This Row],[69]]+laps_times[[#This Row],[70]])</f>
        <v>9.9747106481481482E-2</v>
      </c>
      <c r="CB39" s="126">
        <f>IF(ISBLANK(laps_times[[#This Row],[71]]),"DNF",    rounds_cum_time[[#This Row],[70]]+laps_times[[#This Row],[71]])</f>
        <v>0.10132037037037037</v>
      </c>
      <c r="CC39" s="126">
        <f>IF(ISBLANK(laps_times[[#This Row],[72]]),"DNF",    rounds_cum_time[[#This Row],[71]]+laps_times[[#This Row],[72]])</f>
        <v>0.10290601851851851</v>
      </c>
      <c r="CD39" s="126">
        <f>IF(ISBLANK(laps_times[[#This Row],[73]]),"DNF",    rounds_cum_time[[#This Row],[72]]+laps_times[[#This Row],[73]])</f>
        <v>0.1045128472222222</v>
      </c>
      <c r="CE39" s="126">
        <f>IF(ISBLANK(laps_times[[#This Row],[74]]),"DNF",    rounds_cum_time[[#This Row],[73]]+laps_times[[#This Row],[74]])</f>
        <v>0.10612743055555554</v>
      </c>
      <c r="CF39" s="126">
        <f>IF(ISBLANK(laps_times[[#This Row],[75]]),"DNF",    rounds_cum_time[[#This Row],[74]]+laps_times[[#This Row],[75]])</f>
        <v>0.10777465277777776</v>
      </c>
      <c r="CG39" s="126">
        <f>IF(ISBLANK(laps_times[[#This Row],[76]]),"DNF",    rounds_cum_time[[#This Row],[75]]+laps_times[[#This Row],[76]])</f>
        <v>0.10935775462962961</v>
      </c>
      <c r="CH39" s="126">
        <f>IF(ISBLANK(laps_times[[#This Row],[77]]),"DNF",    rounds_cum_time[[#This Row],[76]]+laps_times[[#This Row],[77]])</f>
        <v>0.11094803240740739</v>
      </c>
      <c r="CI39" s="126">
        <f>IF(ISBLANK(laps_times[[#This Row],[78]]),"DNF",    rounds_cum_time[[#This Row],[77]]+laps_times[[#This Row],[78]])</f>
        <v>0.11254548611111109</v>
      </c>
      <c r="CJ39" s="126">
        <f>IF(ISBLANK(laps_times[[#This Row],[79]]),"DNF",    rounds_cum_time[[#This Row],[78]]+laps_times[[#This Row],[79]])</f>
        <v>0.11414270833333331</v>
      </c>
      <c r="CK39" s="126">
        <f>IF(ISBLANK(laps_times[[#This Row],[80]]),"DNF",    rounds_cum_time[[#This Row],[79]]+laps_times[[#This Row],[80]])</f>
        <v>0.11578981481481479</v>
      </c>
      <c r="CL39" s="126">
        <f>IF(ISBLANK(laps_times[[#This Row],[81]]),"DNF",    rounds_cum_time[[#This Row],[80]]+laps_times[[#This Row],[81]])</f>
        <v>0.11743506944444441</v>
      </c>
      <c r="CM39" s="126">
        <f>IF(ISBLANK(laps_times[[#This Row],[82]]),"DNF",    rounds_cum_time[[#This Row],[81]]+laps_times[[#This Row],[82]])</f>
        <v>0.11908553240740738</v>
      </c>
      <c r="CN39" s="126">
        <f>IF(ISBLANK(laps_times[[#This Row],[83]]),"DNF",    rounds_cum_time[[#This Row],[82]]+laps_times[[#This Row],[83]])</f>
        <v>0.12074930555555553</v>
      </c>
      <c r="CO39" s="126">
        <f>IF(ISBLANK(laps_times[[#This Row],[84]]),"DNF",    rounds_cum_time[[#This Row],[83]]+laps_times[[#This Row],[84]])</f>
        <v>0.12245173611111108</v>
      </c>
      <c r="CP39" s="126">
        <f>IF(ISBLANK(laps_times[[#This Row],[85]]),"DNF",    rounds_cum_time[[#This Row],[84]]+laps_times[[#This Row],[85]])</f>
        <v>0.12415277777777775</v>
      </c>
      <c r="CQ39" s="126">
        <f>IF(ISBLANK(laps_times[[#This Row],[86]]),"DNF",    rounds_cum_time[[#This Row],[85]]+laps_times[[#This Row],[86]])</f>
        <v>0.12585543981481478</v>
      </c>
      <c r="CR39" s="126">
        <f>IF(ISBLANK(laps_times[[#This Row],[87]]),"DNF",    rounds_cum_time[[#This Row],[86]]+laps_times[[#This Row],[87]])</f>
        <v>0.12755949074074072</v>
      </c>
      <c r="CS39" s="126">
        <f>IF(ISBLANK(laps_times[[#This Row],[88]]),"DNF",    rounds_cum_time[[#This Row],[87]]+laps_times[[#This Row],[88]])</f>
        <v>0.12927476851851849</v>
      </c>
      <c r="CT39" s="126">
        <f>IF(ISBLANK(laps_times[[#This Row],[89]]),"DNF",    rounds_cum_time[[#This Row],[88]]+laps_times[[#This Row],[89]])</f>
        <v>0.13097407407407405</v>
      </c>
      <c r="CU39" s="126">
        <f>IF(ISBLANK(laps_times[[#This Row],[90]]),"DNF",    rounds_cum_time[[#This Row],[89]]+laps_times[[#This Row],[90]])</f>
        <v>0.132612037037037</v>
      </c>
      <c r="CV39" s="126">
        <f>IF(ISBLANK(laps_times[[#This Row],[91]]),"DNF",    rounds_cum_time[[#This Row],[90]]+laps_times[[#This Row],[91]])</f>
        <v>0.13426956018518516</v>
      </c>
      <c r="CW39" s="126">
        <f>IF(ISBLANK(laps_times[[#This Row],[92]]),"DNF",    rounds_cum_time[[#This Row],[91]]+laps_times[[#This Row],[92]])</f>
        <v>0.13589814814814813</v>
      </c>
      <c r="CX39" s="126">
        <f>IF(ISBLANK(laps_times[[#This Row],[93]]),"DNF",    rounds_cum_time[[#This Row],[92]]+laps_times[[#This Row],[93]])</f>
        <v>0.13754814814814814</v>
      </c>
      <c r="CY39" s="126">
        <f>IF(ISBLANK(laps_times[[#This Row],[94]]),"DNF",    rounds_cum_time[[#This Row],[93]]+laps_times[[#This Row],[94]])</f>
        <v>0.13924583333333332</v>
      </c>
      <c r="CZ39" s="126">
        <f>IF(ISBLANK(laps_times[[#This Row],[95]]),"DNF",    rounds_cum_time[[#This Row],[94]]+laps_times[[#This Row],[95]])</f>
        <v>0.14091782407407405</v>
      </c>
      <c r="DA39" s="126">
        <f>IF(ISBLANK(laps_times[[#This Row],[96]]),"DNF",    rounds_cum_time[[#This Row],[95]]+laps_times[[#This Row],[96]])</f>
        <v>0.1425460648148148</v>
      </c>
      <c r="DB39" s="126">
        <f>IF(ISBLANK(laps_times[[#This Row],[97]]),"DNF",    rounds_cum_time[[#This Row],[96]]+laps_times[[#This Row],[97]])</f>
        <v>0.14417013888888888</v>
      </c>
      <c r="DC39" s="126">
        <f>IF(ISBLANK(laps_times[[#This Row],[98]]),"DNF",    rounds_cum_time[[#This Row],[97]]+laps_times[[#This Row],[98]])</f>
        <v>0.14579074074074072</v>
      </c>
      <c r="DD39" s="126">
        <f>IF(ISBLANK(laps_times[[#This Row],[99]]),"DNF",    rounds_cum_time[[#This Row],[98]]+laps_times[[#This Row],[99]])</f>
        <v>0.14744791666666665</v>
      </c>
      <c r="DE39" s="126">
        <f>IF(ISBLANK(laps_times[[#This Row],[100]]),"DNF",    rounds_cum_time[[#This Row],[99]]+laps_times[[#This Row],[100]])</f>
        <v>0.14914016203703703</v>
      </c>
      <c r="DF39" s="126">
        <f>IF(ISBLANK(laps_times[[#This Row],[101]]),"DNF",    rounds_cum_time[[#This Row],[100]]+laps_times[[#This Row],[101]])</f>
        <v>0.1507611111111111</v>
      </c>
      <c r="DG39" s="126">
        <f>IF(ISBLANK(laps_times[[#This Row],[102]]),"DNF",    rounds_cum_time[[#This Row],[101]]+laps_times[[#This Row],[102]])</f>
        <v>0.15231828703703701</v>
      </c>
      <c r="DH39" s="126">
        <f>IF(ISBLANK(laps_times[[#This Row],[103]]),"DNF",    rounds_cum_time[[#This Row],[102]]+laps_times[[#This Row],[103]])</f>
        <v>0.15376770833333331</v>
      </c>
      <c r="DI39" s="127">
        <f>IF(ISBLANK(laps_times[[#This Row],[104]]),"DNF",    rounds_cum_time[[#This Row],[103]]+laps_times[[#This Row],[104]])</f>
        <v>0.15521249999999998</v>
      </c>
      <c r="DJ39" s="127">
        <f>IF(ISBLANK(laps_times[[#This Row],[105]]),"DNF",    rounds_cum_time[[#This Row],[104]]+laps_times[[#This Row],[105]])</f>
        <v>0.15649768518518517</v>
      </c>
    </row>
    <row r="40" spans="2:114">
      <c r="B40" s="123">
        <f>laps_times[[#This Row],[poř]]</f>
        <v>37</v>
      </c>
      <c r="C40" s="124">
        <f>laps_times[[#This Row],[s.č.]]</f>
        <v>68</v>
      </c>
      <c r="D40" s="124" t="str">
        <f>laps_times[[#This Row],[jméno]]</f>
        <v>Šíma Jan</v>
      </c>
      <c r="E40" s="125">
        <f>laps_times[[#This Row],[roč]]</f>
        <v>1970</v>
      </c>
      <c r="F40" s="125" t="str">
        <f>laps_times[[#This Row],[kat]]</f>
        <v>M40</v>
      </c>
      <c r="G40" s="125">
        <f>laps_times[[#This Row],[poř_kat]]</f>
        <v>15</v>
      </c>
      <c r="H40" s="124" t="str">
        <f>IF(ISBLANK(laps_times[[#This Row],[klub]]),"-",laps_times[[#This Row],[klub]])</f>
        <v>Cyklo Outdoor Netolice</v>
      </c>
      <c r="I40" s="133">
        <f>laps_times[[#This Row],[celk. čas]]</f>
        <v>0.15689930555555556</v>
      </c>
      <c r="J40" s="126">
        <f>laps_times[[#This Row],[1]]</f>
        <v>2.0971064814814815E-3</v>
      </c>
      <c r="K40" s="126">
        <f>IF(ISBLANK(laps_times[[#This Row],[2]]),"DNF",    rounds_cum_time[[#This Row],[1]]+laps_times[[#This Row],[2]])</f>
        <v>3.4593749999999998E-3</v>
      </c>
      <c r="L40" s="126">
        <f>IF(ISBLANK(laps_times[[#This Row],[3]]),"DNF",    rounds_cum_time[[#This Row],[2]]+laps_times[[#This Row],[3]])</f>
        <v>4.8263888888888887E-3</v>
      </c>
      <c r="M40" s="126">
        <f>IF(ISBLANK(laps_times[[#This Row],[4]]),"DNF",    rounds_cum_time[[#This Row],[3]]+laps_times[[#This Row],[4]])</f>
        <v>6.1938657407407402E-3</v>
      </c>
      <c r="N40" s="126">
        <f>IF(ISBLANK(laps_times[[#This Row],[5]]),"DNF",    rounds_cum_time[[#This Row],[4]]+laps_times[[#This Row],[5]])</f>
        <v>7.5697916666666665E-3</v>
      </c>
      <c r="O40" s="126">
        <f>IF(ISBLANK(laps_times[[#This Row],[6]]),"DNF",    rounds_cum_time[[#This Row],[5]]+laps_times[[#This Row],[6]])</f>
        <v>8.9622685185185187E-3</v>
      </c>
      <c r="P40" s="126">
        <f>IF(ISBLANK(laps_times[[#This Row],[7]]),"DNF",    rounds_cum_time[[#This Row],[6]]+laps_times[[#This Row],[7]])</f>
        <v>1.0351967592592593E-2</v>
      </c>
      <c r="Q40" s="126">
        <f>IF(ISBLANK(laps_times[[#This Row],[8]]),"DNF",    rounds_cum_time[[#This Row],[7]]+laps_times[[#This Row],[8]])</f>
        <v>1.1730671296296296E-2</v>
      </c>
      <c r="R40" s="126">
        <f>IF(ISBLANK(laps_times[[#This Row],[9]]),"DNF",    rounds_cum_time[[#This Row],[8]]+laps_times[[#This Row],[9]])</f>
        <v>1.3097222222222222E-2</v>
      </c>
      <c r="S40" s="126">
        <f>IF(ISBLANK(laps_times[[#This Row],[10]]),"DNF",    rounds_cum_time[[#This Row],[9]]+laps_times[[#This Row],[10]])</f>
        <v>1.4481481481481481E-2</v>
      </c>
      <c r="T40" s="126">
        <f>IF(ISBLANK(laps_times[[#This Row],[11]]),"DNF",    rounds_cum_time[[#This Row],[10]]+laps_times[[#This Row],[11]])</f>
        <v>1.5868171296296297E-2</v>
      </c>
      <c r="U40" s="126">
        <f>IF(ISBLANK(laps_times[[#This Row],[12]]),"DNF",    rounds_cum_time[[#This Row],[11]]+laps_times[[#This Row],[12]])</f>
        <v>1.7253472222222222E-2</v>
      </c>
      <c r="V40" s="126">
        <f>IF(ISBLANK(laps_times[[#This Row],[13]]),"DNF",    rounds_cum_time[[#This Row],[12]]+laps_times[[#This Row],[13]])</f>
        <v>1.8614351851851851E-2</v>
      </c>
      <c r="W40" s="126">
        <f>IF(ISBLANK(laps_times[[#This Row],[14]]),"DNF",    rounds_cum_time[[#This Row],[13]]+laps_times[[#This Row],[14]])</f>
        <v>1.9995833333333331E-2</v>
      </c>
      <c r="X40" s="126">
        <f>IF(ISBLANK(laps_times[[#This Row],[15]]),"DNF",    rounds_cum_time[[#This Row],[14]]+laps_times[[#This Row],[15]])</f>
        <v>2.1324189814814813E-2</v>
      </c>
      <c r="Y40" s="126">
        <f>IF(ISBLANK(laps_times[[#This Row],[16]]),"DNF",    rounds_cum_time[[#This Row],[15]]+laps_times[[#This Row],[16]])</f>
        <v>2.3078819444444443E-2</v>
      </c>
      <c r="Z40" s="126">
        <f>IF(ISBLANK(laps_times[[#This Row],[17]]),"DNF",    rounds_cum_time[[#This Row],[16]]+laps_times[[#This Row],[17]])</f>
        <v>2.4382060185185184E-2</v>
      </c>
      <c r="AA40" s="126">
        <f>IF(ISBLANK(laps_times[[#This Row],[18]]),"DNF",    rounds_cum_time[[#This Row],[17]]+laps_times[[#This Row],[18]])</f>
        <v>2.5689930555555553E-2</v>
      </c>
      <c r="AB40" s="126">
        <f>IF(ISBLANK(laps_times[[#This Row],[19]]),"DNF",    rounds_cum_time[[#This Row],[18]]+laps_times[[#This Row],[19]])</f>
        <v>2.7021527777777776E-2</v>
      </c>
      <c r="AC40" s="126">
        <f>IF(ISBLANK(laps_times[[#This Row],[20]]),"DNF",    rounds_cum_time[[#This Row],[19]]+laps_times[[#This Row],[20]])</f>
        <v>2.8369791666666665E-2</v>
      </c>
      <c r="AD40" s="126">
        <f>IF(ISBLANK(laps_times[[#This Row],[21]]),"DNF",    rounds_cum_time[[#This Row],[20]]+laps_times[[#This Row],[21]])</f>
        <v>2.9753703703703702E-2</v>
      </c>
      <c r="AE40" s="126">
        <f>IF(ISBLANK(laps_times[[#This Row],[22]]),"DNF",    rounds_cum_time[[#This Row],[21]]+laps_times[[#This Row],[22]])</f>
        <v>3.1112499999999998E-2</v>
      </c>
      <c r="AF40" s="126">
        <f>IF(ISBLANK(laps_times[[#This Row],[23]]),"DNF",    rounds_cum_time[[#This Row],[22]]+laps_times[[#This Row],[23]])</f>
        <v>3.2488657407407404E-2</v>
      </c>
      <c r="AG40" s="126">
        <f>IF(ISBLANK(laps_times[[#This Row],[24]]),"DNF",    rounds_cum_time[[#This Row],[23]]+laps_times[[#This Row],[24]])</f>
        <v>3.3886342592592586E-2</v>
      </c>
      <c r="AH40" s="126">
        <f>IF(ISBLANK(laps_times[[#This Row],[25]]),"DNF",    rounds_cum_time[[#This Row],[24]]+laps_times[[#This Row],[25]])</f>
        <v>3.5274421296296286E-2</v>
      </c>
      <c r="AI40" s="126">
        <f>IF(ISBLANK(laps_times[[#This Row],[26]]),"DNF",    rounds_cum_time[[#This Row],[25]]+laps_times[[#This Row],[26]])</f>
        <v>3.6654398148148137E-2</v>
      </c>
      <c r="AJ40" s="126">
        <f>IF(ISBLANK(laps_times[[#This Row],[27]]),"DNF",    rounds_cum_time[[#This Row],[26]]+laps_times[[#This Row],[27]])</f>
        <v>3.8013888888888875E-2</v>
      </c>
      <c r="AK40" s="126">
        <f>IF(ISBLANK(laps_times[[#This Row],[28]]),"DNF",    rounds_cum_time[[#This Row],[27]]+laps_times[[#This Row],[28]])</f>
        <v>3.9399074074074059E-2</v>
      </c>
      <c r="AL40" s="126">
        <f>IF(ISBLANK(laps_times[[#This Row],[29]]),"DNF",    rounds_cum_time[[#This Row],[28]]+laps_times[[#This Row],[29]])</f>
        <v>4.0822569444444429E-2</v>
      </c>
      <c r="AM40" s="126">
        <f>IF(ISBLANK(laps_times[[#This Row],[30]]),"DNF",    rounds_cum_time[[#This Row],[29]]+laps_times[[#This Row],[30]])</f>
        <v>4.2246064814814799E-2</v>
      </c>
      <c r="AN40" s="126">
        <f>IF(ISBLANK(laps_times[[#This Row],[31]]),"DNF",    rounds_cum_time[[#This Row],[30]]+laps_times[[#This Row],[31]])</f>
        <v>4.3642245370370356E-2</v>
      </c>
      <c r="AO40" s="126">
        <f>IF(ISBLANK(laps_times[[#This Row],[32]]),"DNF",    rounds_cum_time[[#This Row],[31]]+laps_times[[#This Row],[32]])</f>
        <v>4.4982638888888871E-2</v>
      </c>
      <c r="AP40" s="126">
        <f>IF(ISBLANK(laps_times[[#This Row],[33]]),"DNF",    rounds_cum_time[[#This Row],[32]]+laps_times[[#This Row],[33]])</f>
        <v>4.6410648148148131E-2</v>
      </c>
      <c r="AQ40" s="126">
        <f>IF(ISBLANK(laps_times[[#This Row],[34]]),"DNF",    rounds_cum_time[[#This Row],[33]]+laps_times[[#This Row],[34]])</f>
        <v>4.7821527777777761E-2</v>
      </c>
      <c r="AR40" s="126">
        <f>IF(ISBLANK(laps_times[[#This Row],[35]]),"DNF",    rounds_cum_time[[#This Row],[34]]+laps_times[[#This Row],[35]])</f>
        <v>4.9262847222222204E-2</v>
      </c>
      <c r="AS40" s="126">
        <f>IF(ISBLANK(laps_times[[#This Row],[36]]),"DNF",    rounds_cum_time[[#This Row],[35]]+laps_times[[#This Row],[36]])</f>
        <v>5.0702430555555539E-2</v>
      </c>
      <c r="AT40" s="126">
        <f>IF(ISBLANK(laps_times[[#This Row],[37]]),"DNF",    rounds_cum_time[[#This Row],[36]]+laps_times[[#This Row],[37]])</f>
        <v>5.2118749999999985E-2</v>
      </c>
      <c r="AU40" s="126">
        <f>IF(ISBLANK(laps_times[[#This Row],[38]]),"DNF",    rounds_cum_time[[#This Row],[37]]+laps_times[[#This Row],[38]])</f>
        <v>5.3543749999999987E-2</v>
      </c>
      <c r="AV40" s="126">
        <f>IF(ISBLANK(laps_times[[#This Row],[39]]),"DNF",    rounds_cum_time[[#This Row],[38]]+laps_times[[#This Row],[39]])</f>
        <v>5.4987268518518505E-2</v>
      </c>
      <c r="AW40" s="126">
        <f>IF(ISBLANK(laps_times[[#This Row],[40]]),"DNF",    rounds_cum_time[[#This Row],[39]]+laps_times[[#This Row],[40]])</f>
        <v>5.6426736111111098E-2</v>
      </c>
      <c r="AX40" s="126">
        <f>IF(ISBLANK(laps_times[[#This Row],[41]]),"DNF",    rounds_cum_time[[#This Row],[40]]+laps_times[[#This Row],[41]])</f>
        <v>5.7876388888888873E-2</v>
      </c>
      <c r="AY40" s="126">
        <f>IF(ISBLANK(laps_times[[#This Row],[42]]),"DNF",    rounds_cum_time[[#This Row],[41]]+laps_times[[#This Row],[42]])</f>
        <v>5.9337499999999987E-2</v>
      </c>
      <c r="AZ40" s="126">
        <f>IF(ISBLANK(laps_times[[#This Row],[43]]),"DNF",    rounds_cum_time[[#This Row],[42]]+laps_times[[#This Row],[43]])</f>
        <v>6.0774999999999989E-2</v>
      </c>
      <c r="BA40" s="126">
        <f>IF(ISBLANK(laps_times[[#This Row],[44]]),"DNF",    rounds_cum_time[[#This Row],[43]]+laps_times[[#This Row],[44]])</f>
        <v>6.2253935185185176E-2</v>
      </c>
      <c r="BB40" s="126">
        <f>IF(ISBLANK(laps_times[[#This Row],[45]]),"DNF",    rounds_cum_time[[#This Row],[44]]+laps_times[[#This Row],[45]])</f>
        <v>6.3757060185185177E-2</v>
      </c>
      <c r="BC40" s="126">
        <f>IF(ISBLANK(laps_times[[#This Row],[46]]),"DNF",    rounds_cum_time[[#This Row],[45]]+laps_times[[#This Row],[46]])</f>
        <v>6.5280902777777775E-2</v>
      </c>
      <c r="BD40" s="126">
        <f>IF(ISBLANK(laps_times[[#This Row],[47]]),"DNF",    rounds_cum_time[[#This Row],[46]]+laps_times[[#This Row],[47]])</f>
        <v>6.6750347222222214E-2</v>
      </c>
      <c r="BE40" s="126">
        <f>IF(ISBLANK(laps_times[[#This Row],[48]]),"DNF",    rounds_cum_time[[#This Row],[47]]+laps_times[[#This Row],[48]])</f>
        <v>6.823912037037036E-2</v>
      </c>
      <c r="BF40" s="126">
        <f>IF(ISBLANK(laps_times[[#This Row],[49]]),"DNF",    rounds_cum_time[[#This Row],[48]]+laps_times[[#This Row],[49]])</f>
        <v>6.9729976851851838E-2</v>
      </c>
      <c r="BG40" s="126">
        <f>IF(ISBLANK(laps_times[[#This Row],[50]]),"DNF",    rounds_cum_time[[#This Row],[49]]+laps_times[[#This Row],[50]])</f>
        <v>7.1243171296296287E-2</v>
      </c>
      <c r="BH40" s="126">
        <f>IF(ISBLANK(laps_times[[#This Row],[51]]),"DNF",    rounds_cum_time[[#This Row],[50]]+laps_times[[#This Row],[51]])</f>
        <v>7.2757638888888879E-2</v>
      </c>
      <c r="BI40" s="126">
        <f>IF(ISBLANK(laps_times[[#This Row],[52]]),"DNF",    rounds_cum_time[[#This Row],[51]]+laps_times[[#This Row],[52]])</f>
        <v>7.4256018518518513E-2</v>
      </c>
      <c r="BJ40" s="126">
        <f>IF(ISBLANK(laps_times[[#This Row],[53]]),"DNF",    rounds_cum_time[[#This Row],[52]]+laps_times[[#This Row],[53]])</f>
        <v>7.5749305555555549E-2</v>
      </c>
      <c r="BK40" s="126">
        <f>IF(ISBLANK(laps_times[[#This Row],[54]]),"DNF",    rounds_cum_time[[#This Row],[53]]+laps_times[[#This Row],[54]])</f>
        <v>7.722037037037037E-2</v>
      </c>
      <c r="BL40" s="126">
        <f>IF(ISBLANK(laps_times[[#This Row],[55]]),"DNF",    rounds_cum_time[[#This Row],[54]]+laps_times[[#This Row],[55]])</f>
        <v>7.8723611111111105E-2</v>
      </c>
      <c r="BM40" s="126">
        <f>IF(ISBLANK(laps_times[[#This Row],[56]]),"DNF",    rounds_cum_time[[#This Row],[55]]+laps_times[[#This Row],[56]])</f>
        <v>8.0207407407407408E-2</v>
      </c>
      <c r="BN40" s="126">
        <f>IF(ISBLANK(laps_times[[#This Row],[57]]),"DNF",    rounds_cum_time[[#This Row],[56]]+laps_times[[#This Row],[57]])</f>
        <v>8.1694791666666669E-2</v>
      </c>
      <c r="BO40" s="126">
        <f>IF(ISBLANK(laps_times[[#This Row],[58]]),"DNF",    rounds_cum_time[[#This Row],[57]]+laps_times[[#This Row],[58]])</f>
        <v>8.3233101851851857E-2</v>
      </c>
      <c r="BP40" s="126">
        <f>IF(ISBLANK(laps_times[[#This Row],[59]]),"DNF",    rounds_cum_time[[#This Row],[58]]+laps_times[[#This Row],[59]])</f>
        <v>8.4745023148148149E-2</v>
      </c>
      <c r="BQ40" s="126">
        <f>IF(ISBLANK(laps_times[[#This Row],[60]]),"DNF",    rounds_cum_time[[#This Row],[59]]+laps_times[[#This Row],[60]])</f>
        <v>8.6249884259259266E-2</v>
      </c>
      <c r="BR40" s="126">
        <f>IF(ISBLANK(laps_times[[#This Row],[61]]),"DNF",    rounds_cum_time[[#This Row],[60]]+laps_times[[#This Row],[61]])</f>
        <v>8.7734027777777779E-2</v>
      </c>
      <c r="BS40" s="126">
        <f>IF(ISBLANK(laps_times[[#This Row],[62]]),"DNF",    rounds_cum_time[[#This Row],[61]]+laps_times[[#This Row],[62]])</f>
        <v>8.9227777777777781E-2</v>
      </c>
      <c r="BT40" s="126">
        <f>IF(ISBLANK(laps_times[[#This Row],[63]]),"DNF",    rounds_cum_time[[#This Row],[62]]+laps_times[[#This Row],[63]])</f>
        <v>9.0693634259259262E-2</v>
      </c>
      <c r="BU40" s="126">
        <f>IF(ISBLANK(laps_times[[#This Row],[64]]),"DNF",    rounds_cum_time[[#This Row],[63]]+laps_times[[#This Row],[64]])</f>
        <v>9.217627314814815E-2</v>
      </c>
      <c r="BV40" s="126">
        <f>IF(ISBLANK(laps_times[[#This Row],[65]]),"DNF",    rounds_cum_time[[#This Row],[64]]+laps_times[[#This Row],[65]])</f>
        <v>9.3711226851851848E-2</v>
      </c>
      <c r="BW40" s="126">
        <f>IF(ISBLANK(laps_times[[#This Row],[66]]),"DNF",    rounds_cum_time[[#This Row],[65]]+laps_times[[#This Row],[66]])</f>
        <v>9.5213194444444441E-2</v>
      </c>
      <c r="BX40" s="126">
        <f>IF(ISBLANK(laps_times[[#This Row],[67]]),"DNF",    rounds_cum_time[[#This Row],[66]]+laps_times[[#This Row],[67]])</f>
        <v>9.6720486111111101E-2</v>
      </c>
      <c r="BY40" s="126">
        <f>IF(ISBLANK(laps_times[[#This Row],[68]]),"DNF",    rounds_cum_time[[#This Row],[67]]+laps_times[[#This Row],[68]])</f>
        <v>9.8220949074074068E-2</v>
      </c>
      <c r="BZ40" s="126">
        <f>IF(ISBLANK(laps_times[[#This Row],[69]]),"DNF",    rounds_cum_time[[#This Row],[68]]+laps_times[[#This Row],[69]])</f>
        <v>9.977662037037037E-2</v>
      </c>
      <c r="CA40" s="126">
        <f>IF(ISBLANK(laps_times[[#This Row],[70]]),"DNF",    rounds_cum_time[[#This Row],[69]]+laps_times[[#This Row],[70]])</f>
        <v>0.10129780092592593</v>
      </c>
      <c r="CB40" s="126">
        <f>IF(ISBLANK(laps_times[[#This Row],[71]]),"DNF",    rounds_cum_time[[#This Row],[70]]+laps_times[[#This Row],[71]])</f>
        <v>0.10283553240740741</v>
      </c>
      <c r="CC40" s="126">
        <f>IF(ISBLANK(laps_times[[#This Row],[72]]),"DNF",    rounds_cum_time[[#This Row],[71]]+laps_times[[#This Row],[72]])</f>
        <v>0.10440266203703703</v>
      </c>
      <c r="CD40" s="126">
        <f>IF(ISBLANK(laps_times[[#This Row],[73]]),"DNF",    rounds_cum_time[[#This Row],[72]]+laps_times[[#This Row],[73]])</f>
        <v>0.10597592592592592</v>
      </c>
      <c r="CE40" s="126">
        <f>IF(ISBLANK(laps_times[[#This Row],[74]]),"DNF",    rounds_cum_time[[#This Row],[73]]+laps_times[[#This Row],[74]])</f>
        <v>0.10756122685185185</v>
      </c>
      <c r="CF40" s="126">
        <f>IF(ISBLANK(laps_times[[#This Row],[75]]),"DNF",    rounds_cum_time[[#This Row],[74]]+laps_times[[#This Row],[75]])</f>
        <v>0.10918148148148148</v>
      </c>
      <c r="CG40" s="126">
        <f>IF(ISBLANK(laps_times[[#This Row],[76]]),"DNF",    rounds_cum_time[[#This Row],[75]]+laps_times[[#This Row],[76]])</f>
        <v>0.1107574074074074</v>
      </c>
      <c r="CH40" s="126">
        <f>IF(ISBLANK(laps_times[[#This Row],[77]]),"DNF",    rounds_cum_time[[#This Row],[76]]+laps_times[[#This Row],[77]])</f>
        <v>0.1123736111111111</v>
      </c>
      <c r="CI40" s="126">
        <f>IF(ISBLANK(laps_times[[#This Row],[78]]),"DNF",    rounds_cum_time[[#This Row],[77]]+laps_times[[#This Row],[78]])</f>
        <v>0.11400104166666666</v>
      </c>
      <c r="CJ40" s="126">
        <f>IF(ISBLANK(laps_times[[#This Row],[79]]),"DNF",    rounds_cum_time[[#This Row],[78]]+laps_times[[#This Row],[79]])</f>
        <v>0.11561354166666667</v>
      </c>
      <c r="CK40" s="126">
        <f>IF(ISBLANK(laps_times[[#This Row],[80]]),"DNF",    rounds_cum_time[[#This Row],[79]]+laps_times[[#This Row],[80]])</f>
        <v>0.11722615740740741</v>
      </c>
      <c r="CL40" s="126">
        <f>IF(ISBLANK(laps_times[[#This Row],[81]]),"DNF",    rounds_cum_time[[#This Row],[80]]+laps_times[[#This Row],[81]])</f>
        <v>0.11882696759259259</v>
      </c>
      <c r="CM40" s="126">
        <f>IF(ISBLANK(laps_times[[#This Row],[82]]),"DNF",    rounds_cum_time[[#This Row],[81]]+laps_times[[#This Row],[82]])</f>
        <v>0.1204056712962963</v>
      </c>
      <c r="CN40" s="126">
        <f>IF(ISBLANK(laps_times[[#This Row],[83]]),"DNF",    rounds_cum_time[[#This Row],[82]]+laps_times[[#This Row],[83]])</f>
        <v>0.12196331018518519</v>
      </c>
      <c r="CO40" s="126">
        <f>IF(ISBLANK(laps_times[[#This Row],[84]]),"DNF",    rounds_cum_time[[#This Row],[83]]+laps_times[[#This Row],[84]])</f>
        <v>0.12355671296296297</v>
      </c>
      <c r="CP40" s="126">
        <f>IF(ISBLANK(laps_times[[#This Row],[85]]),"DNF",    rounds_cum_time[[#This Row],[84]]+laps_times[[#This Row],[85]])</f>
        <v>0.12517523148148149</v>
      </c>
      <c r="CQ40" s="126">
        <f>IF(ISBLANK(laps_times[[#This Row],[86]]),"DNF",    rounds_cum_time[[#This Row],[85]]+laps_times[[#This Row],[86]])</f>
        <v>0.12674479166666669</v>
      </c>
      <c r="CR40" s="126">
        <f>IF(ISBLANK(laps_times[[#This Row],[87]]),"DNF",    rounds_cum_time[[#This Row],[86]]+laps_times[[#This Row],[87]])</f>
        <v>0.12829606481481484</v>
      </c>
      <c r="CS40" s="126">
        <f>IF(ISBLANK(laps_times[[#This Row],[88]]),"DNF",    rounds_cum_time[[#This Row],[87]]+laps_times[[#This Row],[88]])</f>
        <v>0.12989618055555557</v>
      </c>
      <c r="CT40" s="126">
        <f>IF(ISBLANK(laps_times[[#This Row],[89]]),"DNF",    rounds_cum_time[[#This Row],[88]]+laps_times[[#This Row],[89]])</f>
        <v>0.13147152777777779</v>
      </c>
      <c r="CU40" s="126">
        <f>IF(ISBLANK(laps_times[[#This Row],[90]]),"DNF",    rounds_cum_time[[#This Row],[89]]+laps_times[[#This Row],[90]])</f>
        <v>0.13307939814814815</v>
      </c>
      <c r="CV40" s="126">
        <f>IF(ISBLANK(laps_times[[#This Row],[91]]),"DNF",    rounds_cum_time[[#This Row],[90]]+laps_times[[#This Row],[91]])</f>
        <v>0.13471446759259259</v>
      </c>
      <c r="CW40" s="126">
        <f>IF(ISBLANK(laps_times[[#This Row],[92]]),"DNF",    rounds_cum_time[[#This Row],[91]]+laps_times[[#This Row],[92]])</f>
        <v>0.1363125</v>
      </c>
      <c r="CX40" s="126">
        <f>IF(ISBLANK(laps_times[[#This Row],[93]]),"DNF",    rounds_cum_time[[#This Row],[92]]+laps_times[[#This Row],[93]])</f>
        <v>0.13795023148148147</v>
      </c>
      <c r="CY40" s="126">
        <f>IF(ISBLANK(laps_times[[#This Row],[94]]),"DNF",    rounds_cum_time[[#This Row],[93]]+laps_times[[#This Row],[94]])</f>
        <v>0.13958217592592592</v>
      </c>
      <c r="CZ40" s="126">
        <f>IF(ISBLANK(laps_times[[#This Row],[95]]),"DNF",    rounds_cum_time[[#This Row],[94]]+laps_times[[#This Row],[95]])</f>
        <v>0.14117175925925926</v>
      </c>
      <c r="DA40" s="126">
        <f>IF(ISBLANK(laps_times[[#This Row],[96]]),"DNF",    rounds_cum_time[[#This Row],[95]]+laps_times[[#This Row],[96]])</f>
        <v>0.14280775462962964</v>
      </c>
      <c r="DB40" s="126">
        <f>IF(ISBLANK(laps_times[[#This Row],[97]]),"DNF",    rounds_cum_time[[#This Row],[96]]+laps_times[[#This Row],[97]])</f>
        <v>0.14440416666666667</v>
      </c>
      <c r="DC40" s="126">
        <f>IF(ISBLANK(laps_times[[#This Row],[98]]),"DNF",    rounds_cum_time[[#This Row],[97]]+laps_times[[#This Row],[98]])</f>
        <v>0.14603009259259259</v>
      </c>
      <c r="DD40" s="126">
        <f>IF(ISBLANK(laps_times[[#This Row],[99]]),"DNF",    rounds_cum_time[[#This Row],[98]]+laps_times[[#This Row],[99]])</f>
        <v>0.1476173611111111</v>
      </c>
      <c r="DE40" s="126">
        <f>IF(ISBLANK(laps_times[[#This Row],[100]]),"DNF",    rounds_cum_time[[#This Row],[99]]+laps_times[[#This Row],[100]])</f>
        <v>0.14918425925925924</v>
      </c>
      <c r="DF40" s="126">
        <f>IF(ISBLANK(laps_times[[#This Row],[101]]),"DNF",    rounds_cum_time[[#This Row],[100]]+laps_times[[#This Row],[101]])</f>
        <v>0.15076967592592591</v>
      </c>
      <c r="DG40" s="126">
        <f>IF(ISBLANK(laps_times[[#This Row],[102]]),"DNF",    rounds_cum_time[[#This Row],[101]]+laps_times[[#This Row],[102]])</f>
        <v>0.1523329861111111</v>
      </c>
      <c r="DH40" s="126">
        <f>IF(ISBLANK(laps_times[[#This Row],[103]]),"DNF",    rounds_cum_time[[#This Row],[102]]+laps_times[[#This Row],[103]])</f>
        <v>0.15387650462962962</v>
      </c>
      <c r="DI40" s="127">
        <f>IF(ISBLANK(laps_times[[#This Row],[104]]),"DNF",    rounds_cum_time[[#This Row],[103]]+laps_times[[#This Row],[104]])</f>
        <v>0.15542210648148147</v>
      </c>
      <c r="DJ40" s="127">
        <f>IF(ISBLANK(laps_times[[#This Row],[105]]),"DNF",    rounds_cum_time[[#This Row],[104]]+laps_times[[#This Row],[105]])</f>
        <v>0.15689930555555553</v>
      </c>
    </row>
    <row r="41" spans="2:114">
      <c r="B41" s="123">
        <f>laps_times[[#This Row],[poř]]</f>
        <v>38</v>
      </c>
      <c r="C41" s="124">
        <f>laps_times[[#This Row],[s.č.]]</f>
        <v>80</v>
      </c>
      <c r="D41" s="124" t="str">
        <f>laps_times[[#This Row],[jméno]]</f>
        <v>Vondrášek Štěpán</v>
      </c>
      <c r="E41" s="125">
        <f>laps_times[[#This Row],[roč]]</f>
        <v>1980</v>
      </c>
      <c r="F41" s="125" t="str">
        <f>laps_times[[#This Row],[kat]]</f>
        <v>M30</v>
      </c>
      <c r="G41" s="125">
        <f>laps_times[[#This Row],[poř_kat]]</f>
        <v>9</v>
      </c>
      <c r="H41" s="124" t="str">
        <f>IF(ISBLANK(laps_times[[#This Row],[klub]]),"-",laps_times[[#This Row],[klub]])</f>
        <v>SK Čtyři Dvory</v>
      </c>
      <c r="I41" s="133">
        <f>laps_times[[#This Row],[celk. čas]]</f>
        <v>0.15836805555555555</v>
      </c>
      <c r="J41" s="126">
        <f>laps_times[[#This Row],[1]]</f>
        <v>2.1083333333333332E-3</v>
      </c>
      <c r="K41" s="126">
        <f>IF(ISBLANK(laps_times[[#This Row],[2]]),"DNF",    rounds_cum_time[[#This Row],[1]]+laps_times[[#This Row],[2]])</f>
        <v>3.4201388888888888E-3</v>
      </c>
      <c r="L41" s="126">
        <f>IF(ISBLANK(laps_times[[#This Row],[3]]),"DNF",    rounds_cum_time[[#This Row],[2]]+laps_times[[#This Row],[3]])</f>
        <v>4.7744212962962957E-3</v>
      </c>
      <c r="M41" s="126">
        <f>IF(ISBLANK(laps_times[[#This Row],[4]]),"DNF",    rounds_cum_time[[#This Row],[3]]+laps_times[[#This Row],[4]])</f>
        <v>6.1430555555555552E-3</v>
      </c>
      <c r="N41" s="126">
        <f>IF(ISBLANK(laps_times[[#This Row],[5]]),"DNF",    rounds_cum_time[[#This Row],[4]]+laps_times[[#This Row],[5]])</f>
        <v>7.4848379629629631E-3</v>
      </c>
      <c r="O41" s="126">
        <f>IF(ISBLANK(laps_times[[#This Row],[6]]),"DNF",    rounds_cum_time[[#This Row],[5]]+laps_times[[#This Row],[6]])</f>
        <v>8.8231481481481477E-3</v>
      </c>
      <c r="P41" s="126">
        <f>IF(ISBLANK(laps_times[[#This Row],[7]]),"DNF",    rounds_cum_time[[#This Row],[6]]+laps_times[[#This Row],[7]])</f>
        <v>1.0147106481481481E-2</v>
      </c>
      <c r="Q41" s="126">
        <f>IF(ISBLANK(laps_times[[#This Row],[8]]),"DNF",    rounds_cum_time[[#This Row],[7]]+laps_times[[#This Row],[8]])</f>
        <v>1.1521527777777776E-2</v>
      </c>
      <c r="R41" s="126">
        <f>IF(ISBLANK(laps_times[[#This Row],[9]]),"DNF",    rounds_cum_time[[#This Row],[8]]+laps_times[[#This Row],[9]])</f>
        <v>1.2870833333333331E-2</v>
      </c>
      <c r="S41" s="126">
        <f>IF(ISBLANK(laps_times[[#This Row],[10]]),"DNF",    rounds_cum_time[[#This Row],[9]]+laps_times[[#This Row],[10]])</f>
        <v>1.4193749999999998E-2</v>
      </c>
      <c r="T41" s="126">
        <f>IF(ISBLANK(laps_times[[#This Row],[11]]),"DNF",    rounds_cum_time[[#This Row],[10]]+laps_times[[#This Row],[11]])</f>
        <v>1.5513541666666665E-2</v>
      </c>
      <c r="U41" s="126">
        <f>IF(ISBLANK(laps_times[[#This Row],[12]]),"DNF",    rounds_cum_time[[#This Row],[11]]+laps_times[[#This Row],[12]])</f>
        <v>1.685335648148148E-2</v>
      </c>
      <c r="V41" s="126">
        <f>IF(ISBLANK(laps_times[[#This Row],[13]]),"DNF",    rounds_cum_time[[#This Row],[12]]+laps_times[[#This Row],[13]])</f>
        <v>1.8200578703703701E-2</v>
      </c>
      <c r="W41" s="126">
        <f>IF(ISBLANK(laps_times[[#This Row],[14]]),"DNF",    rounds_cum_time[[#This Row],[13]]+laps_times[[#This Row],[14]])</f>
        <v>1.9558912037037034E-2</v>
      </c>
      <c r="X41" s="126">
        <f>IF(ISBLANK(laps_times[[#This Row],[15]]),"DNF",    rounds_cum_time[[#This Row],[14]]+laps_times[[#This Row],[15]])</f>
        <v>2.0901388888888886E-2</v>
      </c>
      <c r="Y41" s="126">
        <f>IF(ISBLANK(laps_times[[#This Row],[16]]),"DNF",    rounds_cum_time[[#This Row],[15]]+laps_times[[#This Row],[16]])</f>
        <v>2.2252546296296295E-2</v>
      </c>
      <c r="Z41" s="126">
        <f>IF(ISBLANK(laps_times[[#This Row],[17]]),"DNF",    rounds_cum_time[[#This Row],[16]]+laps_times[[#This Row],[17]])</f>
        <v>2.362685185185185E-2</v>
      </c>
      <c r="AA41" s="126">
        <f>IF(ISBLANK(laps_times[[#This Row],[18]]),"DNF",    rounds_cum_time[[#This Row],[17]]+laps_times[[#This Row],[18]])</f>
        <v>2.4998379629629627E-2</v>
      </c>
      <c r="AB41" s="126">
        <f>IF(ISBLANK(laps_times[[#This Row],[19]]),"DNF",    rounds_cum_time[[#This Row],[18]]+laps_times[[#This Row],[19]])</f>
        <v>2.6326620370370368E-2</v>
      </c>
      <c r="AC41" s="126">
        <f>IF(ISBLANK(laps_times[[#This Row],[20]]),"DNF",    rounds_cum_time[[#This Row],[19]]+laps_times[[#This Row],[20]])</f>
        <v>2.7669444444444441E-2</v>
      </c>
      <c r="AD41" s="126">
        <f>IF(ISBLANK(laps_times[[#This Row],[21]]),"DNF",    rounds_cum_time[[#This Row],[20]]+laps_times[[#This Row],[21]])</f>
        <v>2.9017939814814812E-2</v>
      </c>
      <c r="AE41" s="126">
        <f>IF(ISBLANK(laps_times[[#This Row],[22]]),"DNF",    rounds_cum_time[[#This Row],[21]]+laps_times[[#This Row],[22]])</f>
        <v>3.0377662037037033E-2</v>
      </c>
      <c r="AF41" s="126">
        <f>IF(ISBLANK(laps_times[[#This Row],[23]]),"DNF",    rounds_cum_time[[#This Row],[22]]+laps_times[[#This Row],[23]])</f>
        <v>3.1716898148148147E-2</v>
      </c>
      <c r="AG41" s="126">
        <f>IF(ISBLANK(laps_times[[#This Row],[24]]),"DNF",    rounds_cum_time[[#This Row],[23]]+laps_times[[#This Row],[24]])</f>
        <v>3.3106134259259255E-2</v>
      </c>
      <c r="AH41" s="126">
        <f>IF(ISBLANK(laps_times[[#This Row],[25]]),"DNF",    rounds_cum_time[[#This Row],[24]]+laps_times[[#This Row],[25]])</f>
        <v>3.4455208333333327E-2</v>
      </c>
      <c r="AI41" s="126">
        <f>IF(ISBLANK(laps_times[[#This Row],[26]]),"DNF",    rounds_cum_time[[#This Row],[25]]+laps_times[[#This Row],[26]])</f>
        <v>3.5771296296296287E-2</v>
      </c>
      <c r="AJ41" s="126">
        <f>IF(ISBLANK(laps_times[[#This Row],[27]]),"DNF",    rounds_cum_time[[#This Row],[26]]+laps_times[[#This Row],[27]])</f>
        <v>3.7095370370370362E-2</v>
      </c>
      <c r="AK41" s="126">
        <f>IF(ISBLANK(laps_times[[#This Row],[28]]),"DNF",    rounds_cum_time[[#This Row],[27]]+laps_times[[#This Row],[28]])</f>
        <v>3.8441898148148142E-2</v>
      </c>
      <c r="AL41" s="126">
        <f>IF(ISBLANK(laps_times[[#This Row],[29]]),"DNF",    rounds_cum_time[[#This Row],[28]]+laps_times[[#This Row],[29]])</f>
        <v>3.9811226851851844E-2</v>
      </c>
      <c r="AM41" s="126">
        <f>IF(ISBLANK(laps_times[[#This Row],[30]]),"DNF",    rounds_cum_time[[#This Row],[29]]+laps_times[[#This Row],[30]])</f>
        <v>4.1138773148148143E-2</v>
      </c>
      <c r="AN41" s="126">
        <f>IF(ISBLANK(laps_times[[#This Row],[31]]),"DNF",    rounds_cum_time[[#This Row],[30]]+laps_times[[#This Row],[31]])</f>
        <v>4.2472685185185183E-2</v>
      </c>
      <c r="AO41" s="126">
        <f>IF(ISBLANK(laps_times[[#This Row],[32]]),"DNF",    rounds_cum_time[[#This Row],[31]]+laps_times[[#This Row],[32]])</f>
        <v>4.383344907407407E-2</v>
      </c>
      <c r="AP41" s="126">
        <f>IF(ISBLANK(laps_times[[#This Row],[33]]),"DNF",    rounds_cum_time[[#This Row],[32]]+laps_times[[#This Row],[33]])</f>
        <v>4.5249537037037033E-2</v>
      </c>
      <c r="AQ41" s="126">
        <f>IF(ISBLANK(laps_times[[#This Row],[34]]),"DNF",    rounds_cum_time[[#This Row],[33]]+laps_times[[#This Row],[34]])</f>
        <v>4.6623842592592585E-2</v>
      </c>
      <c r="AR41" s="126">
        <f>IF(ISBLANK(laps_times[[#This Row],[35]]),"DNF",    rounds_cum_time[[#This Row],[34]]+laps_times[[#This Row],[35]])</f>
        <v>4.8017013888888883E-2</v>
      </c>
      <c r="AS41" s="126">
        <f>IF(ISBLANK(laps_times[[#This Row],[36]]),"DNF",    rounds_cum_time[[#This Row],[35]]+laps_times[[#This Row],[36]])</f>
        <v>4.937534722222222E-2</v>
      </c>
      <c r="AT41" s="126">
        <f>IF(ISBLANK(laps_times[[#This Row],[37]]),"DNF",    rounds_cum_time[[#This Row],[36]]+laps_times[[#This Row],[37]])</f>
        <v>5.0735532407407406E-2</v>
      </c>
      <c r="AU41" s="126">
        <f>IF(ISBLANK(laps_times[[#This Row],[38]]),"DNF",    rounds_cum_time[[#This Row],[37]]+laps_times[[#This Row],[38]])</f>
        <v>5.2097569444444443E-2</v>
      </c>
      <c r="AV41" s="126">
        <f>IF(ISBLANK(laps_times[[#This Row],[39]]),"DNF",    rounds_cum_time[[#This Row],[38]]+laps_times[[#This Row],[39]])</f>
        <v>5.3464004629629629E-2</v>
      </c>
      <c r="AW41" s="126">
        <f>IF(ISBLANK(laps_times[[#This Row],[40]]),"DNF",    rounds_cum_time[[#This Row],[39]]+laps_times[[#This Row],[40]])</f>
        <v>5.4856365740740737E-2</v>
      </c>
      <c r="AX41" s="126">
        <f>IF(ISBLANK(laps_times[[#This Row],[41]]),"DNF",    rounds_cum_time[[#This Row],[40]]+laps_times[[#This Row],[41]])</f>
        <v>5.6270717592592591E-2</v>
      </c>
      <c r="AY41" s="126">
        <f>IF(ISBLANK(laps_times[[#This Row],[42]]),"DNF",    rounds_cum_time[[#This Row],[41]]+laps_times[[#This Row],[42]])</f>
        <v>5.7648263888888884E-2</v>
      </c>
      <c r="AZ41" s="126">
        <f>IF(ISBLANK(laps_times[[#This Row],[43]]),"DNF",    rounds_cum_time[[#This Row],[42]]+laps_times[[#This Row],[43]])</f>
        <v>5.9049074074074066E-2</v>
      </c>
      <c r="BA41" s="126">
        <f>IF(ISBLANK(laps_times[[#This Row],[44]]),"DNF",    rounds_cum_time[[#This Row],[43]]+laps_times[[#This Row],[44]])</f>
        <v>6.0459143518518513E-2</v>
      </c>
      <c r="BB41" s="126">
        <f>IF(ISBLANK(laps_times[[#This Row],[45]]),"DNF",    rounds_cum_time[[#This Row],[44]]+laps_times[[#This Row],[45]])</f>
        <v>6.1859953703703695E-2</v>
      </c>
      <c r="BC41" s="126">
        <f>IF(ISBLANK(laps_times[[#This Row],[46]]),"DNF",    rounds_cum_time[[#This Row],[45]]+laps_times[[#This Row],[46]])</f>
        <v>6.33292824074074E-2</v>
      </c>
      <c r="BD41" s="126">
        <f>IF(ISBLANK(laps_times[[#This Row],[47]]),"DNF",    rounds_cum_time[[#This Row],[46]]+laps_times[[#This Row],[47]])</f>
        <v>6.4780902777777774E-2</v>
      </c>
      <c r="BE41" s="126">
        <f>IF(ISBLANK(laps_times[[#This Row],[48]]),"DNF",    rounds_cum_time[[#This Row],[47]]+laps_times[[#This Row],[48]])</f>
        <v>6.6194791666666669E-2</v>
      </c>
      <c r="BF41" s="126">
        <f>IF(ISBLANK(laps_times[[#This Row],[49]]),"DNF",    rounds_cum_time[[#This Row],[48]]+laps_times[[#This Row],[49]])</f>
        <v>6.7633101851851854E-2</v>
      </c>
      <c r="BG41" s="126">
        <f>IF(ISBLANK(laps_times[[#This Row],[50]]),"DNF",    rounds_cum_time[[#This Row],[49]]+laps_times[[#This Row],[50]])</f>
        <v>6.9083912037037037E-2</v>
      </c>
      <c r="BH41" s="126">
        <f>IF(ISBLANK(laps_times[[#This Row],[51]]),"DNF",    rounds_cum_time[[#This Row],[50]]+laps_times[[#This Row],[51]])</f>
        <v>7.0537847222222227E-2</v>
      </c>
      <c r="BI41" s="126">
        <f>IF(ISBLANK(laps_times[[#This Row],[52]]),"DNF",    rounds_cum_time[[#This Row],[51]]+laps_times[[#This Row],[52]])</f>
        <v>7.2069791666666674E-2</v>
      </c>
      <c r="BJ41" s="126">
        <f>IF(ISBLANK(laps_times[[#This Row],[53]]),"DNF",    rounds_cum_time[[#This Row],[52]]+laps_times[[#This Row],[53]])</f>
        <v>7.3562152777777792E-2</v>
      </c>
      <c r="BK41" s="126">
        <f>IF(ISBLANK(laps_times[[#This Row],[54]]),"DNF",    rounds_cum_time[[#This Row],[53]]+laps_times[[#This Row],[54]])</f>
        <v>7.5023148148148158E-2</v>
      </c>
      <c r="BL41" s="126">
        <f>IF(ISBLANK(laps_times[[#This Row],[55]]),"DNF",    rounds_cum_time[[#This Row],[54]]+laps_times[[#This Row],[55]])</f>
        <v>7.6522685185185194E-2</v>
      </c>
      <c r="BM41" s="126">
        <f>IF(ISBLANK(laps_times[[#This Row],[56]]),"DNF",    rounds_cum_time[[#This Row],[55]]+laps_times[[#This Row],[56]])</f>
        <v>7.804016203703705E-2</v>
      </c>
      <c r="BN41" s="126">
        <f>IF(ISBLANK(laps_times[[#This Row],[57]]),"DNF",    rounds_cum_time[[#This Row],[56]]+laps_times[[#This Row],[57]])</f>
        <v>7.9538310185185201E-2</v>
      </c>
      <c r="BO41" s="126">
        <f>IF(ISBLANK(laps_times[[#This Row],[58]]),"DNF",    rounds_cum_time[[#This Row],[57]]+laps_times[[#This Row],[58]])</f>
        <v>8.1037500000000012E-2</v>
      </c>
      <c r="BP41" s="126">
        <f>IF(ISBLANK(laps_times[[#This Row],[59]]),"DNF",    rounds_cum_time[[#This Row],[58]]+laps_times[[#This Row],[59]])</f>
        <v>8.2584606481481498E-2</v>
      </c>
      <c r="BQ41" s="126">
        <f>IF(ISBLANK(laps_times[[#This Row],[60]]),"DNF",    rounds_cum_time[[#This Row],[59]]+laps_times[[#This Row],[60]])</f>
        <v>8.4173726851851871E-2</v>
      </c>
      <c r="BR41" s="126">
        <f>IF(ISBLANK(laps_times[[#This Row],[61]]),"DNF",    rounds_cum_time[[#This Row],[60]]+laps_times[[#This Row],[61]])</f>
        <v>8.5725462962962976E-2</v>
      </c>
      <c r="BS41" s="126">
        <f>IF(ISBLANK(laps_times[[#This Row],[62]]),"DNF",    rounds_cum_time[[#This Row],[61]]+laps_times[[#This Row],[62]])</f>
        <v>8.7280902777777794E-2</v>
      </c>
      <c r="BT41" s="126">
        <f>IF(ISBLANK(laps_times[[#This Row],[63]]),"DNF",    rounds_cum_time[[#This Row],[62]]+laps_times[[#This Row],[63]])</f>
        <v>8.8843865740740754E-2</v>
      </c>
      <c r="BU41" s="126">
        <f>IF(ISBLANK(laps_times[[#This Row],[64]]),"DNF",    rounds_cum_time[[#This Row],[63]]+laps_times[[#This Row],[64]])</f>
        <v>9.0419212962962972E-2</v>
      </c>
      <c r="BV41" s="126">
        <f>IF(ISBLANK(laps_times[[#This Row],[65]]),"DNF",    rounds_cum_time[[#This Row],[64]]+laps_times[[#This Row],[65]])</f>
        <v>9.1979976851851858E-2</v>
      </c>
      <c r="BW41" s="126">
        <f>IF(ISBLANK(laps_times[[#This Row],[66]]),"DNF",    rounds_cum_time[[#This Row],[65]]+laps_times[[#This Row],[66]])</f>
        <v>9.3572106481481482E-2</v>
      </c>
      <c r="BX41" s="126">
        <f>IF(ISBLANK(laps_times[[#This Row],[67]]),"DNF",    rounds_cum_time[[#This Row],[66]]+laps_times[[#This Row],[67]])</f>
        <v>9.516643518518518E-2</v>
      </c>
      <c r="BY41" s="126">
        <f>IF(ISBLANK(laps_times[[#This Row],[68]]),"DNF",    rounds_cum_time[[#This Row],[67]]+laps_times[[#This Row],[68]])</f>
        <v>9.6716550925925918E-2</v>
      </c>
      <c r="BZ41" s="126">
        <f>IF(ISBLANK(laps_times[[#This Row],[69]]),"DNF",    rounds_cum_time[[#This Row],[68]]+laps_times[[#This Row],[69]])</f>
        <v>9.8320486111111105E-2</v>
      </c>
      <c r="CA41" s="126">
        <f>IF(ISBLANK(laps_times[[#This Row],[70]]),"DNF",    rounds_cum_time[[#This Row],[69]]+laps_times[[#This Row],[70]])</f>
        <v>9.9910300925925927E-2</v>
      </c>
      <c r="CB41" s="126">
        <f>IF(ISBLANK(laps_times[[#This Row],[71]]),"DNF",    rounds_cum_time[[#This Row],[70]]+laps_times[[#This Row],[71]])</f>
        <v>0.10143969907407407</v>
      </c>
      <c r="CC41" s="126">
        <f>IF(ISBLANK(laps_times[[#This Row],[72]]),"DNF",    rounds_cum_time[[#This Row],[71]]+laps_times[[#This Row],[72]])</f>
        <v>0.10296782407407408</v>
      </c>
      <c r="CD41" s="126">
        <f>IF(ISBLANK(laps_times[[#This Row],[73]]),"DNF",    rounds_cum_time[[#This Row],[72]]+laps_times[[#This Row],[73]])</f>
        <v>0.10447731481481481</v>
      </c>
      <c r="CE41" s="126">
        <f>IF(ISBLANK(laps_times[[#This Row],[74]]),"DNF",    rounds_cum_time[[#This Row],[73]]+laps_times[[#This Row],[74]])</f>
        <v>0.10598854166666667</v>
      </c>
      <c r="CF41" s="126">
        <f>IF(ISBLANK(laps_times[[#This Row],[75]]),"DNF",    rounds_cum_time[[#This Row],[74]]+laps_times[[#This Row],[75]])</f>
        <v>0.10747233796296297</v>
      </c>
      <c r="CG41" s="126">
        <f>IF(ISBLANK(laps_times[[#This Row],[76]]),"DNF",    rounds_cum_time[[#This Row],[75]]+laps_times[[#This Row],[76]])</f>
        <v>0.10891527777777779</v>
      </c>
      <c r="CH41" s="126">
        <f>IF(ISBLANK(laps_times[[#This Row],[77]]),"DNF",    rounds_cum_time[[#This Row],[76]]+laps_times[[#This Row],[77]])</f>
        <v>0.11034525462962964</v>
      </c>
      <c r="CI41" s="126">
        <f>IF(ISBLANK(laps_times[[#This Row],[78]]),"DNF",    rounds_cum_time[[#This Row],[77]]+laps_times[[#This Row],[78]])</f>
        <v>0.11181053240740742</v>
      </c>
      <c r="CJ41" s="126">
        <f>IF(ISBLANK(laps_times[[#This Row],[79]]),"DNF",    rounds_cum_time[[#This Row],[78]]+laps_times[[#This Row],[79]])</f>
        <v>0.11335555555555557</v>
      </c>
      <c r="CK41" s="126">
        <f>IF(ISBLANK(laps_times[[#This Row],[80]]),"DNF",    rounds_cum_time[[#This Row],[79]]+laps_times[[#This Row],[80]])</f>
        <v>0.11487986111111112</v>
      </c>
      <c r="CL41" s="126">
        <f>IF(ISBLANK(laps_times[[#This Row],[81]]),"DNF",    rounds_cum_time[[#This Row],[80]]+laps_times[[#This Row],[81]])</f>
        <v>0.1164138888888889</v>
      </c>
      <c r="CM41" s="126">
        <f>IF(ISBLANK(laps_times[[#This Row],[82]]),"DNF",    rounds_cum_time[[#This Row],[81]]+laps_times[[#This Row],[82]])</f>
        <v>0.11803032407407409</v>
      </c>
      <c r="CN41" s="126">
        <f>IF(ISBLANK(laps_times[[#This Row],[83]]),"DNF",    rounds_cum_time[[#This Row],[82]]+laps_times[[#This Row],[83]])</f>
        <v>0.11963657407407409</v>
      </c>
      <c r="CO41" s="126">
        <f>IF(ISBLANK(laps_times[[#This Row],[84]]),"DNF",    rounds_cum_time[[#This Row],[83]]+laps_times[[#This Row],[84]])</f>
        <v>0.12137349537037039</v>
      </c>
      <c r="CP41" s="126">
        <f>IF(ISBLANK(laps_times[[#This Row],[85]]),"DNF",    rounds_cum_time[[#This Row],[84]]+laps_times[[#This Row],[85]])</f>
        <v>0.12312233796296297</v>
      </c>
      <c r="CQ41" s="126">
        <f>IF(ISBLANK(laps_times[[#This Row],[86]]),"DNF",    rounds_cum_time[[#This Row],[85]]+laps_times[[#This Row],[86]])</f>
        <v>0.12484247685185186</v>
      </c>
      <c r="CR41" s="126">
        <f>IF(ISBLANK(laps_times[[#This Row],[87]]),"DNF",    rounds_cum_time[[#This Row],[86]]+laps_times[[#This Row],[87]])</f>
        <v>0.12654548611111113</v>
      </c>
      <c r="CS41" s="126">
        <f>IF(ISBLANK(laps_times[[#This Row],[88]]),"DNF",    rounds_cum_time[[#This Row],[87]]+laps_times[[#This Row],[88]])</f>
        <v>0.12824652777777779</v>
      </c>
      <c r="CT41" s="126">
        <f>IF(ISBLANK(laps_times[[#This Row],[89]]),"DNF",    rounds_cum_time[[#This Row],[88]]+laps_times[[#This Row],[89]])</f>
        <v>0.1299443287037037</v>
      </c>
      <c r="CU41" s="126">
        <f>IF(ISBLANK(laps_times[[#This Row],[90]]),"DNF",    rounds_cum_time[[#This Row],[89]]+laps_times[[#This Row],[90]])</f>
        <v>0.13175370370370371</v>
      </c>
      <c r="CV41" s="126">
        <f>IF(ISBLANK(laps_times[[#This Row],[91]]),"DNF",    rounds_cum_time[[#This Row],[90]]+laps_times[[#This Row],[91]])</f>
        <v>0.1335337962962963</v>
      </c>
      <c r="CW41" s="126">
        <f>IF(ISBLANK(laps_times[[#This Row],[92]]),"DNF",    rounds_cum_time[[#This Row],[91]]+laps_times[[#This Row],[92]])</f>
        <v>0.13530671296296298</v>
      </c>
      <c r="CX41" s="126">
        <f>IF(ISBLANK(laps_times[[#This Row],[93]]),"DNF",    rounds_cum_time[[#This Row],[92]]+laps_times[[#This Row],[93]])</f>
        <v>0.13709849537037039</v>
      </c>
      <c r="CY41" s="126">
        <f>IF(ISBLANK(laps_times[[#This Row],[94]]),"DNF",    rounds_cum_time[[#This Row],[93]]+laps_times[[#This Row],[94]])</f>
        <v>0.13893449074074077</v>
      </c>
      <c r="CZ41" s="126">
        <f>IF(ISBLANK(laps_times[[#This Row],[95]]),"DNF",    rounds_cum_time[[#This Row],[94]]+laps_times[[#This Row],[95]])</f>
        <v>0.14069108796296298</v>
      </c>
      <c r="DA41" s="126">
        <f>IF(ISBLANK(laps_times[[#This Row],[96]]),"DNF",    rounds_cum_time[[#This Row],[95]]+laps_times[[#This Row],[96]])</f>
        <v>0.1425150462962963</v>
      </c>
      <c r="DB41" s="126">
        <f>IF(ISBLANK(laps_times[[#This Row],[97]]),"DNF",    rounds_cum_time[[#This Row],[96]]+laps_times[[#This Row],[97]])</f>
        <v>0.14437395833333333</v>
      </c>
      <c r="DC41" s="126">
        <f>IF(ISBLANK(laps_times[[#This Row],[98]]),"DNF",    rounds_cum_time[[#This Row],[97]]+laps_times[[#This Row],[98]])</f>
        <v>0.14615983796296295</v>
      </c>
      <c r="DD41" s="126">
        <f>IF(ISBLANK(laps_times[[#This Row],[99]]),"DNF",    rounds_cum_time[[#This Row],[98]]+laps_times[[#This Row],[99]])</f>
        <v>0.14796631944444444</v>
      </c>
      <c r="DE41" s="126">
        <f>IF(ISBLANK(laps_times[[#This Row],[100]]),"DNF",    rounds_cum_time[[#This Row],[99]]+laps_times[[#This Row],[100]])</f>
        <v>0.14978252314814813</v>
      </c>
      <c r="DF41" s="126">
        <f>IF(ISBLANK(laps_times[[#This Row],[101]]),"DNF",    rounds_cum_time[[#This Row],[100]]+laps_times[[#This Row],[101]])</f>
        <v>0.15157592592592592</v>
      </c>
      <c r="DG41" s="126">
        <f>IF(ISBLANK(laps_times[[#This Row],[102]]),"DNF",    rounds_cum_time[[#This Row],[101]]+laps_times[[#This Row],[102]])</f>
        <v>0.15331585648148147</v>
      </c>
      <c r="DH41" s="126">
        <f>IF(ISBLANK(laps_times[[#This Row],[103]]),"DNF",    rounds_cum_time[[#This Row],[102]]+laps_times[[#This Row],[103]])</f>
        <v>0.15512222222222222</v>
      </c>
      <c r="DI41" s="127">
        <f>IF(ISBLANK(laps_times[[#This Row],[104]]),"DNF",    rounds_cum_time[[#This Row],[103]]+laps_times[[#This Row],[104]])</f>
        <v>0.15687280092592593</v>
      </c>
      <c r="DJ41" s="127">
        <f>IF(ISBLANK(laps_times[[#This Row],[105]]),"DNF",    rounds_cum_time[[#This Row],[104]]+laps_times[[#This Row],[105]])</f>
        <v>0.15836793981481481</v>
      </c>
    </row>
    <row r="42" spans="2:114">
      <c r="B42" s="123">
        <f>laps_times[[#This Row],[poř]]</f>
        <v>39</v>
      </c>
      <c r="C42" s="124">
        <f>laps_times[[#This Row],[s.č.]]</f>
        <v>89</v>
      </c>
      <c r="D42" s="124" t="str">
        <f>laps_times[[#This Row],[jméno]]</f>
        <v>Teplý Ondřej</v>
      </c>
      <c r="E42" s="125">
        <f>laps_times[[#This Row],[roč]]</f>
        <v>1978</v>
      </c>
      <c r="F42" s="125" t="str">
        <f>laps_times[[#This Row],[kat]]</f>
        <v>M40</v>
      </c>
      <c r="G42" s="125">
        <f>laps_times[[#This Row],[poř_kat]]</f>
        <v>16</v>
      </c>
      <c r="H42" s="124" t="str">
        <f>IF(ISBLANK(laps_times[[#This Row],[klub]]),"-",laps_times[[#This Row],[klub]])</f>
        <v>Hisport Team</v>
      </c>
      <c r="I42" s="133">
        <f>laps_times[[#This Row],[celk. čas]]</f>
        <v>0.15931828703703704</v>
      </c>
      <c r="J42" s="126">
        <f>laps_times[[#This Row],[1]]</f>
        <v>1.9003472222222223E-3</v>
      </c>
      <c r="K42" s="126">
        <f>IF(ISBLANK(laps_times[[#This Row],[2]]),"DNF",    rounds_cum_time[[#This Row],[1]]+laps_times[[#This Row],[2]])</f>
        <v>3.114236111111111E-3</v>
      </c>
      <c r="L42" s="126">
        <f>IF(ISBLANK(laps_times[[#This Row],[3]]),"DNF",    rounds_cum_time[[#This Row],[2]]+laps_times[[#This Row],[3]])</f>
        <v>4.3311342592592594E-3</v>
      </c>
      <c r="M42" s="126">
        <f>IF(ISBLANK(laps_times[[#This Row],[4]]),"DNF",    rounds_cum_time[[#This Row],[3]]+laps_times[[#This Row],[4]])</f>
        <v>5.5787037037037038E-3</v>
      </c>
      <c r="N42" s="126">
        <f>IF(ISBLANK(laps_times[[#This Row],[5]]),"DNF",    rounds_cum_time[[#This Row],[4]]+laps_times[[#This Row],[5]])</f>
        <v>6.8276620370370366E-3</v>
      </c>
      <c r="O42" s="126">
        <f>IF(ISBLANK(laps_times[[#This Row],[6]]),"DNF",    rounds_cum_time[[#This Row],[5]]+laps_times[[#This Row],[6]])</f>
        <v>8.0745370370370363E-3</v>
      </c>
      <c r="P42" s="126">
        <f>IF(ISBLANK(laps_times[[#This Row],[7]]),"DNF",    rounds_cum_time[[#This Row],[6]]+laps_times[[#This Row],[7]])</f>
        <v>9.3173611111111096E-3</v>
      </c>
      <c r="Q42" s="126">
        <f>IF(ISBLANK(laps_times[[#This Row],[8]]),"DNF",    rounds_cum_time[[#This Row],[7]]+laps_times[[#This Row],[8]])</f>
        <v>1.0570138888888888E-2</v>
      </c>
      <c r="R42" s="126">
        <f>IF(ISBLANK(laps_times[[#This Row],[9]]),"DNF",    rounds_cum_time[[#This Row],[8]]+laps_times[[#This Row],[9]])</f>
        <v>1.1840509259259257E-2</v>
      </c>
      <c r="S42" s="126">
        <f>IF(ISBLANK(laps_times[[#This Row],[10]]),"DNF",    rounds_cum_time[[#This Row],[9]]+laps_times[[#This Row],[10]])</f>
        <v>1.3124999999999998E-2</v>
      </c>
      <c r="T42" s="126">
        <f>IF(ISBLANK(laps_times[[#This Row],[11]]),"DNF",    rounds_cum_time[[#This Row],[10]]+laps_times[[#This Row],[11]])</f>
        <v>1.4408217592592591E-2</v>
      </c>
      <c r="U42" s="126">
        <f>IF(ISBLANK(laps_times[[#This Row],[12]]),"DNF",    rounds_cum_time[[#This Row],[11]]+laps_times[[#This Row],[12]])</f>
        <v>1.5683796296296293E-2</v>
      </c>
      <c r="V42" s="126">
        <f>IF(ISBLANK(laps_times[[#This Row],[13]]),"DNF",    rounds_cum_time[[#This Row],[12]]+laps_times[[#This Row],[13]])</f>
        <v>1.6979282407407405E-2</v>
      </c>
      <c r="W42" s="126">
        <f>IF(ISBLANK(laps_times[[#This Row],[14]]),"DNF",    rounds_cum_time[[#This Row],[13]]+laps_times[[#This Row],[14]])</f>
        <v>1.8266898148148147E-2</v>
      </c>
      <c r="X42" s="126">
        <f>IF(ISBLANK(laps_times[[#This Row],[15]]),"DNF",    rounds_cum_time[[#This Row],[14]]+laps_times[[#This Row],[15]])</f>
        <v>1.9549999999999998E-2</v>
      </c>
      <c r="Y42" s="126">
        <f>IF(ISBLANK(laps_times[[#This Row],[16]]),"DNF",    rounds_cum_time[[#This Row],[15]]+laps_times[[#This Row],[16]])</f>
        <v>2.0865046296296295E-2</v>
      </c>
      <c r="Z42" s="126">
        <f>IF(ISBLANK(laps_times[[#This Row],[17]]),"DNF",    rounds_cum_time[[#This Row],[16]]+laps_times[[#This Row],[17]])</f>
        <v>2.2187152777777774E-2</v>
      </c>
      <c r="AA42" s="126">
        <f>IF(ISBLANK(laps_times[[#This Row],[18]]),"DNF",    rounds_cum_time[[#This Row],[17]]+laps_times[[#This Row],[18]])</f>
        <v>2.3546874999999995E-2</v>
      </c>
      <c r="AB42" s="126">
        <f>IF(ISBLANK(laps_times[[#This Row],[19]]),"DNF",    rounds_cum_time[[#This Row],[18]]+laps_times[[#This Row],[19]])</f>
        <v>2.4876504629629623E-2</v>
      </c>
      <c r="AC42" s="126">
        <f>IF(ISBLANK(laps_times[[#This Row],[20]]),"DNF",    rounds_cum_time[[#This Row],[19]]+laps_times[[#This Row],[20]])</f>
        <v>2.61855324074074E-2</v>
      </c>
      <c r="AD42" s="126">
        <f>IF(ISBLANK(laps_times[[#This Row],[21]]),"DNF",    rounds_cum_time[[#This Row],[20]]+laps_times[[#This Row],[21]])</f>
        <v>2.7510300925925921E-2</v>
      </c>
      <c r="AE42" s="126">
        <f>IF(ISBLANK(laps_times[[#This Row],[22]]),"DNF",    rounds_cum_time[[#This Row],[21]]+laps_times[[#This Row],[22]])</f>
        <v>2.884155092592592E-2</v>
      </c>
      <c r="AF42" s="126">
        <f>IF(ISBLANK(laps_times[[#This Row],[23]]),"DNF",    rounds_cum_time[[#This Row],[22]]+laps_times[[#This Row],[23]])</f>
        <v>3.0171643518518511E-2</v>
      </c>
      <c r="AG42" s="126">
        <f>IF(ISBLANK(laps_times[[#This Row],[24]]),"DNF",    rounds_cum_time[[#This Row],[23]]+laps_times[[#This Row],[24]])</f>
        <v>3.1547106481481471E-2</v>
      </c>
      <c r="AH42" s="126">
        <f>IF(ISBLANK(laps_times[[#This Row],[25]]),"DNF",    rounds_cum_time[[#This Row],[24]]+laps_times[[#This Row],[25]])</f>
        <v>3.2902314814814801E-2</v>
      </c>
      <c r="AI42" s="126">
        <f>IF(ISBLANK(laps_times[[#This Row],[26]]),"DNF",    rounds_cum_time[[#This Row],[25]]+laps_times[[#This Row],[26]])</f>
        <v>3.4265162037037021E-2</v>
      </c>
      <c r="AJ42" s="126">
        <f>IF(ISBLANK(laps_times[[#This Row],[27]]),"DNF",    rounds_cum_time[[#This Row],[26]]+laps_times[[#This Row],[27]])</f>
        <v>3.5647916666666654E-2</v>
      </c>
      <c r="AK42" s="126">
        <f>IF(ISBLANK(laps_times[[#This Row],[28]]),"DNF",    rounds_cum_time[[#This Row],[27]]+laps_times[[#This Row],[28]])</f>
        <v>3.7054513888888876E-2</v>
      </c>
      <c r="AL42" s="126">
        <f>IF(ISBLANK(laps_times[[#This Row],[29]]),"DNF",    rounds_cum_time[[#This Row],[28]]+laps_times[[#This Row],[29]])</f>
        <v>3.8471064814814805E-2</v>
      </c>
      <c r="AM42" s="126">
        <f>IF(ISBLANK(laps_times[[#This Row],[30]]),"DNF",    rounds_cum_time[[#This Row],[29]]+laps_times[[#This Row],[30]])</f>
        <v>3.9907291666666657E-2</v>
      </c>
      <c r="AN42" s="126">
        <f>IF(ISBLANK(laps_times[[#This Row],[31]]),"DNF",    rounds_cum_time[[#This Row],[30]]+laps_times[[#This Row],[31]])</f>
        <v>4.1340393518518509E-2</v>
      </c>
      <c r="AO42" s="126">
        <f>IF(ISBLANK(laps_times[[#This Row],[32]]),"DNF",    rounds_cum_time[[#This Row],[31]]+laps_times[[#This Row],[32]])</f>
        <v>4.2748148148148139E-2</v>
      </c>
      <c r="AP42" s="126">
        <f>IF(ISBLANK(laps_times[[#This Row],[33]]),"DNF",    rounds_cum_time[[#This Row],[32]]+laps_times[[#This Row],[33]])</f>
        <v>4.4166203703703694E-2</v>
      </c>
      <c r="AQ42" s="126">
        <f>IF(ISBLANK(laps_times[[#This Row],[34]]),"DNF",    rounds_cum_time[[#This Row],[33]]+laps_times[[#This Row],[34]])</f>
        <v>4.5578240740740732E-2</v>
      </c>
      <c r="AR42" s="126">
        <f>IF(ISBLANK(laps_times[[#This Row],[35]]),"DNF",    rounds_cum_time[[#This Row],[34]]+laps_times[[#This Row],[35]])</f>
        <v>4.7004282407407401E-2</v>
      </c>
      <c r="AS42" s="126">
        <f>IF(ISBLANK(laps_times[[#This Row],[36]]),"DNF",    rounds_cum_time[[#This Row],[35]]+laps_times[[#This Row],[36]])</f>
        <v>4.8403356481481474E-2</v>
      </c>
      <c r="AT42" s="126">
        <f>IF(ISBLANK(laps_times[[#This Row],[37]]),"DNF",    rounds_cum_time[[#This Row],[36]]+laps_times[[#This Row],[37]])</f>
        <v>4.9796759259259249E-2</v>
      </c>
      <c r="AU42" s="126">
        <f>IF(ISBLANK(laps_times[[#This Row],[38]]),"DNF",    rounds_cum_time[[#This Row],[37]]+laps_times[[#This Row],[38]])</f>
        <v>5.126076388888888E-2</v>
      </c>
      <c r="AV42" s="126">
        <f>IF(ISBLANK(laps_times[[#This Row],[39]]),"DNF",    rounds_cum_time[[#This Row],[38]]+laps_times[[#This Row],[39]])</f>
        <v>5.2674074074074068E-2</v>
      </c>
      <c r="AW42" s="126">
        <f>IF(ISBLANK(laps_times[[#This Row],[40]]),"DNF",    rounds_cum_time[[#This Row],[39]]+laps_times[[#This Row],[40]])</f>
        <v>5.4132523148148141E-2</v>
      </c>
      <c r="AX42" s="126">
        <f>IF(ISBLANK(laps_times[[#This Row],[41]]),"DNF",    rounds_cum_time[[#This Row],[40]]+laps_times[[#This Row],[41]])</f>
        <v>5.5597685185185181E-2</v>
      </c>
      <c r="AY42" s="126">
        <f>IF(ISBLANK(laps_times[[#This Row],[42]]),"DNF",    rounds_cum_time[[#This Row],[41]]+laps_times[[#This Row],[42]])</f>
        <v>5.711273148148148E-2</v>
      </c>
      <c r="AZ42" s="126">
        <f>IF(ISBLANK(laps_times[[#This Row],[43]]),"DNF",    rounds_cum_time[[#This Row],[42]]+laps_times[[#This Row],[43]])</f>
        <v>5.8600694444444441E-2</v>
      </c>
      <c r="BA42" s="126">
        <f>IF(ISBLANK(laps_times[[#This Row],[44]]),"DNF",    rounds_cum_time[[#This Row],[43]]+laps_times[[#This Row],[44]])</f>
        <v>6.0140624999999996E-2</v>
      </c>
      <c r="BB42" s="126">
        <f>IF(ISBLANK(laps_times[[#This Row],[45]]),"DNF",    rounds_cum_time[[#This Row],[44]]+laps_times[[#This Row],[45]])</f>
        <v>6.1682407407407401E-2</v>
      </c>
      <c r="BC42" s="126">
        <f>IF(ISBLANK(laps_times[[#This Row],[46]]),"DNF",    rounds_cum_time[[#This Row],[45]]+laps_times[[#This Row],[46]])</f>
        <v>6.319722222222221E-2</v>
      </c>
      <c r="BD42" s="126">
        <f>IF(ISBLANK(laps_times[[#This Row],[47]]),"DNF",    rounds_cum_time[[#This Row],[46]]+laps_times[[#This Row],[47]])</f>
        <v>6.4730902777777766E-2</v>
      </c>
      <c r="BE42" s="126">
        <f>IF(ISBLANK(laps_times[[#This Row],[48]]),"DNF",    rounds_cum_time[[#This Row],[47]]+laps_times[[#This Row],[48]])</f>
        <v>6.6263541666666648E-2</v>
      </c>
      <c r="BF42" s="126">
        <f>IF(ISBLANK(laps_times[[#This Row],[49]]),"DNF",    rounds_cum_time[[#This Row],[48]]+laps_times[[#This Row],[49]])</f>
        <v>6.78284722222222E-2</v>
      </c>
      <c r="BG42" s="126">
        <f>IF(ISBLANK(laps_times[[#This Row],[50]]),"DNF",    rounds_cum_time[[#This Row],[49]]+laps_times[[#This Row],[50]])</f>
        <v>6.9423148148148123E-2</v>
      </c>
      <c r="BH42" s="126">
        <f>IF(ISBLANK(laps_times[[#This Row],[51]]),"DNF",    rounds_cum_time[[#This Row],[50]]+laps_times[[#This Row],[51]])</f>
        <v>7.092361111111109E-2</v>
      </c>
      <c r="BI42" s="126">
        <f>IF(ISBLANK(laps_times[[#This Row],[52]]),"DNF",    rounds_cum_time[[#This Row],[51]]+laps_times[[#This Row],[52]])</f>
        <v>7.2482754629629609E-2</v>
      </c>
      <c r="BJ42" s="126">
        <f>IF(ISBLANK(laps_times[[#This Row],[53]]),"DNF",    rounds_cum_time[[#This Row],[52]]+laps_times[[#This Row],[53]])</f>
        <v>7.4016319444444423E-2</v>
      </c>
      <c r="BK42" s="126">
        <f>IF(ISBLANK(laps_times[[#This Row],[54]]),"DNF",    rounds_cum_time[[#This Row],[53]]+laps_times[[#This Row],[54]])</f>
        <v>7.5578819444444417E-2</v>
      </c>
      <c r="BL42" s="126">
        <f>IF(ISBLANK(laps_times[[#This Row],[55]]),"DNF",    rounds_cum_time[[#This Row],[54]]+laps_times[[#This Row],[55]])</f>
        <v>7.714085648148146E-2</v>
      </c>
      <c r="BM42" s="126">
        <f>IF(ISBLANK(laps_times[[#This Row],[56]]),"DNF",    rounds_cum_time[[#This Row],[55]]+laps_times[[#This Row],[56]])</f>
        <v>7.8662152777777758E-2</v>
      </c>
      <c r="BN42" s="126">
        <f>IF(ISBLANK(laps_times[[#This Row],[57]]),"DNF",    rounds_cum_time[[#This Row],[56]]+laps_times[[#This Row],[57]])</f>
        <v>8.0137037037037021E-2</v>
      </c>
      <c r="BO42" s="126">
        <f>IF(ISBLANK(laps_times[[#This Row],[58]]),"DNF",    rounds_cum_time[[#This Row],[57]]+laps_times[[#This Row],[58]])</f>
        <v>8.1661111111111101E-2</v>
      </c>
      <c r="BP42" s="126">
        <f>IF(ISBLANK(laps_times[[#This Row],[59]]),"DNF",    rounds_cum_time[[#This Row],[58]]+laps_times[[#This Row],[59]])</f>
        <v>8.3210648148148145E-2</v>
      </c>
      <c r="BQ42" s="126">
        <f>IF(ISBLANK(laps_times[[#This Row],[60]]),"DNF",    rounds_cum_time[[#This Row],[59]]+laps_times[[#This Row],[60]])</f>
        <v>8.482442129629629E-2</v>
      </c>
      <c r="BR42" s="126">
        <f>IF(ISBLANK(laps_times[[#This Row],[61]]),"DNF",    rounds_cum_time[[#This Row],[60]]+laps_times[[#This Row],[61]])</f>
        <v>8.641701388888888E-2</v>
      </c>
      <c r="BS42" s="126">
        <f>IF(ISBLANK(laps_times[[#This Row],[62]]),"DNF",    rounds_cum_time[[#This Row],[61]]+laps_times[[#This Row],[62]])</f>
        <v>8.7997685185185179E-2</v>
      </c>
      <c r="BT42" s="126">
        <f>IF(ISBLANK(laps_times[[#This Row],[63]]),"DNF",    rounds_cum_time[[#This Row],[62]]+laps_times[[#This Row],[63]])</f>
        <v>8.9676041666666664E-2</v>
      </c>
      <c r="BU42" s="126">
        <f>IF(ISBLANK(laps_times[[#This Row],[64]]),"DNF",    rounds_cum_time[[#This Row],[63]]+laps_times[[#This Row],[64]])</f>
        <v>9.1316666666666671E-2</v>
      </c>
      <c r="BV42" s="126">
        <f>IF(ISBLANK(laps_times[[#This Row],[65]]),"DNF",    rounds_cum_time[[#This Row],[64]]+laps_times[[#This Row],[65]])</f>
        <v>9.2924884259259266E-2</v>
      </c>
      <c r="BW42" s="126">
        <f>IF(ISBLANK(laps_times[[#This Row],[66]]),"DNF",    rounds_cum_time[[#This Row],[65]]+laps_times[[#This Row],[66]])</f>
        <v>9.4583333333333339E-2</v>
      </c>
      <c r="BX42" s="126">
        <f>IF(ISBLANK(laps_times[[#This Row],[67]]),"DNF",    rounds_cum_time[[#This Row],[66]]+laps_times[[#This Row],[67]])</f>
        <v>9.6208564814814823E-2</v>
      </c>
      <c r="BY42" s="126">
        <f>IF(ISBLANK(laps_times[[#This Row],[68]]),"DNF",    rounds_cum_time[[#This Row],[67]]+laps_times[[#This Row],[68]])</f>
        <v>9.7858217592592597E-2</v>
      </c>
      <c r="BZ42" s="126">
        <f>IF(ISBLANK(laps_times[[#This Row],[69]]),"DNF",    rounds_cum_time[[#This Row],[68]]+laps_times[[#This Row],[69]])</f>
        <v>9.9429166666666666E-2</v>
      </c>
      <c r="CA42" s="126">
        <f>IF(ISBLANK(laps_times[[#This Row],[70]]),"DNF",    rounds_cum_time[[#This Row],[69]]+laps_times[[#This Row],[70]])</f>
        <v>0.10104027777777777</v>
      </c>
      <c r="CB42" s="126">
        <f>IF(ISBLANK(laps_times[[#This Row],[71]]),"DNF",    rounds_cum_time[[#This Row],[70]]+laps_times[[#This Row],[71]])</f>
        <v>0.10261203703703703</v>
      </c>
      <c r="CC42" s="126">
        <f>IF(ISBLANK(laps_times[[#This Row],[72]]),"DNF",    rounds_cum_time[[#This Row],[71]]+laps_times[[#This Row],[72]])</f>
        <v>0.10420347222222222</v>
      </c>
      <c r="CD42" s="126">
        <f>IF(ISBLANK(laps_times[[#This Row],[73]]),"DNF",    rounds_cum_time[[#This Row],[72]]+laps_times[[#This Row],[73]])</f>
        <v>0.10581226851851852</v>
      </c>
      <c r="CE42" s="126">
        <f>IF(ISBLANK(laps_times[[#This Row],[74]]),"DNF",    rounds_cum_time[[#This Row],[73]]+laps_times[[#This Row],[74]])</f>
        <v>0.10747187500000001</v>
      </c>
      <c r="CF42" s="126">
        <f>IF(ISBLANK(laps_times[[#This Row],[75]]),"DNF",    rounds_cum_time[[#This Row],[74]]+laps_times[[#This Row],[75]])</f>
        <v>0.10907685185185186</v>
      </c>
      <c r="CG42" s="126">
        <f>IF(ISBLANK(laps_times[[#This Row],[76]]),"DNF",    rounds_cum_time[[#This Row],[75]]+laps_times[[#This Row],[76]])</f>
        <v>0.11074131944444444</v>
      </c>
      <c r="CH42" s="126">
        <f>IF(ISBLANK(laps_times[[#This Row],[77]]),"DNF",    rounds_cum_time[[#This Row],[76]]+laps_times[[#This Row],[77]])</f>
        <v>0.11246585648148148</v>
      </c>
      <c r="CI42" s="126">
        <f>IF(ISBLANK(laps_times[[#This Row],[78]]),"DNF",    rounds_cum_time[[#This Row],[77]]+laps_times[[#This Row],[78]])</f>
        <v>0.11413229166666666</v>
      </c>
      <c r="CJ42" s="126">
        <f>IF(ISBLANK(laps_times[[#This Row],[79]]),"DNF",    rounds_cum_time[[#This Row],[78]]+laps_times[[#This Row],[79]])</f>
        <v>0.11583252314814814</v>
      </c>
      <c r="CK42" s="126">
        <f>IF(ISBLANK(laps_times[[#This Row],[80]]),"DNF",    rounds_cum_time[[#This Row],[79]]+laps_times[[#This Row],[80]])</f>
        <v>0.11737187499999999</v>
      </c>
      <c r="CL42" s="126">
        <f>IF(ISBLANK(laps_times[[#This Row],[81]]),"DNF",    rounds_cum_time[[#This Row],[80]]+laps_times[[#This Row],[81]])</f>
        <v>0.11904988425925925</v>
      </c>
      <c r="CM42" s="126">
        <f>IF(ISBLANK(laps_times[[#This Row],[82]]),"DNF",    rounds_cum_time[[#This Row],[81]]+laps_times[[#This Row],[82]])</f>
        <v>0.12072002314814814</v>
      </c>
      <c r="CN42" s="126">
        <f>IF(ISBLANK(laps_times[[#This Row],[83]]),"DNF",    rounds_cum_time[[#This Row],[82]]+laps_times[[#This Row],[83]])</f>
        <v>0.12242129629629629</v>
      </c>
      <c r="CO42" s="126">
        <f>IF(ISBLANK(laps_times[[#This Row],[84]]),"DNF",    rounds_cum_time[[#This Row],[83]]+laps_times[[#This Row],[84]])</f>
        <v>0.12409166666666666</v>
      </c>
      <c r="CP42" s="126">
        <f>IF(ISBLANK(laps_times[[#This Row],[85]]),"DNF",    rounds_cum_time[[#This Row],[84]]+laps_times[[#This Row],[85]])</f>
        <v>0.12579710648148146</v>
      </c>
      <c r="CQ42" s="126">
        <f>IF(ISBLANK(laps_times[[#This Row],[86]]),"DNF",    rounds_cum_time[[#This Row],[85]]+laps_times[[#This Row],[86]])</f>
        <v>0.12752743055555554</v>
      </c>
      <c r="CR42" s="126">
        <f>IF(ISBLANK(laps_times[[#This Row],[87]]),"DNF",    rounds_cum_time[[#This Row],[86]]+laps_times[[#This Row],[87]])</f>
        <v>0.12926238425925923</v>
      </c>
      <c r="CS42" s="126">
        <f>IF(ISBLANK(laps_times[[#This Row],[88]]),"DNF",    rounds_cum_time[[#This Row],[87]]+laps_times[[#This Row],[88]])</f>
        <v>0.13096886574074071</v>
      </c>
      <c r="CT42" s="126">
        <f>IF(ISBLANK(laps_times[[#This Row],[89]]),"DNF",    rounds_cum_time[[#This Row],[88]]+laps_times[[#This Row],[89]])</f>
        <v>0.13272048611111109</v>
      </c>
      <c r="CU42" s="126">
        <f>IF(ISBLANK(laps_times[[#This Row],[90]]),"DNF",    rounds_cum_time[[#This Row],[89]]+laps_times[[#This Row],[90]])</f>
        <v>0.13444733796296293</v>
      </c>
      <c r="CV42" s="126">
        <f>IF(ISBLANK(laps_times[[#This Row],[91]]),"DNF",    rounds_cum_time[[#This Row],[90]]+laps_times[[#This Row],[91]])</f>
        <v>0.13614178240740737</v>
      </c>
      <c r="CW42" s="126">
        <f>IF(ISBLANK(laps_times[[#This Row],[92]]),"DNF",    rounds_cum_time[[#This Row],[91]]+laps_times[[#This Row],[92]])</f>
        <v>0.13782430555555553</v>
      </c>
      <c r="CX42" s="126">
        <f>IF(ISBLANK(laps_times[[#This Row],[93]]),"DNF",    rounds_cum_time[[#This Row],[92]]+laps_times[[#This Row],[93]])</f>
        <v>0.1395177083333333</v>
      </c>
      <c r="CY42" s="126">
        <f>IF(ISBLANK(laps_times[[#This Row],[94]]),"DNF",    rounds_cum_time[[#This Row],[93]]+laps_times[[#This Row],[94]])</f>
        <v>0.14131863425925922</v>
      </c>
      <c r="CZ42" s="126">
        <f>IF(ISBLANK(laps_times[[#This Row],[95]]),"DNF",    rounds_cum_time[[#This Row],[94]]+laps_times[[#This Row],[95]])</f>
        <v>0.14305173611111108</v>
      </c>
      <c r="DA42" s="126">
        <f>IF(ISBLANK(laps_times[[#This Row],[96]]),"DNF",    rounds_cum_time[[#This Row],[95]]+laps_times[[#This Row],[96]])</f>
        <v>0.14467627314814813</v>
      </c>
      <c r="DB42" s="126">
        <f>IF(ISBLANK(laps_times[[#This Row],[97]]),"DNF",    rounds_cum_time[[#This Row],[96]]+laps_times[[#This Row],[97]])</f>
        <v>0.14625925925925923</v>
      </c>
      <c r="DC42" s="126">
        <f>IF(ISBLANK(laps_times[[#This Row],[98]]),"DNF",    rounds_cum_time[[#This Row],[97]]+laps_times[[#This Row],[98]])</f>
        <v>0.14788761574074072</v>
      </c>
      <c r="DD42" s="126">
        <f>IF(ISBLANK(laps_times[[#This Row],[99]]),"DNF",    rounds_cum_time[[#This Row],[98]]+laps_times[[#This Row],[99]])</f>
        <v>0.14955740740740739</v>
      </c>
      <c r="DE42" s="126">
        <f>IF(ISBLANK(laps_times[[#This Row],[100]]),"DNF",    rounds_cum_time[[#This Row],[99]]+laps_times[[#This Row],[100]])</f>
        <v>0.15124791666666665</v>
      </c>
      <c r="DF42" s="126">
        <f>IF(ISBLANK(laps_times[[#This Row],[101]]),"DNF",    rounds_cum_time[[#This Row],[100]]+laps_times[[#This Row],[101]])</f>
        <v>0.15299259259259257</v>
      </c>
      <c r="DG42" s="126">
        <f>IF(ISBLANK(laps_times[[#This Row],[102]]),"DNF",    rounds_cum_time[[#This Row],[101]]+laps_times[[#This Row],[102]])</f>
        <v>0.15465937499999999</v>
      </c>
      <c r="DH42" s="126">
        <f>IF(ISBLANK(laps_times[[#This Row],[103]]),"DNF",    rounds_cum_time[[#This Row],[102]]+laps_times[[#This Row],[103]])</f>
        <v>0.15630266203703702</v>
      </c>
      <c r="DI42" s="127">
        <f>IF(ISBLANK(laps_times[[#This Row],[104]]),"DNF",    rounds_cum_time[[#This Row],[103]]+laps_times[[#This Row],[104]])</f>
        <v>0.15789293981481481</v>
      </c>
      <c r="DJ42" s="127">
        <f>IF(ISBLANK(laps_times[[#This Row],[105]]),"DNF",    rounds_cum_time[[#This Row],[104]]+laps_times[[#This Row],[105]])</f>
        <v>0.15931851851851853</v>
      </c>
    </row>
    <row r="43" spans="2:114">
      <c r="B43" s="123">
        <f>laps_times[[#This Row],[poř]]</f>
        <v>40</v>
      </c>
      <c r="C43" s="124">
        <f>laps_times[[#This Row],[s.č.]]</f>
        <v>36</v>
      </c>
      <c r="D43" s="124" t="str">
        <f>laps_times[[#This Row],[jméno]]</f>
        <v>Klíma Petr</v>
      </c>
      <c r="E43" s="125">
        <f>laps_times[[#This Row],[roč]]</f>
        <v>1996</v>
      </c>
      <c r="F43" s="125" t="str">
        <f>laps_times[[#This Row],[kat]]</f>
        <v>M20</v>
      </c>
      <c r="G43" s="125">
        <f>laps_times[[#This Row],[poř_kat]]</f>
        <v>1</v>
      </c>
      <c r="H43" s="124" t="str">
        <f>IF(ISBLANK(laps_times[[#This Row],[klub]]),"-",laps_times[[#This Row],[klub]])</f>
        <v>-</v>
      </c>
      <c r="I43" s="133">
        <f>laps_times[[#This Row],[celk. čas]]</f>
        <v>0.15935300925925924</v>
      </c>
      <c r="J43" s="126">
        <f>laps_times[[#This Row],[1]]</f>
        <v>2.3868055555555556E-3</v>
      </c>
      <c r="K43" s="126">
        <f>IF(ISBLANK(laps_times[[#This Row],[2]]),"DNF",    rounds_cum_time[[#This Row],[1]]+laps_times[[#This Row],[2]])</f>
        <v>3.7685185185185187E-3</v>
      </c>
      <c r="L43" s="126">
        <f>IF(ISBLANK(laps_times[[#This Row],[3]]),"DNF",    rounds_cum_time[[#This Row],[2]]+laps_times[[#This Row],[3]])</f>
        <v>5.1768518518518526E-3</v>
      </c>
      <c r="M43" s="126">
        <f>IF(ISBLANK(laps_times[[#This Row],[4]]),"DNF",    rounds_cum_time[[#This Row],[3]]+laps_times[[#This Row],[4]])</f>
        <v>6.6133101851851865E-3</v>
      </c>
      <c r="N43" s="126">
        <f>IF(ISBLANK(laps_times[[#This Row],[5]]),"DNF",    rounds_cum_time[[#This Row],[4]]+laps_times[[#This Row],[5]])</f>
        <v>8.0481481481481498E-3</v>
      </c>
      <c r="O43" s="126">
        <f>IF(ISBLANK(laps_times[[#This Row],[6]]),"DNF",    rounds_cum_time[[#This Row],[5]]+laps_times[[#This Row],[6]])</f>
        <v>9.5097222222222232E-3</v>
      </c>
      <c r="P43" s="126">
        <f>IF(ISBLANK(laps_times[[#This Row],[7]]),"DNF",    rounds_cum_time[[#This Row],[6]]+laps_times[[#This Row],[7]])</f>
        <v>1.0952314814814816E-2</v>
      </c>
      <c r="Q43" s="126">
        <f>IF(ISBLANK(laps_times[[#This Row],[8]]),"DNF",    rounds_cum_time[[#This Row],[7]]+laps_times[[#This Row],[8]])</f>
        <v>1.2390509259259261E-2</v>
      </c>
      <c r="R43" s="126">
        <f>IF(ISBLANK(laps_times[[#This Row],[9]]),"DNF",    rounds_cum_time[[#This Row],[8]]+laps_times[[#This Row],[9]])</f>
        <v>1.3840046296296298E-2</v>
      </c>
      <c r="S43" s="126">
        <f>IF(ISBLANK(laps_times[[#This Row],[10]]),"DNF",    rounds_cum_time[[#This Row],[9]]+laps_times[[#This Row],[10]])</f>
        <v>1.529016203703704E-2</v>
      </c>
      <c r="T43" s="126">
        <f>IF(ISBLANK(laps_times[[#This Row],[11]]),"DNF",    rounds_cum_time[[#This Row],[10]]+laps_times[[#This Row],[11]])</f>
        <v>1.6745833333333335E-2</v>
      </c>
      <c r="U43" s="126">
        <f>IF(ISBLANK(laps_times[[#This Row],[12]]),"DNF",    rounds_cum_time[[#This Row],[11]]+laps_times[[#This Row],[12]])</f>
        <v>1.8213773148148149E-2</v>
      </c>
      <c r="V43" s="126">
        <f>IF(ISBLANK(laps_times[[#This Row],[13]]),"DNF",    rounds_cum_time[[#This Row],[12]]+laps_times[[#This Row],[13]])</f>
        <v>1.9672337962962964E-2</v>
      </c>
      <c r="W43" s="126">
        <f>IF(ISBLANK(laps_times[[#This Row],[14]]),"DNF",    rounds_cum_time[[#This Row],[13]]+laps_times[[#This Row],[14]])</f>
        <v>2.1123842592592593E-2</v>
      </c>
      <c r="X43" s="126">
        <f>IF(ISBLANK(laps_times[[#This Row],[15]]),"DNF",    rounds_cum_time[[#This Row],[14]]+laps_times[[#This Row],[15]])</f>
        <v>2.2577893518518518E-2</v>
      </c>
      <c r="Y43" s="126">
        <f>IF(ISBLANK(laps_times[[#This Row],[16]]),"DNF",    rounds_cum_time[[#This Row],[15]]+laps_times[[#This Row],[16]])</f>
        <v>2.4031828703703705E-2</v>
      </c>
      <c r="Z43" s="126">
        <f>IF(ISBLANK(laps_times[[#This Row],[17]]),"DNF",    rounds_cum_time[[#This Row],[16]]+laps_times[[#This Row],[17]])</f>
        <v>2.5451736111111112E-2</v>
      </c>
      <c r="AA43" s="126">
        <f>IF(ISBLANK(laps_times[[#This Row],[18]]),"DNF",    rounds_cum_time[[#This Row],[17]]+laps_times[[#This Row],[18]])</f>
        <v>2.6881018518518519E-2</v>
      </c>
      <c r="AB43" s="126">
        <f>IF(ISBLANK(laps_times[[#This Row],[19]]),"DNF",    rounds_cum_time[[#This Row],[18]]+laps_times[[#This Row],[19]])</f>
        <v>2.8301736111111111E-2</v>
      </c>
      <c r="AC43" s="126">
        <f>IF(ISBLANK(laps_times[[#This Row],[20]]),"DNF",    rounds_cum_time[[#This Row],[19]]+laps_times[[#This Row],[20]])</f>
        <v>2.9722800925925927E-2</v>
      </c>
      <c r="AD43" s="126">
        <f>IF(ISBLANK(laps_times[[#This Row],[21]]),"DNF",    rounds_cum_time[[#This Row],[20]]+laps_times[[#This Row],[21]])</f>
        <v>3.1176851851851851E-2</v>
      </c>
      <c r="AE43" s="126">
        <f>IF(ISBLANK(laps_times[[#This Row],[22]]),"DNF",    rounds_cum_time[[#This Row],[21]]+laps_times[[#This Row],[22]])</f>
        <v>3.2601620370370371E-2</v>
      </c>
      <c r="AF43" s="126">
        <f>IF(ISBLANK(laps_times[[#This Row],[23]]),"DNF",    rounds_cum_time[[#This Row],[22]]+laps_times[[#This Row],[23]])</f>
        <v>3.4032870370370373E-2</v>
      </c>
      <c r="AG43" s="126">
        <f>IF(ISBLANK(laps_times[[#This Row],[24]]),"DNF",    rounds_cum_time[[#This Row],[23]]+laps_times[[#This Row],[24]])</f>
        <v>3.5488888888888889E-2</v>
      </c>
      <c r="AH43" s="126">
        <f>IF(ISBLANK(laps_times[[#This Row],[25]]),"DNF",    rounds_cum_time[[#This Row],[24]]+laps_times[[#This Row],[25]])</f>
        <v>3.6924999999999999E-2</v>
      </c>
      <c r="AI43" s="126">
        <f>IF(ISBLANK(laps_times[[#This Row],[26]]),"DNF",    rounds_cum_time[[#This Row],[25]]+laps_times[[#This Row],[26]])</f>
        <v>3.8354976851851852E-2</v>
      </c>
      <c r="AJ43" s="126">
        <f>IF(ISBLANK(laps_times[[#This Row],[27]]),"DNF",    rounds_cum_time[[#This Row],[26]]+laps_times[[#This Row],[27]])</f>
        <v>3.9783796296296296E-2</v>
      </c>
      <c r="AK43" s="126">
        <f>IF(ISBLANK(laps_times[[#This Row],[28]]),"DNF",    rounds_cum_time[[#This Row],[27]]+laps_times[[#This Row],[28]])</f>
        <v>4.1174074074074071E-2</v>
      </c>
      <c r="AL43" s="126">
        <f>IF(ISBLANK(laps_times[[#This Row],[29]]),"DNF",    rounds_cum_time[[#This Row],[28]]+laps_times[[#This Row],[29]])</f>
        <v>4.2595486111111108E-2</v>
      </c>
      <c r="AM43" s="126">
        <f>IF(ISBLANK(laps_times[[#This Row],[30]]),"DNF",    rounds_cum_time[[#This Row],[29]]+laps_times[[#This Row],[30]])</f>
        <v>4.4017592592592587E-2</v>
      </c>
      <c r="AN43" s="126">
        <f>IF(ISBLANK(laps_times[[#This Row],[31]]),"DNF",    rounds_cum_time[[#This Row],[30]]+laps_times[[#This Row],[31]])</f>
        <v>4.5456481481481473E-2</v>
      </c>
      <c r="AO43" s="126">
        <f>IF(ISBLANK(laps_times[[#This Row],[32]]),"DNF",    rounds_cum_time[[#This Row],[31]]+laps_times[[#This Row],[32]])</f>
        <v>4.690312499999999E-2</v>
      </c>
      <c r="AP43" s="126">
        <f>IF(ISBLANK(laps_times[[#This Row],[33]]),"DNF",    rounds_cum_time[[#This Row],[32]]+laps_times[[#This Row],[33]])</f>
        <v>4.8371990740740729E-2</v>
      </c>
      <c r="AQ43" s="126">
        <f>IF(ISBLANK(laps_times[[#This Row],[34]]),"DNF",    rounds_cum_time[[#This Row],[33]]+laps_times[[#This Row],[34]])</f>
        <v>4.9833449074074061E-2</v>
      </c>
      <c r="AR43" s="126">
        <f>IF(ISBLANK(laps_times[[#This Row],[35]]),"DNF",    rounds_cum_time[[#This Row],[34]]+laps_times[[#This Row],[35]])</f>
        <v>5.1297916666666651E-2</v>
      </c>
      <c r="AS43" s="126">
        <f>IF(ISBLANK(laps_times[[#This Row],[36]]),"DNF",    rounds_cum_time[[#This Row],[35]]+laps_times[[#This Row],[36]])</f>
        <v>5.2784722222222205E-2</v>
      </c>
      <c r="AT43" s="126">
        <f>IF(ISBLANK(laps_times[[#This Row],[37]]),"DNF",    rounds_cum_time[[#This Row],[36]]+laps_times[[#This Row],[37]])</f>
        <v>5.4223379629629614E-2</v>
      </c>
      <c r="AU43" s="126">
        <f>IF(ISBLANK(laps_times[[#This Row],[38]]),"DNF",    rounds_cum_time[[#This Row],[37]]+laps_times[[#This Row],[38]])</f>
        <v>5.5662268518518507E-2</v>
      </c>
      <c r="AV43" s="126">
        <f>IF(ISBLANK(laps_times[[#This Row],[39]]),"DNF",    rounds_cum_time[[#This Row],[38]]+laps_times[[#This Row],[39]])</f>
        <v>5.7100694444444433E-2</v>
      </c>
      <c r="AW43" s="126">
        <f>IF(ISBLANK(laps_times[[#This Row],[40]]),"DNF",    rounds_cum_time[[#This Row],[39]]+laps_times[[#This Row],[40]])</f>
        <v>5.8547569444444433E-2</v>
      </c>
      <c r="AX43" s="126">
        <f>IF(ISBLANK(laps_times[[#This Row],[41]]),"DNF",    rounds_cum_time[[#This Row],[40]]+laps_times[[#This Row],[41]])</f>
        <v>6.0008912037037024E-2</v>
      </c>
      <c r="AY43" s="126">
        <f>IF(ISBLANK(laps_times[[#This Row],[42]]),"DNF",    rounds_cum_time[[#This Row],[41]]+laps_times[[#This Row],[42]])</f>
        <v>6.1485416666666654E-2</v>
      </c>
      <c r="AZ43" s="126">
        <f>IF(ISBLANK(laps_times[[#This Row],[43]]),"DNF",    rounds_cum_time[[#This Row],[42]]+laps_times[[#This Row],[43]])</f>
        <v>6.2934722222222211E-2</v>
      </c>
      <c r="BA43" s="126">
        <f>IF(ISBLANK(laps_times[[#This Row],[44]]),"DNF",    rounds_cum_time[[#This Row],[43]]+laps_times[[#This Row],[44]])</f>
        <v>6.4348726851851834E-2</v>
      </c>
      <c r="BB43" s="126">
        <f>IF(ISBLANK(laps_times[[#This Row],[45]]),"DNF",    rounds_cum_time[[#This Row],[44]]+laps_times[[#This Row],[45]])</f>
        <v>6.5793171296296277E-2</v>
      </c>
      <c r="BC43" s="126">
        <f>IF(ISBLANK(laps_times[[#This Row],[46]]),"DNF",    rounds_cum_time[[#This Row],[45]]+laps_times[[#This Row],[46]])</f>
        <v>6.7259027777777758E-2</v>
      </c>
      <c r="BD43" s="126">
        <f>IF(ISBLANK(laps_times[[#This Row],[47]]),"DNF",    rounds_cum_time[[#This Row],[46]]+laps_times[[#This Row],[47]])</f>
        <v>6.8713194444444431E-2</v>
      </c>
      <c r="BE43" s="126">
        <f>IF(ISBLANK(laps_times[[#This Row],[48]]),"DNF",    rounds_cum_time[[#This Row],[47]]+laps_times[[#This Row],[48]])</f>
        <v>7.0171759259259239E-2</v>
      </c>
      <c r="BF43" s="126">
        <f>IF(ISBLANK(laps_times[[#This Row],[49]]),"DNF",    rounds_cum_time[[#This Row],[48]]+laps_times[[#This Row],[49]])</f>
        <v>7.165277777777776E-2</v>
      </c>
      <c r="BG43" s="126">
        <f>IF(ISBLANK(laps_times[[#This Row],[50]]),"DNF",    rounds_cum_time[[#This Row],[49]]+laps_times[[#This Row],[50]])</f>
        <v>7.3140046296296279E-2</v>
      </c>
      <c r="BH43" s="126">
        <f>IF(ISBLANK(laps_times[[#This Row],[51]]),"DNF",    rounds_cum_time[[#This Row],[50]]+laps_times[[#This Row],[51]])</f>
        <v>7.4579398148148138E-2</v>
      </c>
      <c r="BI43" s="126">
        <f>IF(ISBLANK(laps_times[[#This Row],[52]]),"DNF",    rounds_cum_time[[#This Row],[51]]+laps_times[[#This Row],[52]])</f>
        <v>7.6021874999999989E-2</v>
      </c>
      <c r="BJ43" s="126">
        <f>IF(ISBLANK(laps_times[[#This Row],[53]]),"DNF",    rounds_cum_time[[#This Row],[52]]+laps_times[[#This Row],[53]])</f>
        <v>7.7481944444444437E-2</v>
      </c>
      <c r="BK43" s="126">
        <f>IF(ISBLANK(laps_times[[#This Row],[54]]),"DNF",    rounds_cum_time[[#This Row],[53]]+laps_times[[#This Row],[54]])</f>
        <v>7.893171296296296E-2</v>
      </c>
      <c r="BL43" s="126">
        <f>IF(ISBLANK(laps_times[[#This Row],[55]]),"DNF",    rounds_cum_time[[#This Row],[54]]+laps_times[[#This Row],[55]])</f>
        <v>8.0379745370370362E-2</v>
      </c>
      <c r="BM43" s="126">
        <f>IF(ISBLANK(laps_times[[#This Row],[56]]),"DNF",    rounds_cum_time[[#This Row],[55]]+laps_times[[#This Row],[56]])</f>
        <v>8.1842939814814802E-2</v>
      </c>
      <c r="BN43" s="126">
        <f>IF(ISBLANK(laps_times[[#This Row],[57]]),"DNF",    rounds_cum_time[[#This Row],[56]]+laps_times[[#This Row],[57]])</f>
        <v>8.3306249999999984E-2</v>
      </c>
      <c r="BO43" s="126">
        <f>IF(ISBLANK(laps_times[[#This Row],[58]]),"DNF",    rounds_cum_time[[#This Row],[57]]+laps_times[[#This Row],[58]])</f>
        <v>8.4796180555555545E-2</v>
      </c>
      <c r="BP43" s="126">
        <f>IF(ISBLANK(laps_times[[#This Row],[59]]),"DNF",    rounds_cum_time[[#This Row],[58]]+laps_times[[#This Row],[59]])</f>
        <v>8.6306365740740729E-2</v>
      </c>
      <c r="BQ43" s="126">
        <f>IF(ISBLANK(laps_times[[#This Row],[60]]),"DNF",    rounds_cum_time[[#This Row],[59]]+laps_times[[#This Row],[60]])</f>
        <v>8.7806481481481471E-2</v>
      </c>
      <c r="BR43" s="126">
        <f>IF(ISBLANK(laps_times[[#This Row],[61]]),"DNF",    rounds_cum_time[[#This Row],[60]]+laps_times[[#This Row],[61]])</f>
        <v>8.9356828703703692E-2</v>
      </c>
      <c r="BS43" s="126">
        <f>IF(ISBLANK(laps_times[[#This Row],[62]]),"DNF",    rounds_cum_time[[#This Row],[61]]+laps_times[[#This Row],[62]])</f>
        <v>9.0892708333333322E-2</v>
      </c>
      <c r="BT43" s="126">
        <f>IF(ISBLANK(laps_times[[#This Row],[63]]),"DNF",    rounds_cum_time[[#This Row],[62]]+laps_times[[#This Row],[63]])</f>
        <v>9.2425231481481476E-2</v>
      </c>
      <c r="BU43" s="126">
        <f>IF(ISBLANK(laps_times[[#This Row],[64]]),"DNF",    rounds_cum_time[[#This Row],[63]]+laps_times[[#This Row],[64]])</f>
        <v>9.3929745370370368E-2</v>
      </c>
      <c r="BV43" s="126">
        <f>IF(ISBLANK(laps_times[[#This Row],[65]]),"DNF",    rounds_cum_time[[#This Row],[64]]+laps_times[[#This Row],[65]])</f>
        <v>9.5439699074074069E-2</v>
      </c>
      <c r="BW43" s="126">
        <f>IF(ISBLANK(laps_times[[#This Row],[66]]),"DNF",    rounds_cum_time[[#This Row],[65]]+laps_times[[#This Row],[66]])</f>
        <v>9.7009606481481478E-2</v>
      </c>
      <c r="BX43" s="126">
        <f>IF(ISBLANK(laps_times[[#This Row],[67]]),"DNF",    rounds_cum_time[[#This Row],[66]]+laps_times[[#This Row],[67]])</f>
        <v>9.8556249999999998E-2</v>
      </c>
      <c r="BY43" s="126">
        <f>IF(ISBLANK(laps_times[[#This Row],[68]]),"DNF",    rounds_cum_time[[#This Row],[67]]+laps_times[[#This Row],[68]])</f>
        <v>0.10010624999999999</v>
      </c>
      <c r="BZ43" s="126">
        <f>IF(ISBLANK(laps_times[[#This Row],[69]]),"DNF",    rounds_cum_time[[#This Row],[68]]+laps_times[[#This Row],[69]])</f>
        <v>0.10160196759259259</v>
      </c>
      <c r="CA43" s="126">
        <f>IF(ISBLANK(laps_times[[#This Row],[70]]),"DNF",    rounds_cum_time[[#This Row],[69]]+laps_times[[#This Row],[70]])</f>
        <v>0.10308935185185185</v>
      </c>
      <c r="CB43" s="126">
        <f>IF(ISBLANK(laps_times[[#This Row],[71]]),"DNF",    rounds_cum_time[[#This Row],[70]]+laps_times[[#This Row],[71]])</f>
        <v>0.1046380787037037</v>
      </c>
      <c r="CC43" s="126">
        <f>IF(ISBLANK(laps_times[[#This Row],[72]]),"DNF",    rounds_cum_time[[#This Row],[71]]+laps_times[[#This Row],[72]])</f>
        <v>0.10614722222222223</v>
      </c>
      <c r="CD43" s="126">
        <f>IF(ISBLANK(laps_times[[#This Row],[73]]),"DNF",    rounds_cum_time[[#This Row],[72]]+laps_times[[#This Row],[73]])</f>
        <v>0.10767349537037038</v>
      </c>
      <c r="CE43" s="126">
        <f>IF(ISBLANK(laps_times[[#This Row],[74]]),"DNF",    rounds_cum_time[[#This Row],[73]]+laps_times[[#This Row],[74]])</f>
        <v>0.10925925925925926</v>
      </c>
      <c r="CF43" s="126">
        <f>IF(ISBLANK(laps_times[[#This Row],[75]]),"DNF",    rounds_cum_time[[#This Row],[74]]+laps_times[[#This Row],[75]])</f>
        <v>0.11080011574074075</v>
      </c>
      <c r="CG43" s="126">
        <f>IF(ISBLANK(laps_times[[#This Row],[76]]),"DNF",    rounds_cum_time[[#This Row],[75]]+laps_times[[#This Row],[76]])</f>
        <v>0.11243414351851853</v>
      </c>
      <c r="CH43" s="126">
        <f>IF(ISBLANK(laps_times[[#This Row],[77]]),"DNF",    rounds_cum_time[[#This Row],[76]]+laps_times[[#This Row],[77]])</f>
        <v>0.11400486111111113</v>
      </c>
      <c r="CI43" s="126">
        <f>IF(ISBLANK(laps_times[[#This Row],[78]]),"DNF",    rounds_cum_time[[#This Row],[77]]+laps_times[[#This Row],[78]])</f>
        <v>0.11567175925925928</v>
      </c>
      <c r="CJ43" s="126">
        <f>IF(ISBLANK(laps_times[[#This Row],[79]]),"DNF",    rounds_cum_time[[#This Row],[78]]+laps_times[[#This Row],[79]])</f>
        <v>0.11720972222222224</v>
      </c>
      <c r="CK43" s="126">
        <f>IF(ISBLANK(laps_times[[#This Row],[80]]),"DNF",    rounds_cum_time[[#This Row],[79]]+laps_times[[#This Row],[80]])</f>
        <v>0.11877754629629632</v>
      </c>
      <c r="CL43" s="126">
        <f>IF(ISBLANK(laps_times[[#This Row],[81]]),"DNF",    rounds_cum_time[[#This Row],[80]]+laps_times[[#This Row],[81]])</f>
        <v>0.12036458333333336</v>
      </c>
      <c r="CM43" s="126">
        <f>IF(ISBLANK(laps_times[[#This Row],[82]]),"DNF",    rounds_cum_time[[#This Row],[81]]+laps_times[[#This Row],[82]])</f>
        <v>0.12197164351851854</v>
      </c>
      <c r="CN43" s="126">
        <f>IF(ISBLANK(laps_times[[#This Row],[83]]),"DNF",    rounds_cum_time[[#This Row],[82]]+laps_times[[#This Row],[83]])</f>
        <v>0.1235658564814815</v>
      </c>
      <c r="CO43" s="126">
        <f>IF(ISBLANK(laps_times[[#This Row],[84]]),"DNF",    rounds_cum_time[[#This Row],[83]]+laps_times[[#This Row],[84]])</f>
        <v>0.12523587962962965</v>
      </c>
      <c r="CP43" s="126">
        <f>IF(ISBLANK(laps_times[[#This Row],[85]]),"DNF",    rounds_cum_time[[#This Row],[84]]+laps_times[[#This Row],[85]])</f>
        <v>0.12688564814814818</v>
      </c>
      <c r="CQ43" s="126">
        <f>IF(ISBLANK(laps_times[[#This Row],[86]]),"DNF",    rounds_cum_time[[#This Row],[85]]+laps_times[[#This Row],[86]])</f>
        <v>0.12853379629629633</v>
      </c>
      <c r="CR43" s="126">
        <f>IF(ISBLANK(laps_times[[#This Row],[87]]),"DNF",    rounds_cum_time[[#This Row],[86]]+laps_times[[#This Row],[87]])</f>
        <v>0.1303877314814815</v>
      </c>
      <c r="CS43" s="126">
        <f>IF(ISBLANK(laps_times[[#This Row],[88]]),"DNF",    rounds_cum_time[[#This Row],[87]]+laps_times[[#This Row],[88]])</f>
        <v>0.13208750000000002</v>
      </c>
      <c r="CT43" s="126">
        <f>IF(ISBLANK(laps_times[[#This Row],[89]]),"DNF",    rounds_cum_time[[#This Row],[88]]+laps_times[[#This Row],[89]])</f>
        <v>0.13373935185185187</v>
      </c>
      <c r="CU43" s="126">
        <f>IF(ISBLANK(laps_times[[#This Row],[90]]),"DNF",    rounds_cum_time[[#This Row],[89]]+laps_times[[#This Row],[90]])</f>
        <v>0.13537569444444447</v>
      </c>
      <c r="CV43" s="126">
        <f>IF(ISBLANK(laps_times[[#This Row],[91]]),"DNF",    rounds_cum_time[[#This Row],[90]]+laps_times[[#This Row],[91]])</f>
        <v>0.1371260416666667</v>
      </c>
      <c r="CW43" s="126">
        <f>IF(ISBLANK(laps_times[[#This Row],[92]]),"DNF",    rounds_cum_time[[#This Row],[91]]+laps_times[[#This Row],[92]])</f>
        <v>0.13876944444444447</v>
      </c>
      <c r="CX43" s="126">
        <f>IF(ISBLANK(laps_times[[#This Row],[93]]),"DNF",    rounds_cum_time[[#This Row],[92]]+laps_times[[#This Row],[93]])</f>
        <v>0.14042685185185189</v>
      </c>
      <c r="CY43" s="126">
        <f>IF(ISBLANK(laps_times[[#This Row],[94]]),"DNF",    rounds_cum_time[[#This Row],[93]]+laps_times[[#This Row],[94]])</f>
        <v>0.14205914351851856</v>
      </c>
      <c r="CZ43" s="126">
        <f>IF(ISBLANK(laps_times[[#This Row],[95]]),"DNF",    rounds_cum_time[[#This Row],[94]]+laps_times[[#This Row],[95]])</f>
        <v>0.14371342592592598</v>
      </c>
      <c r="DA43" s="126">
        <f>IF(ISBLANK(laps_times[[#This Row],[96]]),"DNF",    rounds_cum_time[[#This Row],[95]]+laps_times[[#This Row],[96]])</f>
        <v>0.14539861111111116</v>
      </c>
      <c r="DB43" s="126">
        <f>IF(ISBLANK(laps_times[[#This Row],[97]]),"DNF",    rounds_cum_time[[#This Row],[96]]+laps_times[[#This Row],[97]])</f>
        <v>0.14707106481481486</v>
      </c>
      <c r="DC43" s="126">
        <f>IF(ISBLANK(laps_times[[#This Row],[98]]),"DNF",    rounds_cum_time[[#This Row],[97]]+laps_times[[#This Row],[98]])</f>
        <v>0.14865219907407412</v>
      </c>
      <c r="DD43" s="126">
        <f>IF(ISBLANK(laps_times[[#This Row],[99]]),"DNF",    rounds_cum_time[[#This Row],[98]]+laps_times[[#This Row],[99]])</f>
        <v>0.15020277777777782</v>
      </c>
      <c r="DE43" s="126">
        <f>IF(ISBLANK(laps_times[[#This Row],[100]]),"DNF",    rounds_cum_time[[#This Row],[99]]+laps_times[[#This Row],[100]])</f>
        <v>0.15169421296296301</v>
      </c>
      <c r="DF43" s="126">
        <f>IF(ISBLANK(laps_times[[#This Row],[101]]),"DNF",    rounds_cum_time[[#This Row],[100]]+laps_times[[#This Row],[101]])</f>
        <v>0.1532135416666667</v>
      </c>
      <c r="DG43" s="126">
        <f>IF(ISBLANK(laps_times[[#This Row],[102]]),"DNF",    rounds_cum_time[[#This Row],[101]]+laps_times[[#This Row],[102]])</f>
        <v>0.15476388888888892</v>
      </c>
      <c r="DH43" s="126">
        <f>IF(ISBLANK(laps_times[[#This Row],[103]]),"DNF",    rounds_cum_time[[#This Row],[102]]+laps_times[[#This Row],[103]])</f>
        <v>0.15639328703703706</v>
      </c>
      <c r="DI43" s="127">
        <f>IF(ISBLANK(laps_times[[#This Row],[104]]),"DNF",    rounds_cum_time[[#This Row],[103]]+laps_times[[#This Row],[104]])</f>
        <v>0.15800567129629631</v>
      </c>
      <c r="DJ43" s="127">
        <f>IF(ISBLANK(laps_times[[#This Row],[105]]),"DNF",    rounds_cum_time[[#This Row],[104]]+laps_times[[#This Row],[105]])</f>
        <v>0.15935300925925927</v>
      </c>
    </row>
    <row r="44" spans="2:114">
      <c r="B44" s="123">
        <f>laps_times[[#This Row],[poř]]</f>
        <v>41</v>
      </c>
      <c r="C44" s="124">
        <f>laps_times[[#This Row],[s.č.]]</f>
        <v>32</v>
      </c>
      <c r="D44" s="124" t="str">
        <f>laps_times[[#This Row],[jméno]]</f>
        <v>Kakáčová Jana</v>
      </c>
      <c r="E44" s="125">
        <f>laps_times[[#This Row],[roč]]</f>
        <v>1971</v>
      </c>
      <c r="F44" s="125" t="str">
        <f>laps_times[[#This Row],[kat]]</f>
        <v>Z2</v>
      </c>
      <c r="G44" s="125">
        <f>laps_times[[#This Row],[poř_kat]]</f>
        <v>2</v>
      </c>
      <c r="H44" s="124" t="str">
        <f>IF(ISBLANK(laps_times[[#This Row],[klub]]),"-",laps_times[[#This Row],[klub]])</f>
        <v>Elite Sport Team Boskovice</v>
      </c>
      <c r="I44" s="133">
        <f>laps_times[[#This Row],[celk. čas]]</f>
        <v>0.16024884259259259</v>
      </c>
      <c r="J44" s="126">
        <f>laps_times[[#This Row],[1]]</f>
        <v>1.9658564814814816E-3</v>
      </c>
      <c r="K44" s="126">
        <f>IF(ISBLANK(laps_times[[#This Row],[2]]),"DNF",    rounds_cum_time[[#This Row],[1]]+laps_times[[#This Row],[2]])</f>
        <v>3.2596064814814814E-3</v>
      </c>
      <c r="L44" s="126">
        <f>IF(ISBLANK(laps_times[[#This Row],[3]]),"DNF",    rounds_cum_time[[#This Row],[2]]+laps_times[[#This Row],[3]])</f>
        <v>4.5417824074074076E-3</v>
      </c>
      <c r="M44" s="126">
        <f>IF(ISBLANK(laps_times[[#This Row],[4]]),"DNF",    rounds_cum_time[[#This Row],[3]]+laps_times[[#This Row],[4]])</f>
        <v>5.8363425925925926E-3</v>
      </c>
      <c r="N44" s="126">
        <f>IF(ISBLANK(laps_times[[#This Row],[5]]),"DNF",    rounds_cum_time[[#This Row],[4]]+laps_times[[#This Row],[5]])</f>
        <v>7.1097222222222221E-3</v>
      </c>
      <c r="O44" s="126">
        <f>IF(ISBLANK(laps_times[[#This Row],[6]]),"DNF",    rounds_cum_time[[#This Row],[5]]+laps_times[[#This Row],[6]])</f>
        <v>8.3887731481481487E-3</v>
      </c>
      <c r="P44" s="126">
        <f>IF(ISBLANK(laps_times[[#This Row],[7]]),"DNF",    rounds_cum_time[[#This Row],[6]]+laps_times[[#This Row],[7]])</f>
        <v>9.6719907407407414E-3</v>
      </c>
      <c r="Q44" s="126">
        <f>IF(ISBLANK(laps_times[[#This Row],[8]]),"DNF",    rounds_cum_time[[#This Row],[7]]+laps_times[[#This Row],[8]])</f>
        <v>1.0953356481481482E-2</v>
      </c>
      <c r="R44" s="126">
        <f>IF(ISBLANK(laps_times[[#This Row],[9]]),"DNF",    rounds_cum_time[[#This Row],[8]]+laps_times[[#This Row],[9]])</f>
        <v>1.2248032407407409E-2</v>
      </c>
      <c r="S44" s="126">
        <f>IF(ISBLANK(laps_times[[#This Row],[10]]),"DNF",    rounds_cum_time[[#This Row],[9]]+laps_times[[#This Row],[10]])</f>
        <v>1.3529166666666669E-2</v>
      </c>
      <c r="T44" s="126">
        <f>IF(ISBLANK(laps_times[[#This Row],[11]]),"DNF",    rounds_cum_time[[#This Row],[10]]+laps_times[[#This Row],[11]])</f>
        <v>1.4830439814814817E-2</v>
      </c>
      <c r="U44" s="126">
        <f>IF(ISBLANK(laps_times[[#This Row],[12]]),"DNF",    rounds_cum_time[[#This Row],[11]]+laps_times[[#This Row],[12]])</f>
        <v>1.6129976851851854E-2</v>
      </c>
      <c r="V44" s="126">
        <f>IF(ISBLANK(laps_times[[#This Row],[13]]),"DNF",    rounds_cum_time[[#This Row],[12]]+laps_times[[#This Row],[13]])</f>
        <v>1.7446875000000001E-2</v>
      </c>
      <c r="W44" s="126">
        <f>IF(ISBLANK(laps_times[[#This Row],[14]]),"DNF",    rounds_cum_time[[#This Row],[13]]+laps_times[[#This Row],[14]])</f>
        <v>1.8742708333333333E-2</v>
      </c>
      <c r="X44" s="126">
        <f>IF(ISBLANK(laps_times[[#This Row],[15]]),"DNF",    rounds_cum_time[[#This Row],[14]]+laps_times[[#This Row],[15]])</f>
        <v>2.0089930555555555E-2</v>
      </c>
      <c r="Y44" s="126">
        <f>IF(ISBLANK(laps_times[[#This Row],[16]]),"DNF",    rounds_cum_time[[#This Row],[15]]+laps_times[[#This Row],[16]])</f>
        <v>2.1396874999999999E-2</v>
      </c>
      <c r="Z44" s="126">
        <f>IF(ISBLANK(laps_times[[#This Row],[17]]),"DNF",    rounds_cum_time[[#This Row],[16]]+laps_times[[#This Row],[17]])</f>
        <v>2.274375E-2</v>
      </c>
      <c r="AA44" s="126">
        <f>IF(ISBLANK(laps_times[[#This Row],[18]]),"DNF",    rounds_cum_time[[#This Row],[17]]+laps_times[[#This Row],[18]])</f>
        <v>2.4075694444444445E-2</v>
      </c>
      <c r="AB44" s="126">
        <f>IF(ISBLANK(laps_times[[#This Row],[19]]),"DNF",    rounds_cum_time[[#This Row],[18]]+laps_times[[#This Row],[19]])</f>
        <v>2.5393402777777779E-2</v>
      </c>
      <c r="AC44" s="126">
        <f>IF(ISBLANK(laps_times[[#This Row],[20]]),"DNF",    rounds_cum_time[[#This Row],[19]]+laps_times[[#This Row],[20]])</f>
        <v>2.6736574074074076E-2</v>
      </c>
      <c r="AD44" s="126">
        <f>IF(ISBLANK(laps_times[[#This Row],[21]]),"DNF",    rounds_cum_time[[#This Row],[20]]+laps_times[[#This Row],[21]])</f>
        <v>2.8091435185185188E-2</v>
      </c>
      <c r="AE44" s="126">
        <f>IF(ISBLANK(laps_times[[#This Row],[22]]),"DNF",    rounds_cum_time[[#This Row],[21]]+laps_times[[#This Row],[22]])</f>
        <v>2.9413078703703705E-2</v>
      </c>
      <c r="AF44" s="126">
        <f>IF(ISBLANK(laps_times[[#This Row],[23]]),"DNF",    rounds_cum_time[[#This Row],[22]]+laps_times[[#This Row],[23]])</f>
        <v>3.0790393518518519E-2</v>
      </c>
      <c r="AG44" s="126">
        <f>IF(ISBLANK(laps_times[[#This Row],[24]]),"DNF",    rounds_cum_time[[#This Row],[23]]+laps_times[[#This Row],[24]])</f>
        <v>3.2136574074074074E-2</v>
      </c>
      <c r="AH44" s="126">
        <f>IF(ISBLANK(laps_times[[#This Row],[25]]),"DNF",    rounds_cum_time[[#This Row],[24]]+laps_times[[#This Row],[25]])</f>
        <v>3.3500810185185186E-2</v>
      </c>
      <c r="AI44" s="126">
        <f>IF(ISBLANK(laps_times[[#This Row],[26]]),"DNF",    rounds_cum_time[[#This Row],[25]]+laps_times[[#This Row],[26]])</f>
        <v>3.4934837962962963E-2</v>
      </c>
      <c r="AJ44" s="126">
        <f>IF(ISBLANK(laps_times[[#This Row],[27]]),"DNF",    rounds_cum_time[[#This Row],[26]]+laps_times[[#This Row],[27]])</f>
        <v>3.6318055555555555E-2</v>
      </c>
      <c r="AK44" s="126">
        <f>IF(ISBLANK(laps_times[[#This Row],[28]]),"DNF",    rounds_cum_time[[#This Row],[27]]+laps_times[[#This Row],[28]])</f>
        <v>3.770520833333333E-2</v>
      </c>
      <c r="AL44" s="126">
        <f>IF(ISBLANK(laps_times[[#This Row],[29]]),"DNF",    rounds_cum_time[[#This Row],[28]]+laps_times[[#This Row],[29]])</f>
        <v>3.9089699074074072E-2</v>
      </c>
      <c r="AM44" s="126">
        <f>IF(ISBLANK(laps_times[[#This Row],[30]]),"DNF",    rounds_cum_time[[#This Row],[29]]+laps_times[[#This Row],[30]])</f>
        <v>4.0484837962962962E-2</v>
      </c>
      <c r="AN44" s="126">
        <f>IF(ISBLANK(laps_times[[#This Row],[31]]),"DNF",    rounds_cum_time[[#This Row],[30]]+laps_times[[#This Row],[31]])</f>
        <v>4.1886805555555552E-2</v>
      </c>
      <c r="AO44" s="126">
        <f>IF(ISBLANK(laps_times[[#This Row],[32]]),"DNF",    rounds_cum_time[[#This Row],[31]]+laps_times[[#This Row],[32]])</f>
        <v>4.3273148148148144E-2</v>
      </c>
      <c r="AP44" s="126">
        <f>IF(ISBLANK(laps_times[[#This Row],[33]]),"DNF",    rounds_cum_time[[#This Row],[32]]+laps_times[[#This Row],[33]])</f>
        <v>4.4697222222222222E-2</v>
      </c>
      <c r="AQ44" s="126">
        <f>IF(ISBLANK(laps_times[[#This Row],[34]]),"DNF",    rounds_cum_time[[#This Row],[33]]+laps_times[[#This Row],[34]])</f>
        <v>4.6110300925925926E-2</v>
      </c>
      <c r="AR44" s="126">
        <f>IF(ISBLANK(laps_times[[#This Row],[35]]),"DNF",    rounds_cum_time[[#This Row],[34]]+laps_times[[#This Row],[35]])</f>
        <v>4.751574074074074E-2</v>
      </c>
      <c r="AS44" s="126">
        <f>IF(ISBLANK(laps_times[[#This Row],[36]]),"DNF",    rounds_cum_time[[#This Row],[35]]+laps_times[[#This Row],[36]])</f>
        <v>4.8897222222222224E-2</v>
      </c>
      <c r="AT44" s="126">
        <f>IF(ISBLANK(laps_times[[#This Row],[37]]),"DNF",    rounds_cum_time[[#This Row],[36]]+laps_times[[#This Row],[37]])</f>
        <v>5.0360763888888889E-2</v>
      </c>
      <c r="AU44" s="126">
        <f>IF(ISBLANK(laps_times[[#This Row],[38]]),"DNF",    rounds_cum_time[[#This Row],[37]]+laps_times[[#This Row],[38]])</f>
        <v>5.1776388888888886E-2</v>
      </c>
      <c r="AV44" s="126">
        <f>IF(ISBLANK(laps_times[[#This Row],[39]]),"DNF",    rounds_cum_time[[#This Row],[38]]+laps_times[[#This Row],[39]])</f>
        <v>5.3192013888888882E-2</v>
      </c>
      <c r="AW44" s="126">
        <f>IF(ISBLANK(laps_times[[#This Row],[40]]),"DNF",    rounds_cum_time[[#This Row],[39]]+laps_times[[#This Row],[40]])</f>
        <v>5.4602314814814812E-2</v>
      </c>
      <c r="AX44" s="126">
        <f>IF(ISBLANK(laps_times[[#This Row],[41]]),"DNF",    rounds_cum_time[[#This Row],[40]]+laps_times[[#This Row],[41]])</f>
        <v>5.6069675925925926E-2</v>
      </c>
      <c r="AY44" s="126">
        <f>IF(ISBLANK(laps_times[[#This Row],[42]]),"DNF",    rounds_cum_time[[#This Row],[41]]+laps_times[[#This Row],[42]])</f>
        <v>5.7518865740740742E-2</v>
      </c>
      <c r="AZ44" s="126">
        <f>IF(ISBLANK(laps_times[[#This Row],[43]]),"DNF",    rounds_cum_time[[#This Row],[42]]+laps_times[[#This Row],[43]])</f>
        <v>5.8954976851851852E-2</v>
      </c>
      <c r="BA44" s="126">
        <f>IF(ISBLANK(laps_times[[#This Row],[44]]),"DNF",    rounds_cum_time[[#This Row],[43]]+laps_times[[#This Row],[44]])</f>
        <v>6.0431018518518516E-2</v>
      </c>
      <c r="BB44" s="126">
        <f>IF(ISBLANK(laps_times[[#This Row],[45]]),"DNF",    rounds_cum_time[[#This Row],[44]]+laps_times[[#This Row],[45]])</f>
        <v>6.1883101851851849E-2</v>
      </c>
      <c r="BC44" s="126">
        <f>IF(ISBLANK(laps_times[[#This Row],[46]]),"DNF",    rounds_cum_time[[#This Row],[45]]+laps_times[[#This Row],[46]])</f>
        <v>6.3328587962962965E-2</v>
      </c>
      <c r="BD44" s="126">
        <f>IF(ISBLANK(laps_times[[#This Row],[47]]),"DNF",    rounds_cum_time[[#This Row],[46]]+laps_times[[#This Row],[47]])</f>
        <v>6.4767824074074082E-2</v>
      </c>
      <c r="BE44" s="126">
        <f>IF(ISBLANK(laps_times[[#This Row],[48]]),"DNF",    rounds_cum_time[[#This Row],[47]]+laps_times[[#This Row],[48]])</f>
        <v>6.6239351851851855E-2</v>
      </c>
      <c r="BF44" s="126">
        <f>IF(ISBLANK(laps_times[[#This Row],[49]]),"DNF",    rounds_cum_time[[#This Row],[48]]+laps_times[[#This Row],[49]])</f>
        <v>6.7712268518518526E-2</v>
      </c>
      <c r="BG44" s="126">
        <f>IF(ISBLANK(laps_times[[#This Row],[50]]),"DNF",    rounds_cum_time[[#This Row],[49]]+laps_times[[#This Row],[50]])</f>
        <v>6.9188888888888897E-2</v>
      </c>
      <c r="BH44" s="126">
        <f>IF(ISBLANK(laps_times[[#This Row],[51]]),"DNF",    rounds_cum_time[[#This Row],[50]]+laps_times[[#This Row],[51]])</f>
        <v>7.0737152777777784E-2</v>
      </c>
      <c r="BI44" s="126">
        <f>IF(ISBLANK(laps_times[[#This Row],[52]]),"DNF",    rounds_cum_time[[#This Row],[51]]+laps_times[[#This Row],[52]])</f>
        <v>7.2201851851851864E-2</v>
      </c>
      <c r="BJ44" s="126">
        <f>IF(ISBLANK(laps_times[[#This Row],[53]]),"DNF",    rounds_cum_time[[#This Row],[52]]+laps_times[[#This Row],[53]])</f>
        <v>7.3693055555555567E-2</v>
      </c>
      <c r="BK44" s="126">
        <f>IF(ISBLANK(laps_times[[#This Row],[54]]),"DNF",    rounds_cum_time[[#This Row],[53]]+laps_times[[#This Row],[54]])</f>
        <v>7.5190856481481494E-2</v>
      </c>
      <c r="BL44" s="126">
        <f>IF(ISBLANK(laps_times[[#This Row],[55]]),"DNF",    rounds_cum_time[[#This Row],[54]]+laps_times[[#This Row],[55]])</f>
        <v>7.6659490740740757E-2</v>
      </c>
      <c r="BM44" s="126">
        <f>IF(ISBLANK(laps_times[[#This Row],[56]]),"DNF",    rounds_cum_time[[#This Row],[55]]+laps_times[[#This Row],[56]])</f>
        <v>7.820925925925927E-2</v>
      </c>
      <c r="BN44" s="126">
        <f>IF(ISBLANK(laps_times[[#This Row],[57]]),"DNF",    rounds_cum_time[[#This Row],[56]]+laps_times[[#This Row],[57]])</f>
        <v>7.9706134259259265E-2</v>
      </c>
      <c r="BO44" s="126">
        <f>IF(ISBLANK(laps_times[[#This Row],[58]]),"DNF",    rounds_cum_time[[#This Row],[57]]+laps_times[[#This Row],[58]])</f>
        <v>8.1182754629629636E-2</v>
      </c>
      <c r="BP44" s="126">
        <f>IF(ISBLANK(laps_times[[#This Row],[59]]),"DNF",    rounds_cum_time[[#This Row],[58]]+laps_times[[#This Row],[59]])</f>
        <v>8.2677893518518522E-2</v>
      </c>
      <c r="BQ44" s="126">
        <f>IF(ISBLANK(laps_times[[#This Row],[60]]),"DNF",    rounds_cum_time[[#This Row],[59]]+laps_times[[#This Row],[60]])</f>
        <v>8.4286921296296294E-2</v>
      </c>
      <c r="BR44" s="126">
        <f>IF(ISBLANK(laps_times[[#This Row],[61]]),"DNF",    rounds_cum_time[[#This Row],[60]]+laps_times[[#This Row],[61]])</f>
        <v>8.5823148148148148E-2</v>
      </c>
      <c r="BS44" s="126">
        <f>IF(ISBLANK(laps_times[[#This Row],[62]]),"DNF",    rounds_cum_time[[#This Row],[61]]+laps_times[[#This Row],[62]])</f>
        <v>8.7393402777777782E-2</v>
      </c>
      <c r="BT44" s="126">
        <f>IF(ISBLANK(laps_times[[#This Row],[63]]),"DNF",    rounds_cum_time[[#This Row],[62]]+laps_times[[#This Row],[63]])</f>
        <v>8.8970486111111122E-2</v>
      </c>
      <c r="BU44" s="126">
        <f>IF(ISBLANK(laps_times[[#This Row],[64]]),"DNF",    rounds_cum_time[[#This Row],[63]]+laps_times[[#This Row],[64]])</f>
        <v>9.0547569444444462E-2</v>
      </c>
      <c r="BV44" s="126">
        <f>IF(ISBLANK(laps_times[[#This Row],[65]]),"DNF",    rounds_cum_time[[#This Row],[64]]+laps_times[[#This Row],[65]])</f>
        <v>9.2269444444444459E-2</v>
      </c>
      <c r="BW44" s="126">
        <f>IF(ISBLANK(laps_times[[#This Row],[66]]),"DNF",    rounds_cum_time[[#This Row],[65]]+laps_times[[#This Row],[66]])</f>
        <v>9.3875810185185204E-2</v>
      </c>
      <c r="BX44" s="126">
        <f>IF(ISBLANK(laps_times[[#This Row],[67]]),"DNF",    rounds_cum_time[[#This Row],[66]]+laps_times[[#This Row],[67]])</f>
        <v>9.550115740740743E-2</v>
      </c>
      <c r="BY44" s="126">
        <f>IF(ISBLANK(laps_times[[#This Row],[68]]),"DNF",    rounds_cum_time[[#This Row],[67]]+laps_times[[#This Row],[68]])</f>
        <v>9.717905092592595E-2</v>
      </c>
      <c r="BZ44" s="126">
        <f>IF(ISBLANK(laps_times[[#This Row],[69]]),"DNF",    rounds_cum_time[[#This Row],[68]]+laps_times[[#This Row],[69]])</f>
        <v>9.8828703703703724E-2</v>
      </c>
      <c r="CA44" s="126">
        <f>IF(ISBLANK(laps_times[[#This Row],[70]]),"DNF",    rounds_cum_time[[#This Row],[69]]+laps_times[[#This Row],[70]])</f>
        <v>0.10044421296296298</v>
      </c>
      <c r="CB44" s="126">
        <f>IF(ISBLANK(laps_times[[#This Row],[71]]),"DNF",    rounds_cum_time[[#This Row],[70]]+laps_times[[#This Row],[71]])</f>
        <v>0.10204201388888891</v>
      </c>
      <c r="CC44" s="126">
        <f>IF(ISBLANK(laps_times[[#This Row],[72]]),"DNF",    rounds_cum_time[[#This Row],[71]]+laps_times[[#This Row],[72]])</f>
        <v>0.10366886574074076</v>
      </c>
      <c r="CD44" s="126">
        <f>IF(ISBLANK(laps_times[[#This Row],[73]]),"DNF",    rounds_cum_time[[#This Row],[72]]+laps_times[[#This Row],[73]])</f>
        <v>0.10543634259259262</v>
      </c>
      <c r="CE44" s="126">
        <f>IF(ISBLANK(laps_times[[#This Row],[74]]),"DNF",    rounds_cum_time[[#This Row],[73]]+laps_times[[#This Row],[74]])</f>
        <v>0.10705162037037039</v>
      </c>
      <c r="CF44" s="126">
        <f>IF(ISBLANK(laps_times[[#This Row],[75]]),"DNF",    rounds_cum_time[[#This Row],[74]]+laps_times[[#This Row],[75]])</f>
        <v>0.10867141203703705</v>
      </c>
      <c r="CG44" s="126">
        <f>IF(ISBLANK(laps_times[[#This Row],[76]]),"DNF",    rounds_cum_time[[#This Row],[75]]+laps_times[[#This Row],[76]])</f>
        <v>0.11030694444444446</v>
      </c>
      <c r="CH44" s="126">
        <f>IF(ISBLANK(laps_times[[#This Row],[77]]),"DNF",    rounds_cum_time[[#This Row],[76]]+laps_times[[#This Row],[77]])</f>
        <v>0.1119408564814815</v>
      </c>
      <c r="CI44" s="126">
        <f>IF(ISBLANK(laps_times[[#This Row],[78]]),"DNF",    rounds_cum_time[[#This Row],[77]]+laps_times[[#This Row],[78]])</f>
        <v>0.11368414351851854</v>
      </c>
      <c r="CJ44" s="126">
        <f>IF(ISBLANK(laps_times[[#This Row],[79]]),"DNF",    rounds_cum_time[[#This Row],[78]]+laps_times[[#This Row],[79]])</f>
        <v>0.11534537037037039</v>
      </c>
      <c r="CK44" s="126">
        <f>IF(ISBLANK(laps_times[[#This Row],[80]]),"DNF",    rounds_cum_time[[#This Row],[79]]+laps_times[[#This Row],[80]])</f>
        <v>0.11701979166666669</v>
      </c>
      <c r="CL44" s="126">
        <f>IF(ISBLANK(laps_times[[#This Row],[81]]),"DNF",    rounds_cum_time[[#This Row],[80]]+laps_times[[#This Row],[81]])</f>
        <v>0.11878495370370373</v>
      </c>
      <c r="CM44" s="126">
        <f>IF(ISBLANK(laps_times[[#This Row],[82]]),"DNF",    rounds_cum_time[[#This Row],[81]]+laps_times[[#This Row],[82]])</f>
        <v>0.12046805555555558</v>
      </c>
      <c r="CN44" s="126">
        <f>IF(ISBLANK(laps_times[[#This Row],[83]]),"DNF",    rounds_cum_time[[#This Row],[82]]+laps_times[[#This Row],[83]])</f>
        <v>0.12207291666666668</v>
      </c>
      <c r="CO44" s="126">
        <f>IF(ISBLANK(laps_times[[#This Row],[84]]),"DNF",    rounds_cum_time[[#This Row],[83]]+laps_times[[#This Row],[84]])</f>
        <v>0.12383321759259261</v>
      </c>
      <c r="CP44" s="126">
        <f>IF(ISBLANK(laps_times[[#This Row],[85]]),"DNF",    rounds_cum_time[[#This Row],[84]]+laps_times[[#This Row],[85]])</f>
        <v>0.1255101851851852</v>
      </c>
      <c r="CQ44" s="126">
        <f>IF(ISBLANK(laps_times[[#This Row],[86]]),"DNF",    rounds_cum_time[[#This Row],[85]]+laps_times[[#This Row],[86]])</f>
        <v>0.12726168981481484</v>
      </c>
      <c r="CR44" s="126">
        <f>IF(ISBLANK(laps_times[[#This Row],[87]]),"DNF",    rounds_cum_time[[#This Row],[86]]+laps_times[[#This Row],[87]])</f>
        <v>0.12893738425925927</v>
      </c>
      <c r="CS44" s="126">
        <f>IF(ISBLANK(laps_times[[#This Row],[88]]),"DNF",    rounds_cum_time[[#This Row],[87]]+laps_times[[#This Row],[88]])</f>
        <v>0.13063912037037037</v>
      </c>
      <c r="CT44" s="126">
        <f>IF(ISBLANK(laps_times[[#This Row],[89]]),"DNF",    rounds_cum_time[[#This Row],[88]]+laps_times[[#This Row],[89]])</f>
        <v>0.13231296296296297</v>
      </c>
      <c r="CU44" s="126">
        <f>IF(ISBLANK(laps_times[[#This Row],[90]]),"DNF",    rounds_cum_time[[#This Row],[89]]+laps_times[[#This Row],[90]])</f>
        <v>0.13403530092592592</v>
      </c>
      <c r="CV44" s="126">
        <f>IF(ISBLANK(laps_times[[#This Row],[91]]),"DNF",    rounds_cum_time[[#This Row],[90]]+laps_times[[#This Row],[91]])</f>
        <v>0.13576840277777777</v>
      </c>
      <c r="CW44" s="126">
        <f>IF(ISBLANK(laps_times[[#This Row],[92]]),"DNF",    rounds_cum_time[[#This Row],[91]]+laps_times[[#This Row],[92]])</f>
        <v>0.13749756944444444</v>
      </c>
      <c r="CX44" s="126">
        <f>IF(ISBLANK(laps_times[[#This Row],[93]]),"DNF",    rounds_cum_time[[#This Row],[92]]+laps_times[[#This Row],[93]])</f>
        <v>0.13926435185185185</v>
      </c>
      <c r="CY44" s="126">
        <f>IF(ISBLANK(laps_times[[#This Row],[94]]),"DNF",    rounds_cum_time[[#This Row],[93]]+laps_times[[#This Row],[94]])</f>
        <v>0.14099942129629628</v>
      </c>
      <c r="CZ44" s="126">
        <f>IF(ISBLANK(laps_times[[#This Row],[95]]),"DNF",    rounds_cum_time[[#This Row],[94]]+laps_times[[#This Row],[95]])</f>
        <v>0.14272025462962962</v>
      </c>
      <c r="DA44" s="126">
        <f>IF(ISBLANK(laps_times[[#This Row],[96]]),"DNF",    rounds_cum_time[[#This Row],[95]]+laps_times[[#This Row],[96]])</f>
        <v>0.14444444444444443</v>
      </c>
      <c r="DB44" s="126">
        <f>IF(ISBLANK(laps_times[[#This Row],[97]]),"DNF",    rounds_cum_time[[#This Row],[96]]+laps_times[[#This Row],[97]])</f>
        <v>0.14615694444444444</v>
      </c>
      <c r="DC44" s="126">
        <f>IF(ISBLANK(laps_times[[#This Row],[98]]),"DNF",    rounds_cum_time[[#This Row],[97]]+laps_times[[#This Row],[98]])</f>
        <v>0.14828541666666667</v>
      </c>
      <c r="DD44" s="126">
        <f>IF(ISBLANK(laps_times[[#This Row],[99]]),"DNF",    rounds_cum_time[[#This Row],[98]]+laps_times[[#This Row],[99]])</f>
        <v>0.14991203703703704</v>
      </c>
      <c r="DE44" s="126">
        <f>IF(ISBLANK(laps_times[[#This Row],[100]]),"DNF",    rounds_cum_time[[#This Row],[99]]+laps_times[[#This Row],[100]])</f>
        <v>0.15199745370370371</v>
      </c>
      <c r="DF44" s="126">
        <f>IF(ISBLANK(laps_times[[#This Row],[101]]),"DNF",    rounds_cum_time[[#This Row],[100]]+laps_times[[#This Row],[101]])</f>
        <v>0.1537917824074074</v>
      </c>
      <c r="DG44" s="126">
        <f>IF(ISBLANK(laps_times[[#This Row],[102]]),"DNF",    rounds_cum_time[[#This Row],[101]]+laps_times[[#This Row],[102]])</f>
        <v>0.15545601851851851</v>
      </c>
      <c r="DH44" s="126">
        <f>IF(ISBLANK(laps_times[[#This Row],[103]]),"DNF",    rounds_cum_time[[#This Row],[102]]+laps_times[[#This Row],[103]])</f>
        <v>0.15714768518518518</v>
      </c>
      <c r="DI44" s="127">
        <f>IF(ISBLANK(laps_times[[#This Row],[104]]),"DNF",    rounds_cum_time[[#This Row],[103]]+laps_times[[#This Row],[104]])</f>
        <v>0.15872210648148147</v>
      </c>
      <c r="DJ44" s="127">
        <f>IF(ISBLANK(laps_times[[#This Row],[105]]),"DNF",    rounds_cum_time[[#This Row],[104]]+laps_times[[#This Row],[105]])</f>
        <v>0.16024872685185185</v>
      </c>
    </row>
    <row r="45" spans="2:114">
      <c r="B45" s="123">
        <f>laps_times[[#This Row],[poř]]</f>
        <v>42</v>
      </c>
      <c r="C45" s="124">
        <f>laps_times[[#This Row],[s.č.]]</f>
        <v>26</v>
      </c>
      <c r="D45" s="124" t="str">
        <f>laps_times[[#This Row],[jméno]]</f>
        <v>Hons Pavel</v>
      </c>
      <c r="E45" s="125">
        <f>laps_times[[#This Row],[roč]]</f>
        <v>1970</v>
      </c>
      <c r="F45" s="125" t="str">
        <f>laps_times[[#This Row],[kat]]</f>
        <v>M40</v>
      </c>
      <c r="G45" s="125">
        <f>laps_times[[#This Row],[poř_kat]]</f>
        <v>17</v>
      </c>
      <c r="H45" s="124" t="str">
        <f>IF(ISBLANK(laps_times[[#This Row],[klub]]),"-",laps_times[[#This Row],[klub]])</f>
        <v>ČAU</v>
      </c>
      <c r="I45" s="133">
        <f>laps_times[[#This Row],[celk. čas]]</f>
        <v>0.16027777777777777</v>
      </c>
      <c r="J45" s="126">
        <f>laps_times[[#This Row],[1]]</f>
        <v>2.2546296296296294E-3</v>
      </c>
      <c r="K45" s="126">
        <f>IF(ISBLANK(laps_times[[#This Row],[2]]),"DNF",    rounds_cum_time[[#This Row],[1]]+laps_times[[#This Row],[2]])</f>
        <v>3.6597222222222222E-3</v>
      </c>
      <c r="L45" s="126">
        <f>IF(ISBLANK(laps_times[[#This Row],[3]]),"DNF",    rounds_cum_time[[#This Row],[2]]+laps_times[[#This Row],[3]])</f>
        <v>5.0608796296296296E-3</v>
      </c>
      <c r="M45" s="126">
        <f>IF(ISBLANK(laps_times[[#This Row],[4]]),"DNF",    rounds_cum_time[[#This Row],[3]]+laps_times[[#This Row],[4]])</f>
        <v>6.4762731481481485E-3</v>
      </c>
      <c r="N45" s="126">
        <f>IF(ISBLANK(laps_times[[#This Row],[5]]),"DNF",    rounds_cum_time[[#This Row],[4]]+laps_times[[#This Row],[5]])</f>
        <v>7.8960648148148158E-3</v>
      </c>
      <c r="O45" s="126">
        <f>IF(ISBLANK(laps_times[[#This Row],[6]]),"DNF",    rounds_cum_time[[#This Row],[5]]+laps_times[[#This Row],[6]])</f>
        <v>9.3177083333333341E-3</v>
      </c>
      <c r="P45" s="126">
        <f>IF(ISBLANK(laps_times[[#This Row],[7]]),"DNF",    rounds_cum_time[[#This Row],[6]]+laps_times[[#This Row],[7]])</f>
        <v>1.0767361111111111E-2</v>
      </c>
      <c r="Q45" s="126">
        <f>IF(ISBLANK(laps_times[[#This Row],[8]]),"DNF",    rounds_cum_time[[#This Row],[7]]+laps_times[[#This Row],[8]])</f>
        <v>1.2260416666666666E-2</v>
      </c>
      <c r="R45" s="126">
        <f>IF(ISBLANK(laps_times[[#This Row],[9]]),"DNF",    rounds_cum_time[[#This Row],[8]]+laps_times[[#This Row],[9]])</f>
        <v>1.3731018518518517E-2</v>
      </c>
      <c r="S45" s="126">
        <f>IF(ISBLANK(laps_times[[#This Row],[10]]),"DNF",    rounds_cum_time[[#This Row],[9]]+laps_times[[#This Row],[10]])</f>
        <v>1.520960648148148E-2</v>
      </c>
      <c r="T45" s="126">
        <f>IF(ISBLANK(laps_times[[#This Row],[11]]),"DNF",    rounds_cum_time[[#This Row],[10]]+laps_times[[#This Row],[11]])</f>
        <v>1.6694444444444442E-2</v>
      </c>
      <c r="U45" s="126">
        <f>IF(ISBLANK(laps_times[[#This Row],[12]]),"DNF",    rounds_cum_time[[#This Row],[11]]+laps_times[[#This Row],[12]])</f>
        <v>1.8156944444444441E-2</v>
      </c>
      <c r="V45" s="126">
        <f>IF(ISBLANK(laps_times[[#This Row],[13]]),"DNF",    rounds_cum_time[[#This Row],[12]]+laps_times[[#This Row],[13]])</f>
        <v>1.971793981481481E-2</v>
      </c>
      <c r="W45" s="126">
        <f>IF(ISBLANK(laps_times[[#This Row],[14]]),"DNF",    rounds_cum_time[[#This Row],[13]]+laps_times[[#This Row],[14]])</f>
        <v>2.118032407407407E-2</v>
      </c>
      <c r="X45" s="126">
        <f>IF(ISBLANK(laps_times[[#This Row],[15]]),"DNF",    rounds_cum_time[[#This Row],[14]]+laps_times[[#This Row],[15]])</f>
        <v>2.2630671296296291E-2</v>
      </c>
      <c r="Y45" s="126">
        <f>IF(ISBLANK(laps_times[[#This Row],[16]]),"DNF",    rounds_cum_time[[#This Row],[15]]+laps_times[[#This Row],[16]])</f>
        <v>2.4101967592592588E-2</v>
      </c>
      <c r="Z45" s="126">
        <f>IF(ISBLANK(laps_times[[#This Row],[17]]),"DNF",    rounds_cum_time[[#This Row],[16]]+laps_times[[#This Row],[17]])</f>
        <v>2.5545138888888885E-2</v>
      </c>
      <c r="AA45" s="126">
        <f>IF(ISBLANK(laps_times[[#This Row],[18]]),"DNF",    rounds_cum_time[[#This Row],[17]]+laps_times[[#This Row],[18]])</f>
        <v>2.6959953703703698E-2</v>
      </c>
      <c r="AB45" s="126">
        <f>IF(ISBLANK(laps_times[[#This Row],[19]]),"DNF",    rounds_cum_time[[#This Row],[18]]+laps_times[[#This Row],[19]])</f>
        <v>2.8379861111111106E-2</v>
      </c>
      <c r="AC45" s="126">
        <f>IF(ISBLANK(laps_times[[#This Row],[20]]),"DNF",    rounds_cum_time[[#This Row],[19]]+laps_times[[#This Row],[20]])</f>
        <v>2.9818055555555549E-2</v>
      </c>
      <c r="AD45" s="126">
        <f>IF(ISBLANK(laps_times[[#This Row],[21]]),"DNF",    rounds_cum_time[[#This Row],[20]]+laps_times[[#This Row],[21]])</f>
        <v>3.1375810185185177E-2</v>
      </c>
      <c r="AE45" s="126">
        <f>IF(ISBLANK(laps_times[[#This Row],[22]]),"DNF",    rounds_cum_time[[#This Row],[21]]+laps_times[[#This Row],[22]])</f>
        <v>3.2918518518518507E-2</v>
      </c>
      <c r="AF45" s="126">
        <f>IF(ISBLANK(laps_times[[#This Row],[23]]),"DNF",    rounds_cum_time[[#This Row],[22]]+laps_times[[#This Row],[23]])</f>
        <v>3.4450347222222212E-2</v>
      </c>
      <c r="AG45" s="126">
        <f>IF(ISBLANK(laps_times[[#This Row],[24]]),"DNF",    rounds_cum_time[[#This Row],[23]]+laps_times[[#This Row],[24]])</f>
        <v>3.6032291666666653E-2</v>
      </c>
      <c r="AH45" s="126">
        <f>IF(ISBLANK(laps_times[[#This Row],[25]]),"DNF",    rounds_cum_time[[#This Row],[24]]+laps_times[[#This Row],[25]])</f>
        <v>3.7541666666666654E-2</v>
      </c>
      <c r="AI45" s="126">
        <f>IF(ISBLANK(laps_times[[#This Row],[26]]),"DNF",    rounds_cum_time[[#This Row],[25]]+laps_times[[#This Row],[26]])</f>
        <v>3.9302662037037021E-2</v>
      </c>
      <c r="AJ45" s="126">
        <f>IF(ISBLANK(laps_times[[#This Row],[27]]),"DNF",    rounds_cum_time[[#This Row],[26]]+laps_times[[#This Row],[27]])</f>
        <v>4.0713541666666651E-2</v>
      </c>
      <c r="AK45" s="126">
        <f>IF(ISBLANK(laps_times[[#This Row],[28]]),"DNF",    rounds_cum_time[[#This Row],[27]]+laps_times[[#This Row],[28]])</f>
        <v>4.2075115740740729E-2</v>
      </c>
      <c r="AL45" s="126">
        <f>IF(ISBLANK(laps_times[[#This Row],[29]]),"DNF",    rounds_cum_time[[#This Row],[28]]+laps_times[[#This Row],[29]])</f>
        <v>4.3463773148148137E-2</v>
      </c>
      <c r="AM45" s="126">
        <f>IF(ISBLANK(laps_times[[#This Row],[30]]),"DNF",    rounds_cum_time[[#This Row],[29]]+laps_times[[#This Row],[30]])</f>
        <v>4.4865277777777768E-2</v>
      </c>
      <c r="AN45" s="126">
        <f>IF(ISBLANK(laps_times[[#This Row],[31]]),"DNF",    rounds_cum_time[[#This Row],[30]]+laps_times[[#This Row],[31]])</f>
        <v>4.6280208333333323E-2</v>
      </c>
      <c r="AO45" s="126">
        <f>IF(ISBLANK(laps_times[[#This Row],[32]]),"DNF",    rounds_cum_time[[#This Row],[31]]+laps_times[[#This Row],[32]])</f>
        <v>4.769907407407406E-2</v>
      </c>
      <c r="AP45" s="126">
        <f>IF(ISBLANK(laps_times[[#This Row],[33]]),"DNF",    rounds_cum_time[[#This Row],[32]]+laps_times[[#This Row],[33]])</f>
        <v>4.9120601851851839E-2</v>
      </c>
      <c r="AQ45" s="126">
        <f>IF(ISBLANK(laps_times[[#This Row],[34]]),"DNF",    rounds_cum_time[[#This Row],[33]]+laps_times[[#This Row],[34]])</f>
        <v>5.0580787037037021E-2</v>
      </c>
      <c r="AR45" s="126">
        <f>IF(ISBLANK(laps_times[[#This Row],[35]]),"DNF",    rounds_cum_time[[#This Row],[34]]+laps_times[[#This Row],[35]])</f>
        <v>5.2011342592592574E-2</v>
      </c>
      <c r="AS45" s="126">
        <f>IF(ISBLANK(laps_times[[#This Row],[36]]),"DNF",    rounds_cum_time[[#This Row],[35]]+laps_times[[#This Row],[36]])</f>
        <v>5.342951388888887E-2</v>
      </c>
      <c r="AT45" s="126">
        <f>IF(ISBLANK(laps_times[[#This Row],[37]]),"DNF",    rounds_cum_time[[#This Row],[36]]+laps_times[[#This Row],[37]])</f>
        <v>5.4834259259259242E-2</v>
      </c>
      <c r="AU45" s="126">
        <f>IF(ISBLANK(laps_times[[#This Row],[38]]),"DNF",    rounds_cum_time[[#This Row],[37]]+laps_times[[#This Row],[38]])</f>
        <v>5.625312499999998E-2</v>
      </c>
      <c r="AV45" s="126">
        <f>IF(ISBLANK(laps_times[[#This Row],[39]]),"DNF",    rounds_cum_time[[#This Row],[38]]+laps_times[[#This Row],[39]])</f>
        <v>5.7814583333333315E-2</v>
      </c>
      <c r="AW45" s="126">
        <f>IF(ISBLANK(laps_times[[#This Row],[40]]),"DNF",    rounds_cum_time[[#This Row],[39]]+laps_times[[#This Row],[40]])</f>
        <v>5.9280902777777762E-2</v>
      </c>
      <c r="AX45" s="126">
        <f>IF(ISBLANK(laps_times[[#This Row],[41]]),"DNF",    rounds_cum_time[[#This Row],[40]]+laps_times[[#This Row],[41]])</f>
        <v>6.0687499999999985E-2</v>
      </c>
      <c r="AY45" s="126">
        <f>IF(ISBLANK(laps_times[[#This Row],[42]]),"DNF",    rounds_cum_time[[#This Row],[41]]+laps_times[[#This Row],[42]])</f>
        <v>6.2117129629629612E-2</v>
      </c>
      <c r="AZ45" s="126">
        <f>IF(ISBLANK(laps_times[[#This Row],[43]]),"DNF",    rounds_cum_time[[#This Row],[42]]+laps_times[[#This Row],[43]])</f>
        <v>6.3554050925925906E-2</v>
      </c>
      <c r="BA45" s="126">
        <f>IF(ISBLANK(laps_times[[#This Row],[44]]),"DNF",    rounds_cum_time[[#This Row],[43]]+laps_times[[#This Row],[44]])</f>
        <v>6.4960069444444421E-2</v>
      </c>
      <c r="BB45" s="126">
        <f>IF(ISBLANK(laps_times[[#This Row],[45]]),"DNF",    rounds_cum_time[[#This Row],[44]]+laps_times[[#This Row],[45]])</f>
        <v>6.6338657407407381E-2</v>
      </c>
      <c r="BC45" s="126">
        <f>IF(ISBLANK(laps_times[[#This Row],[46]]),"DNF",    rounds_cum_time[[#This Row],[45]]+laps_times[[#This Row],[46]])</f>
        <v>6.7769791666666634E-2</v>
      </c>
      <c r="BD45" s="126">
        <f>IF(ISBLANK(laps_times[[#This Row],[47]]),"DNF",    rounds_cum_time[[#This Row],[46]]+laps_times[[#This Row],[47]])</f>
        <v>6.9147337962962935E-2</v>
      </c>
      <c r="BE45" s="126">
        <f>IF(ISBLANK(laps_times[[#This Row],[48]]),"DNF",    rounds_cum_time[[#This Row],[47]]+laps_times[[#This Row],[48]])</f>
        <v>7.0504976851851822E-2</v>
      </c>
      <c r="BF45" s="126">
        <f>IF(ISBLANK(laps_times[[#This Row],[49]]),"DNF",    rounds_cum_time[[#This Row],[48]]+laps_times[[#This Row],[49]])</f>
        <v>7.1893287037037013E-2</v>
      </c>
      <c r="BG45" s="126">
        <f>IF(ISBLANK(laps_times[[#This Row],[50]]),"DNF",    rounds_cum_time[[#This Row],[49]]+laps_times[[#This Row],[50]])</f>
        <v>7.3286458333333304E-2</v>
      </c>
      <c r="BH45" s="126">
        <f>IF(ISBLANK(laps_times[[#This Row],[51]]),"DNF",    rounds_cum_time[[#This Row],[50]]+laps_times[[#This Row],[51]])</f>
        <v>7.46978009259259E-2</v>
      </c>
      <c r="BI45" s="126">
        <f>IF(ISBLANK(laps_times[[#This Row],[52]]),"DNF",    rounds_cum_time[[#This Row],[51]]+laps_times[[#This Row],[52]])</f>
        <v>7.6498032407407379E-2</v>
      </c>
      <c r="BJ45" s="126">
        <f>IF(ISBLANK(laps_times[[#This Row],[53]]),"DNF",    rounds_cum_time[[#This Row],[52]]+laps_times[[#This Row],[53]])</f>
        <v>7.8028587962962928E-2</v>
      </c>
      <c r="BK45" s="126">
        <f>IF(ISBLANK(laps_times[[#This Row],[54]]),"DNF",    rounds_cum_time[[#This Row],[53]]+laps_times[[#This Row],[54]])</f>
        <v>7.9517361111111073E-2</v>
      </c>
      <c r="BL45" s="126">
        <f>IF(ISBLANK(laps_times[[#This Row],[55]]),"DNF",    rounds_cum_time[[#This Row],[54]]+laps_times[[#This Row],[55]])</f>
        <v>8.1030787037037005E-2</v>
      </c>
      <c r="BM45" s="126">
        <f>IF(ISBLANK(laps_times[[#This Row],[56]]),"DNF",    rounds_cum_time[[#This Row],[55]]+laps_times[[#This Row],[56]])</f>
        <v>8.254548611111108E-2</v>
      </c>
      <c r="BN45" s="126">
        <f>IF(ISBLANK(laps_times[[#This Row],[57]]),"DNF",    rounds_cum_time[[#This Row],[56]]+laps_times[[#This Row],[57]])</f>
        <v>8.4046296296296272E-2</v>
      </c>
      <c r="BO45" s="126">
        <f>IF(ISBLANK(laps_times[[#This Row],[58]]),"DNF",    rounds_cum_time[[#This Row],[57]]+laps_times[[#This Row],[58]])</f>
        <v>8.5543055555555525E-2</v>
      </c>
      <c r="BP45" s="126">
        <f>IF(ISBLANK(laps_times[[#This Row],[59]]),"DNF",    rounds_cum_time[[#This Row],[58]]+laps_times[[#This Row],[59]])</f>
        <v>8.7009837962962938E-2</v>
      </c>
      <c r="BQ45" s="126">
        <f>IF(ISBLANK(laps_times[[#This Row],[60]]),"DNF",    rounds_cum_time[[#This Row],[59]]+laps_times[[#This Row],[60]])</f>
        <v>8.8462962962962938E-2</v>
      </c>
      <c r="BR45" s="126">
        <f>IF(ISBLANK(laps_times[[#This Row],[61]]),"DNF",    rounds_cum_time[[#This Row],[60]]+laps_times[[#This Row],[61]])</f>
        <v>8.9909953703703679E-2</v>
      </c>
      <c r="BS45" s="126">
        <f>IF(ISBLANK(laps_times[[#This Row],[62]]),"DNF",    rounds_cum_time[[#This Row],[61]]+laps_times[[#This Row],[62]])</f>
        <v>9.135682870370368E-2</v>
      </c>
      <c r="BT45" s="126">
        <f>IF(ISBLANK(laps_times[[#This Row],[63]]),"DNF",    rounds_cum_time[[#This Row],[62]]+laps_times[[#This Row],[63]])</f>
        <v>9.2815624999999971E-2</v>
      </c>
      <c r="BU45" s="126">
        <f>IF(ISBLANK(laps_times[[#This Row],[64]]),"DNF",    rounds_cum_time[[#This Row],[63]]+laps_times[[#This Row],[64]])</f>
        <v>9.4281712962962935E-2</v>
      </c>
      <c r="BV45" s="126">
        <f>IF(ISBLANK(laps_times[[#This Row],[65]]),"DNF",    rounds_cum_time[[#This Row],[64]]+laps_times[[#This Row],[65]])</f>
        <v>9.5869791666666634E-2</v>
      </c>
      <c r="BW45" s="126">
        <f>IF(ISBLANK(laps_times[[#This Row],[66]]),"DNF",    rounds_cum_time[[#This Row],[65]]+laps_times[[#This Row],[66]])</f>
        <v>9.7353472222222195E-2</v>
      </c>
      <c r="BX45" s="126">
        <f>IF(ISBLANK(laps_times[[#This Row],[67]]),"DNF",    rounds_cum_time[[#This Row],[66]]+laps_times[[#This Row],[67]])</f>
        <v>9.8828240740740717E-2</v>
      </c>
      <c r="BY45" s="126">
        <f>IF(ISBLANK(laps_times[[#This Row],[68]]),"DNF",    rounds_cum_time[[#This Row],[67]]+laps_times[[#This Row],[68]])</f>
        <v>0.10034027777777775</v>
      </c>
      <c r="BZ45" s="126">
        <f>IF(ISBLANK(laps_times[[#This Row],[69]]),"DNF",    rounds_cum_time[[#This Row],[68]]+laps_times[[#This Row],[69]])</f>
        <v>0.10183935185185182</v>
      </c>
      <c r="CA45" s="126">
        <f>IF(ISBLANK(laps_times[[#This Row],[70]]),"DNF",    rounds_cum_time[[#This Row],[69]]+laps_times[[#This Row],[70]])</f>
        <v>0.10329861111111108</v>
      </c>
      <c r="CB45" s="126">
        <f>IF(ISBLANK(laps_times[[#This Row],[71]]),"DNF",    rounds_cum_time[[#This Row],[70]]+laps_times[[#This Row],[71]])</f>
        <v>0.1047958333333333</v>
      </c>
      <c r="CC45" s="126">
        <f>IF(ISBLANK(laps_times[[#This Row],[72]]),"DNF",    rounds_cum_time[[#This Row],[71]]+laps_times[[#This Row],[72]])</f>
        <v>0.10623865740740737</v>
      </c>
      <c r="CD45" s="126">
        <f>IF(ISBLANK(laps_times[[#This Row],[73]]),"DNF",    rounds_cum_time[[#This Row],[72]]+laps_times[[#This Row],[73]])</f>
        <v>0.10776134259259255</v>
      </c>
      <c r="CE45" s="126">
        <f>IF(ISBLANK(laps_times[[#This Row],[74]]),"DNF",    rounds_cum_time[[#This Row],[73]]+laps_times[[#This Row],[74]])</f>
        <v>0.10931053240740737</v>
      </c>
      <c r="CF45" s="126">
        <f>IF(ISBLANK(laps_times[[#This Row],[75]]),"DNF",    rounds_cum_time[[#This Row],[74]]+laps_times[[#This Row],[75]])</f>
        <v>0.11086597222222219</v>
      </c>
      <c r="CG45" s="126">
        <f>IF(ISBLANK(laps_times[[#This Row],[76]]),"DNF",    rounds_cum_time[[#This Row],[75]]+laps_times[[#This Row],[76]])</f>
        <v>0.11243067129629626</v>
      </c>
      <c r="CH45" s="126">
        <f>IF(ISBLANK(laps_times[[#This Row],[77]]),"DNF",    rounds_cum_time[[#This Row],[76]]+laps_times[[#This Row],[77]])</f>
        <v>0.11445983796296293</v>
      </c>
      <c r="CI45" s="126">
        <f>IF(ISBLANK(laps_times[[#This Row],[78]]),"DNF",    rounds_cum_time[[#This Row],[77]]+laps_times[[#This Row],[78]])</f>
        <v>0.11607465277777775</v>
      </c>
      <c r="CJ45" s="126">
        <f>IF(ISBLANK(laps_times[[#This Row],[79]]),"DNF",    rounds_cum_time[[#This Row],[78]]+laps_times[[#This Row],[79]])</f>
        <v>0.11767164351851848</v>
      </c>
      <c r="CK45" s="126">
        <f>IF(ISBLANK(laps_times[[#This Row],[80]]),"DNF",    rounds_cum_time[[#This Row],[79]]+laps_times[[#This Row],[80]])</f>
        <v>0.11928356481481478</v>
      </c>
      <c r="CL45" s="126">
        <f>IF(ISBLANK(laps_times[[#This Row],[81]]),"DNF",    rounds_cum_time[[#This Row],[80]]+laps_times[[#This Row],[81]])</f>
        <v>0.12086759259259255</v>
      </c>
      <c r="CM45" s="126">
        <f>IF(ISBLANK(laps_times[[#This Row],[82]]),"DNF",    rounds_cum_time[[#This Row],[81]]+laps_times[[#This Row],[82]])</f>
        <v>0.12247268518518514</v>
      </c>
      <c r="CN45" s="126">
        <f>IF(ISBLANK(laps_times[[#This Row],[83]]),"DNF",    rounds_cum_time[[#This Row],[82]]+laps_times[[#This Row],[83]])</f>
        <v>0.12410740740740736</v>
      </c>
      <c r="CO45" s="126">
        <f>IF(ISBLANK(laps_times[[#This Row],[84]]),"DNF",    rounds_cum_time[[#This Row],[83]]+laps_times[[#This Row],[84]])</f>
        <v>0.12572546296296291</v>
      </c>
      <c r="CP45" s="126">
        <f>IF(ISBLANK(laps_times[[#This Row],[85]]),"DNF",    rounds_cum_time[[#This Row],[84]]+laps_times[[#This Row],[85]])</f>
        <v>0.12732627314814809</v>
      </c>
      <c r="CQ45" s="126">
        <f>IF(ISBLANK(laps_times[[#This Row],[86]]),"DNF",    rounds_cum_time[[#This Row],[85]]+laps_times[[#This Row],[86]])</f>
        <v>0.1289381944444444</v>
      </c>
      <c r="CR45" s="126">
        <f>IF(ISBLANK(laps_times[[#This Row],[87]]),"DNF",    rounds_cum_time[[#This Row],[86]]+laps_times[[#This Row],[87]])</f>
        <v>0.13060370370370367</v>
      </c>
      <c r="CS45" s="126">
        <f>IF(ISBLANK(laps_times[[#This Row],[88]]),"DNF",    rounds_cum_time[[#This Row],[87]]+laps_times[[#This Row],[88]])</f>
        <v>0.1322381944444444</v>
      </c>
      <c r="CT45" s="126">
        <f>IF(ISBLANK(laps_times[[#This Row],[89]]),"DNF",    rounds_cum_time[[#This Row],[88]]+laps_times[[#This Row],[89]])</f>
        <v>0.13446388888888886</v>
      </c>
      <c r="CU45" s="126">
        <f>IF(ISBLANK(laps_times[[#This Row],[90]]),"DNF",    rounds_cum_time[[#This Row],[89]]+laps_times[[#This Row],[90]])</f>
        <v>0.13612430555555552</v>
      </c>
      <c r="CV45" s="126">
        <f>IF(ISBLANK(laps_times[[#This Row],[91]]),"DNF",    rounds_cum_time[[#This Row],[90]]+laps_times[[#This Row],[91]])</f>
        <v>0.13777233796296293</v>
      </c>
      <c r="CW45" s="126">
        <f>IF(ISBLANK(laps_times[[#This Row],[92]]),"DNF",    rounds_cum_time[[#This Row],[91]]+laps_times[[#This Row],[92]])</f>
        <v>0.13939305555555551</v>
      </c>
      <c r="CX45" s="126">
        <f>IF(ISBLANK(laps_times[[#This Row],[93]]),"DNF",    rounds_cum_time[[#This Row],[92]]+laps_times[[#This Row],[93]])</f>
        <v>0.14097650462962957</v>
      </c>
      <c r="CY45" s="126">
        <f>IF(ISBLANK(laps_times[[#This Row],[94]]),"DNF",    rounds_cum_time[[#This Row],[93]]+laps_times[[#This Row],[94]])</f>
        <v>0.14258935185185179</v>
      </c>
      <c r="CZ45" s="126">
        <f>IF(ISBLANK(laps_times[[#This Row],[95]]),"DNF",    rounds_cum_time[[#This Row],[94]]+laps_times[[#This Row],[95]])</f>
        <v>0.14424189814814808</v>
      </c>
      <c r="DA45" s="126">
        <f>IF(ISBLANK(laps_times[[#This Row],[96]]),"DNF",    rounds_cum_time[[#This Row],[95]]+laps_times[[#This Row],[96]])</f>
        <v>0.1458567129629629</v>
      </c>
      <c r="DB45" s="126">
        <f>IF(ISBLANK(laps_times[[#This Row],[97]]),"DNF",    rounds_cum_time[[#This Row],[96]]+laps_times[[#This Row],[97]])</f>
        <v>0.14749328703703699</v>
      </c>
      <c r="DC45" s="126">
        <f>IF(ISBLANK(laps_times[[#This Row],[98]]),"DNF",    rounds_cum_time[[#This Row],[97]]+laps_times[[#This Row],[98]])</f>
        <v>0.14914282407407403</v>
      </c>
      <c r="DD45" s="126">
        <f>IF(ISBLANK(laps_times[[#This Row],[99]]),"DNF",    rounds_cum_time[[#This Row],[98]]+laps_times[[#This Row],[99]])</f>
        <v>0.15076168981481478</v>
      </c>
      <c r="DE45" s="126">
        <f>IF(ISBLANK(laps_times[[#This Row],[100]]),"DNF",    rounds_cum_time[[#This Row],[99]]+laps_times[[#This Row],[100]])</f>
        <v>0.15253206018518514</v>
      </c>
      <c r="DF45" s="126">
        <f>IF(ISBLANK(laps_times[[#This Row],[101]]),"DNF",    rounds_cum_time[[#This Row],[100]]+laps_times[[#This Row],[101]])</f>
        <v>0.1541399305555555</v>
      </c>
      <c r="DG45" s="126">
        <f>IF(ISBLANK(laps_times[[#This Row],[102]]),"DNF",    rounds_cum_time[[#This Row],[101]]+laps_times[[#This Row],[102]])</f>
        <v>0.15573634259259253</v>
      </c>
      <c r="DH45" s="126">
        <f>IF(ISBLANK(laps_times[[#This Row],[103]]),"DNF",    rounds_cum_time[[#This Row],[102]]+laps_times[[#This Row],[103]])</f>
        <v>0.15730937499999995</v>
      </c>
      <c r="DI45" s="127">
        <f>IF(ISBLANK(laps_times[[#This Row],[104]]),"DNF",    rounds_cum_time[[#This Row],[103]]+laps_times[[#This Row],[104]])</f>
        <v>0.15882696759259254</v>
      </c>
      <c r="DJ45" s="127">
        <f>IF(ISBLANK(laps_times[[#This Row],[105]]),"DNF",    rounds_cum_time[[#This Row],[104]]+laps_times[[#This Row],[105]])</f>
        <v>0.16027824074074068</v>
      </c>
    </row>
    <row r="46" spans="2:114">
      <c r="B46" s="123">
        <f>laps_times[[#This Row],[poř]]</f>
        <v>43</v>
      </c>
      <c r="C46" s="124">
        <f>laps_times[[#This Row],[s.č.]]</f>
        <v>44</v>
      </c>
      <c r="D46" s="124" t="str">
        <f>laps_times[[#This Row],[jméno]]</f>
        <v>Marek Miloš</v>
      </c>
      <c r="E46" s="125">
        <f>laps_times[[#This Row],[roč]]</f>
        <v>1982</v>
      </c>
      <c r="F46" s="125" t="str">
        <f>laps_times[[#This Row],[kat]]</f>
        <v>M30</v>
      </c>
      <c r="G46" s="125">
        <f>laps_times[[#This Row],[poř_kat]]</f>
        <v>10</v>
      </c>
      <c r="H46" s="124" t="str">
        <f>IF(ISBLANK(laps_times[[#This Row],[klub]]),"-",laps_times[[#This Row],[klub]])</f>
        <v>-</v>
      </c>
      <c r="I46" s="133">
        <f>laps_times[[#This Row],[celk. čas]]</f>
        <v>0.16125578703703705</v>
      </c>
      <c r="J46" s="126">
        <f>laps_times[[#This Row],[1]]</f>
        <v>2.1082175925925925E-3</v>
      </c>
      <c r="K46" s="126">
        <f>IF(ISBLANK(laps_times[[#This Row],[2]]),"DNF",    rounds_cum_time[[#This Row],[1]]+laps_times[[#This Row],[2]])</f>
        <v>3.469675925925926E-3</v>
      </c>
      <c r="L46" s="126">
        <f>IF(ISBLANK(laps_times[[#This Row],[3]]),"DNF",    rounds_cum_time[[#This Row],[2]]+laps_times[[#This Row],[3]])</f>
        <v>4.8343750000000001E-3</v>
      </c>
      <c r="M46" s="126">
        <f>IF(ISBLANK(laps_times[[#This Row],[4]]),"DNF",    rounds_cum_time[[#This Row],[3]]+laps_times[[#This Row],[4]])</f>
        <v>6.2072916666666665E-3</v>
      </c>
      <c r="N46" s="126">
        <f>IF(ISBLANK(laps_times[[#This Row],[5]]),"DNF",    rounds_cum_time[[#This Row],[4]]+laps_times[[#This Row],[5]])</f>
        <v>7.5862268518518518E-3</v>
      </c>
      <c r="O46" s="126">
        <f>IF(ISBLANK(laps_times[[#This Row],[6]]),"DNF",    rounds_cum_time[[#This Row],[5]]+laps_times[[#This Row],[6]])</f>
        <v>8.9690972222222221E-3</v>
      </c>
      <c r="P46" s="126">
        <f>IF(ISBLANK(laps_times[[#This Row],[7]]),"DNF",    rounds_cum_time[[#This Row],[6]]+laps_times[[#This Row],[7]])</f>
        <v>1.0358101851851851E-2</v>
      </c>
      <c r="Q46" s="126">
        <f>IF(ISBLANK(laps_times[[#This Row],[8]]),"DNF",    rounds_cum_time[[#This Row],[7]]+laps_times[[#This Row],[8]])</f>
        <v>1.1744097222222222E-2</v>
      </c>
      <c r="R46" s="126">
        <f>IF(ISBLANK(laps_times[[#This Row],[9]]),"DNF",    rounds_cum_time[[#This Row],[8]]+laps_times[[#This Row],[9]])</f>
        <v>1.3109143518518518E-2</v>
      </c>
      <c r="S46" s="126">
        <f>IF(ISBLANK(laps_times[[#This Row],[10]]),"DNF",    rounds_cum_time[[#This Row],[9]]+laps_times[[#This Row],[10]])</f>
        <v>1.4506018518518519E-2</v>
      </c>
      <c r="T46" s="126">
        <f>IF(ISBLANK(laps_times[[#This Row],[11]]),"DNF",    rounds_cum_time[[#This Row],[10]]+laps_times[[#This Row],[11]])</f>
        <v>1.5878356481481483E-2</v>
      </c>
      <c r="U46" s="126">
        <f>IF(ISBLANK(laps_times[[#This Row],[12]]),"DNF",    rounds_cum_time[[#This Row],[11]]+laps_times[[#This Row],[12]])</f>
        <v>1.7264467592592595E-2</v>
      </c>
      <c r="V46" s="126">
        <f>IF(ISBLANK(laps_times[[#This Row],[13]]),"DNF",    rounds_cum_time[[#This Row],[12]]+laps_times[[#This Row],[13]])</f>
        <v>1.8636111111111114E-2</v>
      </c>
      <c r="W46" s="126">
        <f>IF(ISBLANK(laps_times[[#This Row],[14]]),"DNF",    rounds_cum_time[[#This Row],[13]]+laps_times[[#This Row],[14]])</f>
        <v>2.0005787037037041E-2</v>
      </c>
      <c r="X46" s="126">
        <f>IF(ISBLANK(laps_times[[#This Row],[15]]),"DNF",    rounds_cum_time[[#This Row],[14]]+laps_times[[#This Row],[15]])</f>
        <v>2.133206018518519E-2</v>
      </c>
      <c r="Y46" s="126">
        <f>IF(ISBLANK(laps_times[[#This Row],[16]]),"DNF",    rounds_cum_time[[#This Row],[15]]+laps_times[[#This Row],[16]])</f>
        <v>2.2667013888888893E-2</v>
      </c>
      <c r="Z46" s="126">
        <f>IF(ISBLANK(laps_times[[#This Row],[17]]),"DNF",    rounds_cum_time[[#This Row],[16]]+laps_times[[#This Row],[17]])</f>
        <v>2.4023263888888893E-2</v>
      </c>
      <c r="AA46" s="126">
        <f>IF(ISBLANK(laps_times[[#This Row],[18]]),"DNF",    rounds_cum_time[[#This Row],[17]]+laps_times[[#This Row],[18]])</f>
        <v>2.5325810185185187E-2</v>
      </c>
      <c r="AB46" s="126">
        <f>IF(ISBLANK(laps_times[[#This Row],[19]]),"DNF",    rounds_cum_time[[#This Row],[18]]+laps_times[[#This Row],[19]])</f>
        <v>2.6616319444444446E-2</v>
      </c>
      <c r="AC46" s="126">
        <f>IF(ISBLANK(laps_times[[#This Row],[20]]),"DNF",    rounds_cum_time[[#This Row],[19]]+laps_times[[#This Row],[20]])</f>
        <v>2.7945949074074074E-2</v>
      </c>
      <c r="AD46" s="126">
        <f>IF(ISBLANK(laps_times[[#This Row],[21]]),"DNF",    rounds_cum_time[[#This Row],[20]]+laps_times[[#This Row],[21]])</f>
        <v>2.9262037037037038E-2</v>
      </c>
      <c r="AE46" s="126">
        <f>IF(ISBLANK(laps_times[[#This Row],[22]]),"DNF",    rounds_cum_time[[#This Row],[21]]+laps_times[[#This Row],[22]])</f>
        <v>3.0587731481481483E-2</v>
      </c>
      <c r="AF46" s="126">
        <f>IF(ISBLANK(laps_times[[#This Row],[23]]),"DNF",    rounds_cum_time[[#This Row],[22]]+laps_times[[#This Row],[23]])</f>
        <v>3.1877199074074075E-2</v>
      </c>
      <c r="AG46" s="126">
        <f>IF(ISBLANK(laps_times[[#This Row],[24]]),"DNF",    rounds_cum_time[[#This Row],[23]]+laps_times[[#This Row],[24]])</f>
        <v>3.3211805555555557E-2</v>
      </c>
      <c r="AH46" s="126">
        <f>IF(ISBLANK(laps_times[[#This Row],[25]]),"DNF",    rounds_cum_time[[#This Row],[24]]+laps_times[[#This Row],[25]])</f>
        <v>3.4551273148148147E-2</v>
      </c>
      <c r="AI46" s="126">
        <f>IF(ISBLANK(laps_times[[#This Row],[26]]),"DNF",    rounds_cum_time[[#This Row],[25]]+laps_times[[#This Row],[26]])</f>
        <v>3.5875115740740739E-2</v>
      </c>
      <c r="AJ46" s="126">
        <f>IF(ISBLANK(laps_times[[#This Row],[27]]),"DNF",    rounds_cum_time[[#This Row],[26]]+laps_times[[#This Row],[27]])</f>
        <v>3.7172222222222218E-2</v>
      </c>
      <c r="AK46" s="126">
        <f>IF(ISBLANK(laps_times[[#This Row],[28]]),"DNF",    rounds_cum_time[[#This Row],[27]]+laps_times[[#This Row],[28]])</f>
        <v>3.8517592592592589E-2</v>
      </c>
      <c r="AL46" s="126">
        <f>IF(ISBLANK(laps_times[[#This Row],[29]]),"DNF",    rounds_cum_time[[#This Row],[28]]+laps_times[[#This Row],[29]])</f>
        <v>3.9878124999999993E-2</v>
      </c>
      <c r="AM46" s="126">
        <f>IF(ISBLANK(laps_times[[#This Row],[30]]),"DNF",    rounds_cum_time[[#This Row],[29]]+laps_times[[#This Row],[30]])</f>
        <v>4.1207407407407401E-2</v>
      </c>
      <c r="AN46" s="126">
        <f>IF(ISBLANK(laps_times[[#This Row],[31]]),"DNF",    rounds_cum_time[[#This Row],[30]]+laps_times[[#This Row],[31]])</f>
        <v>4.2567939814814805E-2</v>
      </c>
      <c r="AO46" s="126">
        <f>IF(ISBLANK(laps_times[[#This Row],[32]]),"DNF",    rounds_cum_time[[#This Row],[31]]+laps_times[[#This Row],[32]])</f>
        <v>4.3901041666666654E-2</v>
      </c>
      <c r="AP46" s="126">
        <f>IF(ISBLANK(laps_times[[#This Row],[33]]),"DNF",    rounds_cum_time[[#This Row],[32]]+laps_times[[#This Row],[33]])</f>
        <v>4.5207986111111098E-2</v>
      </c>
      <c r="AQ46" s="126">
        <f>IF(ISBLANK(laps_times[[#This Row],[34]]),"DNF",    rounds_cum_time[[#This Row],[33]]+laps_times[[#This Row],[34]])</f>
        <v>4.6593287037037023E-2</v>
      </c>
      <c r="AR46" s="126">
        <f>IF(ISBLANK(laps_times[[#This Row],[35]]),"DNF",    rounds_cum_time[[#This Row],[34]]+laps_times[[#This Row],[35]])</f>
        <v>4.8030324074074059E-2</v>
      </c>
      <c r="AS46" s="126">
        <f>IF(ISBLANK(laps_times[[#This Row],[36]]),"DNF",    rounds_cum_time[[#This Row],[35]]+laps_times[[#This Row],[36]])</f>
        <v>4.9385532407407395E-2</v>
      </c>
      <c r="AT46" s="126">
        <f>IF(ISBLANK(laps_times[[#This Row],[37]]),"DNF",    rounds_cum_time[[#This Row],[36]]+laps_times[[#This Row],[37]])</f>
        <v>5.0753819444444431E-2</v>
      </c>
      <c r="AU46" s="126">
        <f>IF(ISBLANK(laps_times[[#This Row],[38]]),"DNF",    rounds_cum_time[[#This Row],[37]]+laps_times[[#This Row],[38]])</f>
        <v>5.2144212962962948E-2</v>
      </c>
      <c r="AV46" s="126">
        <f>IF(ISBLANK(laps_times[[#This Row],[39]]),"DNF",    rounds_cum_time[[#This Row],[38]]+laps_times[[#This Row],[39]])</f>
        <v>5.3605439814814797E-2</v>
      </c>
      <c r="AW46" s="126">
        <f>IF(ISBLANK(laps_times[[#This Row],[40]]),"DNF",    rounds_cum_time[[#This Row],[39]]+laps_times[[#This Row],[40]])</f>
        <v>5.4989467592592572E-2</v>
      </c>
      <c r="AX46" s="126">
        <f>IF(ISBLANK(laps_times[[#This Row],[41]]),"DNF",    rounds_cum_time[[#This Row],[40]]+laps_times[[#This Row],[41]])</f>
        <v>5.6366203703703682E-2</v>
      </c>
      <c r="AY46" s="126">
        <f>IF(ISBLANK(laps_times[[#This Row],[42]]),"DNF",    rounds_cum_time[[#This Row],[41]]+laps_times[[#This Row],[42]])</f>
        <v>5.7728703703703685E-2</v>
      </c>
      <c r="AZ46" s="126">
        <f>IF(ISBLANK(laps_times[[#This Row],[43]]),"DNF",    rounds_cum_time[[#This Row],[42]]+laps_times[[#This Row],[43]])</f>
        <v>5.9121296296296276E-2</v>
      </c>
      <c r="BA46" s="126">
        <f>IF(ISBLANK(laps_times[[#This Row],[44]]),"DNF",    rounds_cum_time[[#This Row],[43]]+laps_times[[#This Row],[44]])</f>
        <v>6.0480787037037013E-2</v>
      </c>
      <c r="BB46" s="126">
        <f>IF(ISBLANK(laps_times[[#This Row],[45]]),"DNF",    rounds_cum_time[[#This Row],[44]]+laps_times[[#This Row],[45]])</f>
        <v>6.1867824074074047E-2</v>
      </c>
      <c r="BC46" s="126">
        <f>IF(ISBLANK(laps_times[[#This Row],[46]]),"DNF",    rounds_cum_time[[#This Row],[45]]+laps_times[[#This Row],[46]])</f>
        <v>6.3221296296296275E-2</v>
      </c>
      <c r="BD46" s="126">
        <f>IF(ISBLANK(laps_times[[#This Row],[47]]),"DNF",    rounds_cum_time[[#This Row],[46]]+laps_times[[#This Row],[47]])</f>
        <v>6.4641319444444428E-2</v>
      </c>
      <c r="BE46" s="126">
        <f>IF(ISBLANK(laps_times[[#This Row],[48]]),"DNF",    rounds_cum_time[[#This Row],[47]]+laps_times[[#This Row],[48]])</f>
        <v>6.6070370370370349E-2</v>
      </c>
      <c r="BF46" s="126">
        <f>IF(ISBLANK(laps_times[[#This Row],[49]]),"DNF",    rounds_cum_time[[#This Row],[48]]+laps_times[[#This Row],[49]])</f>
        <v>6.7431481481481453E-2</v>
      </c>
      <c r="BG46" s="126">
        <f>IF(ISBLANK(laps_times[[#This Row],[50]]),"DNF",    rounds_cum_time[[#This Row],[49]]+laps_times[[#This Row],[50]])</f>
        <v>6.8755208333333304E-2</v>
      </c>
      <c r="BH46" s="126">
        <f>IF(ISBLANK(laps_times[[#This Row],[51]]),"DNF",    rounds_cum_time[[#This Row],[50]]+laps_times[[#This Row],[51]])</f>
        <v>7.0127083333333298E-2</v>
      </c>
      <c r="BI46" s="126">
        <f>IF(ISBLANK(laps_times[[#This Row],[52]]),"DNF",    rounds_cum_time[[#This Row],[51]]+laps_times[[#This Row],[52]])</f>
        <v>7.1525925925925896E-2</v>
      </c>
      <c r="BJ46" s="126">
        <f>IF(ISBLANK(laps_times[[#This Row],[53]]),"DNF",    rounds_cum_time[[#This Row],[52]]+laps_times[[#This Row],[53]])</f>
        <v>7.2935069444444417E-2</v>
      </c>
      <c r="BK46" s="126">
        <f>IF(ISBLANK(laps_times[[#This Row],[54]]),"DNF",    rounds_cum_time[[#This Row],[53]]+laps_times[[#This Row],[54]])</f>
        <v>7.4380555555555533E-2</v>
      </c>
      <c r="BL46" s="126">
        <f>IF(ISBLANK(laps_times[[#This Row],[55]]),"DNF",    rounds_cum_time[[#This Row],[54]]+laps_times[[#This Row],[55]])</f>
        <v>7.5834722222222206E-2</v>
      </c>
      <c r="BM46" s="126">
        <f>IF(ISBLANK(laps_times[[#This Row],[56]]),"DNF",    rounds_cum_time[[#This Row],[55]]+laps_times[[#This Row],[56]])</f>
        <v>7.7263310185185174E-2</v>
      </c>
      <c r="BN46" s="126">
        <f>IF(ISBLANK(laps_times[[#This Row],[57]]),"DNF",    rounds_cum_time[[#This Row],[56]]+laps_times[[#This Row],[57]])</f>
        <v>7.8732986111111097E-2</v>
      </c>
      <c r="BO46" s="126">
        <f>IF(ISBLANK(laps_times[[#This Row],[58]]),"DNF",    rounds_cum_time[[#This Row],[57]]+laps_times[[#This Row],[58]])</f>
        <v>8.0261689814814796E-2</v>
      </c>
      <c r="BP46" s="126">
        <f>IF(ISBLANK(laps_times[[#This Row],[59]]),"DNF",    rounds_cum_time[[#This Row],[58]]+laps_times[[#This Row],[59]])</f>
        <v>8.1759490740740723E-2</v>
      </c>
      <c r="BQ46" s="126">
        <f>IF(ISBLANK(laps_times[[#This Row],[60]]),"DNF",    rounds_cum_time[[#This Row],[59]]+laps_times[[#This Row],[60]])</f>
        <v>8.327256944444443E-2</v>
      </c>
      <c r="BR46" s="126">
        <f>IF(ISBLANK(laps_times[[#This Row],[61]]),"DNF",    rounds_cum_time[[#This Row],[60]]+laps_times[[#This Row],[61]])</f>
        <v>8.4775578703703683E-2</v>
      </c>
      <c r="BS46" s="126">
        <f>IF(ISBLANK(laps_times[[#This Row],[62]]),"DNF",    rounds_cum_time[[#This Row],[61]]+laps_times[[#This Row],[62]])</f>
        <v>8.6270023148148134E-2</v>
      </c>
      <c r="BT46" s="126">
        <f>IF(ISBLANK(laps_times[[#This Row],[63]]),"DNF",    rounds_cum_time[[#This Row],[62]]+laps_times[[#This Row],[63]])</f>
        <v>8.7783449074074066E-2</v>
      </c>
      <c r="BU46" s="126">
        <f>IF(ISBLANK(laps_times[[#This Row],[64]]),"DNF",    rounds_cum_time[[#This Row],[63]]+laps_times[[#This Row],[64]])</f>
        <v>8.928472222222221E-2</v>
      </c>
      <c r="BV46" s="126">
        <f>IF(ISBLANK(laps_times[[#This Row],[65]]),"DNF",    rounds_cum_time[[#This Row],[64]]+laps_times[[#This Row],[65]])</f>
        <v>9.0867129629629617E-2</v>
      </c>
      <c r="BW46" s="126">
        <f>IF(ISBLANK(laps_times[[#This Row],[66]]),"DNF",    rounds_cum_time[[#This Row],[65]]+laps_times[[#This Row],[66]])</f>
        <v>9.247592592592592E-2</v>
      </c>
      <c r="BX46" s="126">
        <f>IF(ISBLANK(laps_times[[#This Row],[67]]),"DNF",    rounds_cum_time[[#This Row],[66]]+laps_times[[#This Row],[67]])</f>
        <v>9.4044560185185186E-2</v>
      </c>
      <c r="BY46" s="126">
        <f>IF(ISBLANK(laps_times[[#This Row],[68]]),"DNF",    rounds_cum_time[[#This Row],[67]]+laps_times[[#This Row],[68]])</f>
        <v>9.5650925925925931E-2</v>
      </c>
      <c r="BZ46" s="126">
        <f>IF(ISBLANK(laps_times[[#This Row],[69]]),"DNF",    rounds_cum_time[[#This Row],[68]]+laps_times[[#This Row],[69]])</f>
        <v>9.7279166666666667E-2</v>
      </c>
      <c r="CA46" s="126">
        <f>IF(ISBLANK(laps_times[[#This Row],[70]]),"DNF",    rounds_cum_time[[#This Row],[69]]+laps_times[[#This Row],[70]])</f>
        <v>9.8819444444444446E-2</v>
      </c>
      <c r="CB46" s="126">
        <f>IF(ISBLANK(laps_times[[#This Row],[71]]),"DNF",    rounds_cum_time[[#This Row],[70]]+laps_times[[#This Row],[71]])</f>
        <v>0.10040486111111112</v>
      </c>
      <c r="CC46" s="126">
        <f>IF(ISBLANK(laps_times[[#This Row],[72]]),"DNF",    rounds_cum_time[[#This Row],[71]]+laps_times[[#This Row],[72]])</f>
        <v>0.10203240740740742</v>
      </c>
      <c r="CD46" s="126">
        <f>IF(ISBLANK(laps_times[[#This Row],[73]]),"DNF",    rounds_cum_time[[#This Row],[72]]+laps_times[[#This Row],[73]])</f>
        <v>0.1036900462962963</v>
      </c>
      <c r="CE46" s="126">
        <f>IF(ISBLANK(laps_times[[#This Row],[74]]),"DNF",    rounds_cum_time[[#This Row],[73]]+laps_times[[#This Row],[74]])</f>
        <v>0.10535625</v>
      </c>
      <c r="CF46" s="126">
        <f>IF(ISBLANK(laps_times[[#This Row],[75]]),"DNF",    rounds_cum_time[[#This Row],[74]]+laps_times[[#This Row],[75]])</f>
        <v>0.10703310185185184</v>
      </c>
      <c r="CG46" s="126">
        <f>IF(ISBLANK(laps_times[[#This Row],[76]]),"DNF",    rounds_cum_time[[#This Row],[75]]+laps_times[[#This Row],[76]])</f>
        <v>0.10869386574074073</v>
      </c>
      <c r="CH46" s="126">
        <f>IF(ISBLANK(laps_times[[#This Row],[77]]),"DNF",    rounds_cum_time[[#This Row],[76]]+laps_times[[#This Row],[77]])</f>
        <v>0.11038032407407407</v>
      </c>
      <c r="CI46" s="126">
        <f>IF(ISBLANK(laps_times[[#This Row],[78]]),"DNF",    rounds_cum_time[[#This Row],[77]]+laps_times[[#This Row],[78]])</f>
        <v>0.11197395833333333</v>
      </c>
      <c r="CJ46" s="126">
        <f>IF(ISBLANK(laps_times[[#This Row],[79]]),"DNF",    rounds_cum_time[[#This Row],[78]]+laps_times[[#This Row],[79]])</f>
        <v>0.11361898148148147</v>
      </c>
      <c r="CK46" s="126">
        <f>IF(ISBLANK(laps_times[[#This Row],[80]]),"DNF",    rounds_cum_time[[#This Row],[79]]+laps_times[[#This Row],[80]])</f>
        <v>0.11530891203703703</v>
      </c>
      <c r="CL46" s="126">
        <f>IF(ISBLANK(laps_times[[#This Row],[81]]),"DNF",    rounds_cum_time[[#This Row],[80]]+laps_times[[#This Row],[81]])</f>
        <v>0.11701203703703703</v>
      </c>
      <c r="CM46" s="126">
        <f>IF(ISBLANK(laps_times[[#This Row],[82]]),"DNF",    rounds_cum_time[[#This Row],[81]]+laps_times[[#This Row],[82]])</f>
        <v>0.11875347222222221</v>
      </c>
      <c r="CN46" s="126">
        <f>IF(ISBLANK(laps_times[[#This Row],[83]]),"DNF",    rounds_cum_time[[#This Row],[82]]+laps_times[[#This Row],[83]])</f>
        <v>0.12045648148148147</v>
      </c>
      <c r="CO46" s="126">
        <f>IF(ISBLANK(laps_times[[#This Row],[84]]),"DNF",    rounds_cum_time[[#This Row],[83]]+laps_times[[#This Row],[84]])</f>
        <v>0.12219965277777776</v>
      </c>
      <c r="CP46" s="126">
        <f>IF(ISBLANK(laps_times[[#This Row],[85]]),"DNF",    rounds_cum_time[[#This Row],[84]]+laps_times[[#This Row],[85]])</f>
        <v>0.12400011574074073</v>
      </c>
      <c r="CQ46" s="126">
        <f>IF(ISBLANK(laps_times[[#This Row],[86]]),"DNF",    rounds_cum_time[[#This Row],[85]]+laps_times[[#This Row],[86]])</f>
        <v>0.12586145833333331</v>
      </c>
      <c r="CR46" s="126">
        <f>IF(ISBLANK(laps_times[[#This Row],[87]]),"DNF",    rounds_cum_time[[#This Row],[86]]+laps_times[[#This Row],[87]])</f>
        <v>0.12767141203703702</v>
      </c>
      <c r="CS46" s="126">
        <f>IF(ISBLANK(laps_times[[#This Row],[88]]),"DNF",    rounds_cum_time[[#This Row],[87]]+laps_times[[#This Row],[88]])</f>
        <v>0.12948518518518518</v>
      </c>
      <c r="CT46" s="126">
        <f>IF(ISBLANK(laps_times[[#This Row],[89]]),"DNF",    rounds_cum_time[[#This Row],[88]]+laps_times[[#This Row],[89]])</f>
        <v>0.13132430555555555</v>
      </c>
      <c r="CU46" s="126">
        <f>IF(ISBLANK(laps_times[[#This Row],[90]]),"DNF",    rounds_cum_time[[#This Row],[89]]+laps_times[[#This Row],[90]])</f>
        <v>0.13322928240740739</v>
      </c>
      <c r="CV46" s="126">
        <f>IF(ISBLANK(laps_times[[#This Row],[91]]),"DNF",    rounds_cum_time[[#This Row],[90]]+laps_times[[#This Row],[91]])</f>
        <v>0.13511643518518518</v>
      </c>
      <c r="CW46" s="126">
        <f>IF(ISBLANK(laps_times[[#This Row],[92]]),"DNF",    rounds_cum_time[[#This Row],[91]]+laps_times[[#This Row],[92]])</f>
        <v>0.13692372685185183</v>
      </c>
      <c r="CX46" s="126">
        <f>IF(ISBLANK(laps_times[[#This Row],[93]]),"DNF",    rounds_cum_time[[#This Row],[92]]+laps_times[[#This Row],[93]])</f>
        <v>0.13869398148148146</v>
      </c>
      <c r="CY46" s="126">
        <f>IF(ISBLANK(laps_times[[#This Row],[94]]),"DNF",    rounds_cum_time[[#This Row],[93]]+laps_times[[#This Row],[94]])</f>
        <v>0.14054699074074073</v>
      </c>
      <c r="CZ46" s="126">
        <f>IF(ISBLANK(laps_times[[#This Row],[95]]),"DNF",    rounds_cum_time[[#This Row],[94]]+laps_times[[#This Row],[95]])</f>
        <v>0.14231377314814814</v>
      </c>
      <c r="DA46" s="126">
        <f>IF(ISBLANK(laps_times[[#This Row],[96]]),"DNF",    rounds_cum_time[[#This Row],[95]]+laps_times[[#This Row],[96]])</f>
        <v>0.14407129629629628</v>
      </c>
      <c r="DB46" s="126">
        <f>IF(ISBLANK(laps_times[[#This Row],[97]]),"DNF",    rounds_cum_time[[#This Row],[96]]+laps_times[[#This Row],[97]])</f>
        <v>0.14591307870370368</v>
      </c>
      <c r="DC46" s="126">
        <f>IF(ISBLANK(laps_times[[#This Row],[98]]),"DNF",    rounds_cum_time[[#This Row],[97]]+laps_times[[#This Row],[98]])</f>
        <v>0.14784814814814812</v>
      </c>
      <c r="DD46" s="126">
        <f>IF(ISBLANK(laps_times[[#This Row],[99]]),"DNF",    rounds_cum_time[[#This Row],[98]]+laps_times[[#This Row],[99]])</f>
        <v>0.14974062499999996</v>
      </c>
      <c r="DE46" s="126">
        <f>IF(ISBLANK(laps_times[[#This Row],[100]]),"DNF",    rounds_cum_time[[#This Row],[99]]+laps_times[[#This Row],[100]])</f>
        <v>0.15167152777777773</v>
      </c>
      <c r="DF46" s="126">
        <f>IF(ISBLANK(laps_times[[#This Row],[101]]),"DNF",    rounds_cum_time[[#This Row],[100]]+laps_times[[#This Row],[101]])</f>
        <v>0.15359143518518514</v>
      </c>
      <c r="DG46" s="126">
        <f>IF(ISBLANK(laps_times[[#This Row],[102]]),"DNF",    rounds_cum_time[[#This Row],[101]]+laps_times[[#This Row],[102]])</f>
        <v>0.15552870370370367</v>
      </c>
      <c r="DH46" s="126">
        <f>IF(ISBLANK(laps_times[[#This Row],[103]]),"DNF",    rounds_cum_time[[#This Row],[102]]+laps_times[[#This Row],[103]])</f>
        <v>0.15748055555555551</v>
      </c>
      <c r="DI46" s="127">
        <f>IF(ISBLANK(laps_times[[#This Row],[104]]),"DNF",    rounds_cum_time[[#This Row],[103]]+laps_times[[#This Row],[104]])</f>
        <v>0.15940428240740737</v>
      </c>
      <c r="DJ46" s="127">
        <f>IF(ISBLANK(laps_times[[#This Row],[105]]),"DNF",    rounds_cum_time[[#This Row],[104]]+laps_times[[#This Row],[105]])</f>
        <v>0.16125613425925922</v>
      </c>
    </row>
    <row r="47" spans="2:114">
      <c r="B47" s="123">
        <f>laps_times[[#This Row],[poř]]</f>
        <v>44</v>
      </c>
      <c r="C47" s="124">
        <f>laps_times[[#This Row],[s.č.]]</f>
        <v>50</v>
      </c>
      <c r="D47" s="124" t="str">
        <f>laps_times[[#This Row],[jméno]]</f>
        <v>Čaloud Milan</v>
      </c>
      <c r="E47" s="125">
        <f>laps_times[[#This Row],[roč]]</f>
        <v>1969</v>
      </c>
      <c r="F47" s="125" t="str">
        <f>laps_times[[#This Row],[kat]]</f>
        <v>M50</v>
      </c>
      <c r="G47" s="125">
        <f>laps_times[[#This Row],[poř_kat]]</f>
        <v>5</v>
      </c>
      <c r="H47" s="124" t="str">
        <f>IF(ISBLANK(laps_times[[#This Row],[klub]]),"-",laps_times[[#This Row],[klub]])</f>
        <v>Větřní</v>
      </c>
      <c r="I47" s="133">
        <f>laps_times[[#This Row],[celk. čas]]</f>
        <v>0.1620601851851852</v>
      </c>
      <c r="J47" s="126">
        <f>laps_times[[#This Row],[1]]</f>
        <v>1.9740740740740738E-3</v>
      </c>
      <c r="K47" s="126">
        <f>IF(ISBLANK(laps_times[[#This Row],[2]]),"DNF",    rounds_cum_time[[#This Row],[1]]+laps_times[[#This Row],[2]])</f>
        <v>3.2666666666666664E-3</v>
      </c>
      <c r="L47" s="126">
        <f>IF(ISBLANK(laps_times[[#This Row],[3]]),"DNF",    rounds_cum_time[[#This Row],[2]]+laps_times[[#This Row],[3]])</f>
        <v>4.5435185185185179E-3</v>
      </c>
      <c r="M47" s="126">
        <f>IF(ISBLANK(laps_times[[#This Row],[4]]),"DNF",    rounds_cum_time[[#This Row],[3]]+laps_times[[#This Row],[4]])</f>
        <v>5.8039351851851845E-3</v>
      </c>
      <c r="N47" s="126">
        <f>IF(ISBLANK(laps_times[[#This Row],[5]]),"DNF",    rounds_cum_time[[#This Row],[4]]+laps_times[[#This Row],[5]])</f>
        <v>7.0993055555555549E-3</v>
      </c>
      <c r="O47" s="126">
        <f>IF(ISBLANK(laps_times[[#This Row],[6]]),"DNF",    rounds_cum_time[[#This Row],[5]]+laps_times[[#This Row],[6]])</f>
        <v>8.3833333333333329E-3</v>
      </c>
      <c r="P47" s="126">
        <f>IF(ISBLANK(laps_times[[#This Row],[7]]),"DNF",    rounds_cum_time[[#This Row],[6]]+laps_times[[#This Row],[7]])</f>
        <v>9.6854166666666668E-3</v>
      </c>
      <c r="Q47" s="126">
        <f>IF(ISBLANK(laps_times[[#This Row],[8]]),"DNF",    rounds_cum_time[[#This Row],[7]]+laps_times[[#This Row],[8]])</f>
        <v>1.0966435185185185E-2</v>
      </c>
      <c r="R47" s="126">
        <f>IF(ISBLANK(laps_times[[#This Row],[9]]),"DNF",    rounds_cum_time[[#This Row],[8]]+laps_times[[#This Row],[9]])</f>
        <v>1.2255555555555556E-2</v>
      </c>
      <c r="S47" s="126">
        <f>IF(ISBLANK(laps_times[[#This Row],[10]]),"DNF",    rounds_cum_time[[#This Row],[9]]+laps_times[[#This Row],[10]])</f>
        <v>1.357326388888889E-2</v>
      </c>
      <c r="T47" s="126">
        <f>IF(ISBLANK(laps_times[[#This Row],[11]]),"DNF",    rounds_cum_time[[#This Row],[10]]+laps_times[[#This Row],[11]])</f>
        <v>1.4853703703703704E-2</v>
      </c>
      <c r="U47" s="126">
        <f>IF(ISBLANK(laps_times[[#This Row],[12]]),"DNF",    rounds_cum_time[[#This Row],[11]]+laps_times[[#This Row],[12]])</f>
        <v>1.6143055555555556E-2</v>
      </c>
      <c r="V47" s="126">
        <f>IF(ISBLANK(laps_times[[#This Row],[13]]),"DNF",    rounds_cum_time[[#This Row],[12]]+laps_times[[#This Row],[13]])</f>
        <v>1.7455324074074074E-2</v>
      </c>
      <c r="W47" s="126">
        <f>IF(ISBLANK(laps_times[[#This Row],[14]]),"DNF",    rounds_cum_time[[#This Row],[13]]+laps_times[[#This Row],[14]])</f>
        <v>1.8753819444444444E-2</v>
      </c>
      <c r="X47" s="126">
        <f>IF(ISBLANK(laps_times[[#This Row],[15]]),"DNF",    rounds_cum_time[[#This Row],[14]]+laps_times[[#This Row],[15]])</f>
        <v>2.0086226851851852E-2</v>
      </c>
      <c r="Y47" s="126">
        <f>IF(ISBLANK(laps_times[[#This Row],[16]]),"DNF",    rounds_cum_time[[#This Row],[15]]+laps_times[[#This Row],[16]])</f>
        <v>2.1408564814814814E-2</v>
      </c>
      <c r="Z47" s="126">
        <f>IF(ISBLANK(laps_times[[#This Row],[17]]),"DNF",    rounds_cum_time[[#This Row],[16]]+laps_times[[#This Row],[17]])</f>
        <v>2.2755671296296295E-2</v>
      </c>
      <c r="AA47" s="126">
        <f>IF(ISBLANK(laps_times[[#This Row],[18]]),"DNF",    rounds_cum_time[[#This Row],[17]]+laps_times[[#This Row],[18]])</f>
        <v>2.4085763888888886E-2</v>
      </c>
      <c r="AB47" s="126">
        <f>IF(ISBLANK(laps_times[[#This Row],[19]]),"DNF",    rounds_cum_time[[#This Row],[18]]+laps_times[[#This Row],[19]])</f>
        <v>2.54005787037037E-2</v>
      </c>
      <c r="AC47" s="126">
        <f>IF(ISBLANK(laps_times[[#This Row],[20]]),"DNF",    rounds_cum_time[[#This Row],[19]]+laps_times[[#This Row],[20]])</f>
        <v>2.6759374999999995E-2</v>
      </c>
      <c r="AD47" s="126">
        <f>IF(ISBLANK(laps_times[[#This Row],[21]]),"DNF",    rounds_cum_time[[#This Row],[20]]+laps_times[[#This Row],[21]])</f>
        <v>2.8108101851851846E-2</v>
      </c>
      <c r="AE47" s="126">
        <f>IF(ISBLANK(laps_times[[#This Row],[22]]),"DNF",    rounds_cum_time[[#This Row],[21]]+laps_times[[#This Row],[22]])</f>
        <v>2.9442245370370365E-2</v>
      </c>
      <c r="AF47" s="126">
        <f>IF(ISBLANK(laps_times[[#This Row],[23]]),"DNF",    rounds_cum_time[[#This Row],[22]]+laps_times[[#This Row],[23]])</f>
        <v>3.0757986111111107E-2</v>
      </c>
      <c r="AG47" s="126">
        <f>IF(ISBLANK(laps_times[[#This Row],[24]]),"DNF",    rounds_cum_time[[#This Row],[23]]+laps_times[[#This Row],[24]])</f>
        <v>3.2092939814814814E-2</v>
      </c>
      <c r="AH47" s="126">
        <f>IF(ISBLANK(laps_times[[#This Row],[25]]),"DNF",    rounds_cum_time[[#This Row],[24]]+laps_times[[#This Row],[25]])</f>
        <v>3.343738425925926E-2</v>
      </c>
      <c r="AI47" s="126">
        <f>IF(ISBLANK(laps_times[[#This Row],[26]]),"DNF",    rounds_cum_time[[#This Row],[25]]+laps_times[[#This Row],[26]])</f>
        <v>3.4761458333333335E-2</v>
      </c>
      <c r="AJ47" s="126">
        <f>IF(ISBLANK(laps_times[[#This Row],[27]]),"DNF",    rounds_cum_time[[#This Row],[26]]+laps_times[[#This Row],[27]])</f>
        <v>3.6129745370370371E-2</v>
      </c>
      <c r="AK47" s="126">
        <f>IF(ISBLANK(laps_times[[#This Row],[28]]),"DNF",    rounds_cum_time[[#This Row],[27]]+laps_times[[#This Row],[28]])</f>
        <v>3.7500578703703706E-2</v>
      </c>
      <c r="AL47" s="126">
        <f>IF(ISBLANK(laps_times[[#This Row],[29]]),"DNF",    rounds_cum_time[[#This Row],[28]]+laps_times[[#This Row],[29]])</f>
        <v>3.883587962962963E-2</v>
      </c>
      <c r="AM47" s="126">
        <f>IF(ISBLANK(laps_times[[#This Row],[30]]),"DNF",    rounds_cum_time[[#This Row],[29]]+laps_times[[#This Row],[30]])</f>
        <v>4.0183912037037035E-2</v>
      </c>
      <c r="AN47" s="126">
        <f>IF(ISBLANK(laps_times[[#This Row],[31]]),"DNF",    rounds_cum_time[[#This Row],[30]]+laps_times[[#This Row],[31]])</f>
        <v>4.1540277777777773E-2</v>
      </c>
      <c r="AO47" s="126">
        <f>IF(ISBLANK(laps_times[[#This Row],[32]]),"DNF",    rounds_cum_time[[#This Row],[31]]+laps_times[[#This Row],[32]])</f>
        <v>4.2901967592592585E-2</v>
      </c>
      <c r="AP47" s="126">
        <f>IF(ISBLANK(laps_times[[#This Row],[33]]),"DNF",    rounds_cum_time[[#This Row],[32]]+laps_times[[#This Row],[33]])</f>
        <v>4.4279398148148144E-2</v>
      </c>
      <c r="AQ47" s="126">
        <f>IF(ISBLANK(laps_times[[#This Row],[34]]),"DNF",    rounds_cum_time[[#This Row],[33]]+laps_times[[#This Row],[34]])</f>
        <v>4.5660416666666662E-2</v>
      </c>
      <c r="AR47" s="126">
        <f>IF(ISBLANK(laps_times[[#This Row],[35]]),"DNF",    rounds_cum_time[[#This Row],[34]]+laps_times[[#This Row],[35]])</f>
        <v>4.7069212962962959E-2</v>
      </c>
      <c r="AS47" s="126">
        <f>IF(ISBLANK(laps_times[[#This Row],[36]]),"DNF",    rounds_cum_time[[#This Row],[35]]+laps_times[[#This Row],[36]])</f>
        <v>4.8437268518518511E-2</v>
      </c>
      <c r="AT47" s="126">
        <f>IF(ISBLANK(laps_times[[#This Row],[37]]),"DNF",    rounds_cum_time[[#This Row],[36]]+laps_times[[#This Row],[37]])</f>
        <v>4.9847569444444434E-2</v>
      </c>
      <c r="AU47" s="126">
        <f>IF(ISBLANK(laps_times[[#This Row],[38]]),"DNF",    rounds_cum_time[[#This Row],[37]]+laps_times[[#This Row],[38]])</f>
        <v>5.1241435185185175E-2</v>
      </c>
      <c r="AV47" s="126">
        <f>IF(ISBLANK(laps_times[[#This Row],[39]]),"DNF",    rounds_cum_time[[#This Row],[38]]+laps_times[[#This Row],[39]])</f>
        <v>5.2626620370370358E-2</v>
      </c>
      <c r="AW47" s="126">
        <f>IF(ISBLANK(laps_times[[#This Row],[40]]),"DNF",    rounds_cum_time[[#This Row],[39]]+laps_times[[#This Row],[40]])</f>
        <v>5.4039236111111097E-2</v>
      </c>
      <c r="AX47" s="126">
        <f>IF(ISBLANK(laps_times[[#This Row],[41]]),"DNF",    rounds_cum_time[[#This Row],[40]]+laps_times[[#This Row],[41]])</f>
        <v>5.5445023148148136E-2</v>
      </c>
      <c r="AY47" s="126">
        <f>IF(ISBLANK(laps_times[[#This Row],[42]]),"DNF",    rounds_cum_time[[#This Row],[41]]+laps_times[[#This Row],[42]])</f>
        <v>5.6843865740740726E-2</v>
      </c>
      <c r="AZ47" s="126">
        <f>IF(ISBLANK(laps_times[[#This Row],[43]]),"DNF",    rounds_cum_time[[#This Row],[42]]+laps_times[[#This Row],[43]])</f>
        <v>5.8240856481481466E-2</v>
      </c>
      <c r="BA47" s="126">
        <f>IF(ISBLANK(laps_times[[#This Row],[44]]),"DNF",    rounds_cum_time[[#This Row],[43]]+laps_times[[#This Row],[44]])</f>
        <v>5.962604166666665E-2</v>
      </c>
      <c r="BB47" s="126">
        <f>IF(ISBLANK(laps_times[[#This Row],[45]]),"DNF",    rounds_cum_time[[#This Row],[44]]+laps_times[[#This Row],[45]])</f>
        <v>6.1021412037037023E-2</v>
      </c>
      <c r="BC47" s="126">
        <f>IF(ISBLANK(laps_times[[#This Row],[46]]),"DNF",    rounds_cum_time[[#This Row],[45]]+laps_times[[#This Row],[46]])</f>
        <v>6.2445370370370359E-2</v>
      </c>
      <c r="BD47" s="126">
        <f>IF(ISBLANK(laps_times[[#This Row],[47]]),"DNF",    rounds_cum_time[[#This Row],[46]]+laps_times[[#This Row],[47]])</f>
        <v>6.3863773148148131E-2</v>
      </c>
      <c r="BE47" s="126">
        <f>IF(ISBLANK(laps_times[[#This Row],[48]]),"DNF",    rounds_cum_time[[#This Row],[47]]+laps_times[[#This Row],[48]])</f>
        <v>6.5272569444444428E-2</v>
      </c>
      <c r="BF47" s="126">
        <f>IF(ISBLANK(laps_times[[#This Row],[49]]),"DNF",    rounds_cum_time[[#This Row],[48]]+laps_times[[#This Row],[49]])</f>
        <v>6.6675347222222209E-2</v>
      </c>
      <c r="BG47" s="126">
        <f>IF(ISBLANK(laps_times[[#This Row],[50]]),"DNF",    rounds_cum_time[[#This Row],[49]]+laps_times[[#This Row],[50]])</f>
        <v>6.8103240740740728E-2</v>
      </c>
      <c r="BH47" s="126">
        <f>IF(ISBLANK(laps_times[[#This Row],[51]]),"DNF",    rounds_cum_time[[#This Row],[50]]+laps_times[[#This Row],[51]])</f>
        <v>6.9559606481481476E-2</v>
      </c>
      <c r="BI47" s="126">
        <f>IF(ISBLANK(laps_times[[#This Row],[52]]),"DNF",    rounds_cum_time[[#This Row],[51]]+laps_times[[#This Row],[52]])</f>
        <v>7.1010300925925918E-2</v>
      </c>
      <c r="BJ47" s="126">
        <f>IF(ISBLANK(laps_times[[#This Row],[53]]),"DNF",    rounds_cum_time[[#This Row],[52]]+laps_times[[#This Row],[53]])</f>
        <v>7.2504398148148144E-2</v>
      </c>
      <c r="BK47" s="126">
        <f>IF(ISBLANK(laps_times[[#This Row],[54]]),"DNF",    rounds_cum_time[[#This Row],[53]]+laps_times[[#This Row],[54]])</f>
        <v>7.3983680555555556E-2</v>
      </c>
      <c r="BL47" s="126">
        <f>IF(ISBLANK(laps_times[[#This Row],[55]]),"DNF",    rounds_cum_time[[#This Row],[54]]+laps_times[[#This Row],[55]])</f>
        <v>7.5453819444444445E-2</v>
      </c>
      <c r="BM47" s="126">
        <f>IF(ISBLANK(laps_times[[#This Row],[56]]),"DNF",    rounds_cum_time[[#This Row],[55]]+laps_times[[#This Row],[56]])</f>
        <v>7.6968055555555553E-2</v>
      </c>
      <c r="BN47" s="126">
        <f>IF(ISBLANK(laps_times[[#This Row],[57]]),"DNF",    rounds_cum_time[[#This Row],[56]]+laps_times[[#This Row],[57]])</f>
        <v>7.8514004629629625E-2</v>
      </c>
      <c r="BO47" s="126">
        <f>IF(ISBLANK(laps_times[[#This Row],[58]]),"DNF",    rounds_cum_time[[#This Row],[57]]+laps_times[[#This Row],[58]])</f>
        <v>8.0010648148148136E-2</v>
      </c>
      <c r="BP47" s="126">
        <f>IF(ISBLANK(laps_times[[#This Row],[59]]),"DNF",    rounds_cum_time[[#This Row],[58]]+laps_times[[#This Row],[59]])</f>
        <v>8.1512384259259246E-2</v>
      </c>
      <c r="BQ47" s="126">
        <f>IF(ISBLANK(laps_times[[#This Row],[60]]),"DNF",    rounds_cum_time[[#This Row],[59]]+laps_times[[#This Row],[60]])</f>
        <v>8.2995370370370358E-2</v>
      </c>
      <c r="BR47" s="126">
        <f>IF(ISBLANK(laps_times[[#This Row],[61]]),"DNF",    rounds_cum_time[[#This Row],[60]]+laps_times[[#This Row],[61]])</f>
        <v>8.450358796296295E-2</v>
      </c>
      <c r="BS47" s="126">
        <f>IF(ISBLANK(laps_times[[#This Row],[62]]),"DNF",    rounds_cum_time[[#This Row],[61]]+laps_times[[#This Row],[62]])</f>
        <v>8.6020949074074066E-2</v>
      </c>
      <c r="BT47" s="126">
        <f>IF(ISBLANK(laps_times[[#This Row],[63]]),"DNF",    rounds_cum_time[[#This Row],[62]]+laps_times[[#This Row],[63]])</f>
        <v>8.7544444444444439E-2</v>
      </c>
      <c r="BU47" s="126">
        <f>IF(ISBLANK(laps_times[[#This Row],[64]]),"DNF",    rounds_cum_time[[#This Row],[63]]+laps_times[[#This Row],[64]])</f>
        <v>8.908043981481481E-2</v>
      </c>
      <c r="BV47" s="126">
        <f>IF(ISBLANK(laps_times[[#This Row],[65]]),"DNF",    rounds_cum_time[[#This Row],[64]]+laps_times[[#This Row],[65]])</f>
        <v>9.0695486111111112E-2</v>
      </c>
      <c r="BW47" s="126">
        <f>IF(ISBLANK(laps_times[[#This Row],[66]]),"DNF",    rounds_cum_time[[#This Row],[65]]+laps_times[[#This Row],[66]])</f>
        <v>9.2281134259259254E-2</v>
      </c>
      <c r="BX47" s="126">
        <f>IF(ISBLANK(laps_times[[#This Row],[67]]),"DNF",    rounds_cum_time[[#This Row],[66]]+laps_times[[#This Row],[67]])</f>
        <v>9.3852777777777771E-2</v>
      </c>
      <c r="BY47" s="126">
        <f>IF(ISBLANK(laps_times[[#This Row],[68]]),"DNF",    rounds_cum_time[[#This Row],[67]]+laps_times[[#This Row],[68]])</f>
        <v>9.5403356481481474E-2</v>
      </c>
      <c r="BZ47" s="126">
        <f>IF(ISBLANK(laps_times[[#This Row],[69]]),"DNF",    rounds_cum_time[[#This Row],[68]]+laps_times[[#This Row],[69]])</f>
        <v>9.699456018518518E-2</v>
      </c>
      <c r="CA47" s="126">
        <f>IF(ISBLANK(laps_times[[#This Row],[70]]),"DNF",    rounds_cum_time[[#This Row],[69]]+laps_times[[#This Row],[70]])</f>
        <v>9.8629282407407398E-2</v>
      </c>
      <c r="CB47" s="126">
        <f>IF(ISBLANK(laps_times[[#This Row],[71]]),"DNF",    rounds_cum_time[[#This Row],[70]]+laps_times[[#This Row],[71]])</f>
        <v>0.10053796296296295</v>
      </c>
      <c r="CC47" s="126">
        <f>IF(ISBLANK(laps_times[[#This Row],[72]]),"DNF",    rounds_cum_time[[#This Row],[71]]+laps_times[[#This Row],[72]])</f>
        <v>0.10219722222222222</v>
      </c>
      <c r="CD47" s="126">
        <f>IF(ISBLANK(laps_times[[#This Row],[73]]),"DNF",    rounds_cum_time[[#This Row],[72]]+laps_times[[#This Row],[73]])</f>
        <v>0.10386782407407406</v>
      </c>
      <c r="CE47" s="126">
        <f>IF(ISBLANK(laps_times[[#This Row],[74]]),"DNF",    rounds_cum_time[[#This Row],[73]]+laps_times[[#This Row],[74]])</f>
        <v>0.10545833333333332</v>
      </c>
      <c r="CF47" s="126">
        <f>IF(ISBLANK(laps_times[[#This Row],[75]]),"DNF",    rounds_cum_time[[#This Row],[74]]+laps_times[[#This Row],[75]])</f>
        <v>0.10703726851851851</v>
      </c>
      <c r="CG47" s="126">
        <f>IF(ISBLANK(laps_times[[#This Row],[76]]),"DNF",    rounds_cum_time[[#This Row],[75]]+laps_times[[#This Row],[76]])</f>
        <v>0.10864444444444443</v>
      </c>
      <c r="CH47" s="126">
        <f>IF(ISBLANK(laps_times[[#This Row],[77]]),"DNF",    rounds_cum_time[[#This Row],[76]]+laps_times[[#This Row],[77]])</f>
        <v>0.11047615740740739</v>
      </c>
      <c r="CI47" s="126">
        <f>IF(ISBLANK(laps_times[[#This Row],[78]]),"DNF",    rounds_cum_time[[#This Row],[77]]+laps_times[[#This Row],[78]])</f>
        <v>0.11215115740740739</v>
      </c>
      <c r="CJ47" s="126">
        <f>IF(ISBLANK(laps_times[[#This Row],[79]]),"DNF",    rounds_cum_time[[#This Row],[78]]+laps_times[[#This Row],[79]])</f>
        <v>0.11382546296296295</v>
      </c>
      <c r="CK47" s="126">
        <f>IF(ISBLANK(laps_times[[#This Row],[80]]),"DNF",    rounds_cum_time[[#This Row],[79]]+laps_times[[#This Row],[80]])</f>
        <v>0.11546898148148146</v>
      </c>
      <c r="CL47" s="126">
        <f>IF(ISBLANK(laps_times[[#This Row],[81]]),"DNF",    rounds_cum_time[[#This Row],[80]]+laps_times[[#This Row],[81]])</f>
        <v>0.11713148148148146</v>
      </c>
      <c r="CM47" s="126">
        <f>IF(ISBLANK(laps_times[[#This Row],[82]]),"DNF",    rounds_cum_time[[#This Row],[81]]+laps_times[[#This Row],[82]])</f>
        <v>0.11899826388888887</v>
      </c>
      <c r="CN47" s="126">
        <f>IF(ISBLANK(laps_times[[#This Row],[83]]),"DNF",    rounds_cum_time[[#This Row],[82]]+laps_times[[#This Row],[83]])</f>
        <v>0.12070740740740739</v>
      </c>
      <c r="CO47" s="126">
        <f>IF(ISBLANK(laps_times[[#This Row],[84]]),"DNF",    rounds_cum_time[[#This Row],[83]]+laps_times[[#This Row],[84]])</f>
        <v>0.12243217592592591</v>
      </c>
      <c r="CP47" s="126">
        <f>IF(ISBLANK(laps_times[[#This Row],[85]]),"DNF",    rounds_cum_time[[#This Row],[84]]+laps_times[[#This Row],[85]])</f>
        <v>0.12418541666666665</v>
      </c>
      <c r="CQ47" s="126">
        <f>IF(ISBLANK(laps_times[[#This Row],[86]]),"DNF",    rounds_cum_time[[#This Row],[85]]+laps_times[[#This Row],[86]])</f>
        <v>0.1262611111111111</v>
      </c>
      <c r="CR47" s="126">
        <f>IF(ISBLANK(laps_times[[#This Row],[87]]),"DNF",    rounds_cum_time[[#This Row],[86]]+laps_times[[#This Row],[87]])</f>
        <v>0.12804398148148147</v>
      </c>
      <c r="CS47" s="126">
        <f>IF(ISBLANK(laps_times[[#This Row],[88]]),"DNF",    rounds_cum_time[[#This Row],[87]]+laps_times[[#This Row],[88]])</f>
        <v>0.12982835648148147</v>
      </c>
      <c r="CT47" s="126">
        <f>IF(ISBLANK(laps_times[[#This Row],[89]]),"DNF",    rounds_cum_time[[#This Row],[88]]+laps_times[[#This Row],[89]])</f>
        <v>0.13196273148148147</v>
      </c>
      <c r="CU47" s="126">
        <f>IF(ISBLANK(laps_times[[#This Row],[90]]),"DNF",    rounds_cum_time[[#This Row],[89]]+laps_times[[#This Row],[90]])</f>
        <v>0.13383622685185184</v>
      </c>
      <c r="CV47" s="126">
        <f>IF(ISBLANK(laps_times[[#This Row],[91]]),"DNF",    rounds_cum_time[[#This Row],[90]]+laps_times[[#This Row],[91]])</f>
        <v>0.13573067129629629</v>
      </c>
      <c r="CW47" s="126">
        <f>IF(ISBLANK(laps_times[[#This Row],[92]]),"DNF",    rounds_cum_time[[#This Row],[91]]+laps_times[[#This Row],[92]])</f>
        <v>0.13776435185185185</v>
      </c>
      <c r="CX47" s="126">
        <f>IF(ISBLANK(laps_times[[#This Row],[93]]),"DNF",    rounds_cum_time[[#This Row],[92]]+laps_times[[#This Row],[93]])</f>
        <v>0.13968321759259258</v>
      </c>
      <c r="CY47" s="126">
        <f>IF(ISBLANK(laps_times[[#This Row],[94]]),"DNF",    rounds_cum_time[[#This Row],[93]]+laps_times[[#This Row],[94]])</f>
        <v>0.14161412037037036</v>
      </c>
      <c r="CZ47" s="126">
        <f>IF(ISBLANK(laps_times[[#This Row],[95]]),"DNF",    rounds_cum_time[[#This Row],[94]]+laps_times[[#This Row],[95]])</f>
        <v>0.14353854166666666</v>
      </c>
      <c r="DA47" s="126">
        <f>IF(ISBLANK(laps_times[[#This Row],[96]]),"DNF",    rounds_cum_time[[#This Row],[95]]+laps_times[[#This Row],[96]])</f>
        <v>0.14567638888888887</v>
      </c>
      <c r="DB47" s="126">
        <f>IF(ISBLANK(laps_times[[#This Row],[97]]),"DNF",    rounds_cum_time[[#This Row],[96]]+laps_times[[#This Row],[97]])</f>
        <v>0.14761481481481478</v>
      </c>
      <c r="DC47" s="126">
        <f>IF(ISBLANK(laps_times[[#This Row],[98]]),"DNF",    rounds_cum_time[[#This Row],[97]]+laps_times[[#This Row],[98]])</f>
        <v>0.14954675925925923</v>
      </c>
      <c r="DD47" s="126">
        <f>IF(ISBLANK(laps_times[[#This Row],[99]]),"DNF",    rounds_cum_time[[#This Row],[98]]+laps_times[[#This Row],[99]])</f>
        <v>0.15146840277777773</v>
      </c>
      <c r="DE47" s="126">
        <f>IF(ISBLANK(laps_times[[#This Row],[100]]),"DNF",    rounds_cum_time[[#This Row],[99]]+laps_times[[#This Row],[100]])</f>
        <v>0.15344340277777774</v>
      </c>
      <c r="DF47" s="126">
        <f>IF(ISBLANK(laps_times[[#This Row],[101]]),"DNF",    rounds_cum_time[[#This Row],[100]]+laps_times[[#This Row],[101]])</f>
        <v>0.15535370370370366</v>
      </c>
      <c r="DG47" s="126">
        <f>IF(ISBLANK(laps_times[[#This Row],[102]]),"DNF",    rounds_cum_time[[#This Row],[101]]+laps_times[[#This Row],[102]])</f>
        <v>0.15713680555555551</v>
      </c>
      <c r="DH47" s="126">
        <f>IF(ISBLANK(laps_times[[#This Row],[103]]),"DNF",    rounds_cum_time[[#This Row],[102]]+laps_times[[#This Row],[103]])</f>
        <v>0.15887499999999996</v>
      </c>
      <c r="DI47" s="127">
        <f>IF(ISBLANK(laps_times[[#This Row],[104]]),"DNF",    rounds_cum_time[[#This Row],[103]]+laps_times[[#This Row],[104]])</f>
        <v>0.16052951388888884</v>
      </c>
      <c r="DJ47" s="127">
        <f>IF(ISBLANK(laps_times[[#This Row],[105]]),"DNF",    rounds_cum_time[[#This Row],[104]]+laps_times[[#This Row],[105]])</f>
        <v>0.16206076388888885</v>
      </c>
    </row>
    <row r="48" spans="2:114">
      <c r="B48" s="123">
        <f>laps_times[[#This Row],[poř]]</f>
        <v>45</v>
      </c>
      <c r="C48" s="124">
        <f>laps_times[[#This Row],[s.č.]]</f>
        <v>403</v>
      </c>
      <c r="D48" s="124" t="str">
        <f>laps_times[[#This Row],[jméno]]</f>
        <v xml:space="preserve">Štafeta - Decathlon </v>
      </c>
      <c r="E48" s="125" t="str">
        <f>laps_times[[#This Row],[roč]]</f>
        <v>štafeta</v>
      </c>
      <c r="F48" s="125" t="str">
        <f>laps_times[[#This Row],[kat]]</f>
        <v>ST</v>
      </c>
      <c r="G48" s="125">
        <f>laps_times[[#This Row],[poř_kat]]</f>
        <v>5</v>
      </c>
      <c r="H48" s="124" t="str">
        <f>IF(ISBLANK(laps_times[[#This Row],[klub]]),"-",laps_times[[#This Row],[klub]])</f>
        <v>Decathlon</v>
      </c>
      <c r="I48" s="133">
        <f>laps_times[[#This Row],[celk. čas]]</f>
        <v>0.16234375000000001</v>
      </c>
      <c r="J48" s="126">
        <f>laps_times[[#This Row],[1]]</f>
        <v>2.2346064814814815E-3</v>
      </c>
      <c r="K48" s="126">
        <f>IF(ISBLANK(laps_times[[#This Row],[2]]),"DNF",    rounds_cum_time[[#This Row],[1]]+laps_times[[#This Row],[2]])</f>
        <v>3.6599537037037035E-3</v>
      </c>
      <c r="L48" s="126">
        <f>IF(ISBLANK(laps_times[[#This Row],[3]]),"DNF",    rounds_cum_time[[#This Row],[2]]+laps_times[[#This Row],[3]])</f>
        <v>5.1281249999999999E-3</v>
      </c>
      <c r="M48" s="126">
        <f>IF(ISBLANK(laps_times[[#This Row],[4]]),"DNF",    rounds_cum_time[[#This Row],[3]]+laps_times[[#This Row],[4]])</f>
        <v>6.6653935185185184E-3</v>
      </c>
      <c r="N48" s="126">
        <f>IF(ISBLANK(laps_times[[#This Row],[5]]),"DNF",    rounds_cum_time[[#This Row],[4]]+laps_times[[#This Row],[5]])</f>
        <v>8.3032407407407412E-3</v>
      </c>
      <c r="O48" s="126">
        <f>IF(ISBLANK(laps_times[[#This Row],[6]]),"DNF",    rounds_cum_time[[#This Row],[5]]+laps_times[[#This Row],[6]])</f>
        <v>9.9726851851851851E-3</v>
      </c>
      <c r="P48" s="126">
        <f>IF(ISBLANK(laps_times[[#This Row],[7]]),"DNF",    rounds_cum_time[[#This Row],[6]]+laps_times[[#This Row],[7]])</f>
        <v>1.1613425925925926E-2</v>
      </c>
      <c r="Q48" s="126">
        <f>IF(ISBLANK(laps_times[[#This Row],[8]]),"DNF",    rounds_cum_time[[#This Row],[7]]+laps_times[[#This Row],[8]])</f>
        <v>1.3269097222222222E-2</v>
      </c>
      <c r="R48" s="126">
        <f>IF(ISBLANK(laps_times[[#This Row],[9]]),"DNF",    rounds_cum_time[[#This Row],[8]]+laps_times[[#This Row],[9]])</f>
        <v>1.4897222222222221E-2</v>
      </c>
      <c r="S48" s="126">
        <f>IF(ISBLANK(laps_times[[#This Row],[10]]),"DNF",    rounds_cum_time[[#This Row],[9]]+laps_times[[#This Row],[10]])</f>
        <v>1.6543634259259258E-2</v>
      </c>
      <c r="T48" s="126">
        <f>IF(ISBLANK(laps_times[[#This Row],[11]]),"DNF",    rounds_cum_time[[#This Row],[10]]+laps_times[[#This Row],[11]])</f>
        <v>1.8263425925925926E-2</v>
      </c>
      <c r="U48" s="126">
        <f>IF(ISBLANK(laps_times[[#This Row],[12]]),"DNF",    rounds_cum_time[[#This Row],[11]]+laps_times[[#This Row],[12]])</f>
        <v>1.9988078703703706E-2</v>
      </c>
      <c r="V48" s="126">
        <f>IF(ISBLANK(laps_times[[#This Row],[13]]),"DNF",    rounds_cum_time[[#This Row],[12]]+laps_times[[#This Row],[13]])</f>
        <v>2.1805671296296299E-2</v>
      </c>
      <c r="W48" s="126">
        <f>IF(ISBLANK(laps_times[[#This Row],[14]]),"DNF",    rounds_cum_time[[#This Row],[13]]+laps_times[[#This Row],[14]])</f>
        <v>2.3686226851851854E-2</v>
      </c>
      <c r="X48" s="126">
        <f>IF(ISBLANK(laps_times[[#This Row],[15]]),"DNF",    rounds_cum_time[[#This Row],[14]]+laps_times[[#This Row],[15]])</f>
        <v>2.5644675925925928E-2</v>
      </c>
      <c r="Y48" s="126">
        <f>IF(ISBLANK(laps_times[[#This Row],[16]]),"DNF",    rounds_cum_time[[#This Row],[15]]+laps_times[[#This Row],[16]])</f>
        <v>2.7420486111111114E-2</v>
      </c>
      <c r="Z48" s="126">
        <f>IF(ISBLANK(laps_times[[#This Row],[17]]),"DNF",    rounds_cum_time[[#This Row],[16]]+laps_times[[#This Row],[17]])</f>
        <v>2.9244791666666669E-2</v>
      </c>
      <c r="AA48" s="126">
        <f>IF(ISBLANK(laps_times[[#This Row],[18]]),"DNF",    rounds_cum_time[[#This Row],[17]]+laps_times[[#This Row],[18]])</f>
        <v>3.1055902777777779E-2</v>
      </c>
      <c r="AB48" s="126">
        <f>IF(ISBLANK(laps_times[[#This Row],[19]]),"DNF",    rounds_cum_time[[#This Row],[18]]+laps_times[[#This Row],[19]])</f>
        <v>3.3062615740740743E-2</v>
      </c>
      <c r="AC48" s="126">
        <f>IF(ISBLANK(laps_times[[#This Row],[20]]),"DNF",    rounds_cum_time[[#This Row],[19]]+laps_times[[#This Row],[20]])</f>
        <v>3.5065277777777779E-2</v>
      </c>
      <c r="AD48" s="126">
        <f>IF(ISBLANK(laps_times[[#This Row],[21]]),"DNF",    rounds_cum_time[[#This Row],[20]]+laps_times[[#This Row],[21]])</f>
        <v>3.7123958333333332E-2</v>
      </c>
      <c r="AE48" s="126">
        <f>IF(ISBLANK(laps_times[[#This Row],[22]]),"DNF",    rounds_cum_time[[#This Row],[21]]+laps_times[[#This Row],[22]])</f>
        <v>3.901759259259259E-2</v>
      </c>
      <c r="AF48" s="126">
        <f>IF(ISBLANK(laps_times[[#This Row],[23]]),"DNF",    rounds_cum_time[[#This Row],[22]]+laps_times[[#This Row],[23]])</f>
        <v>4.1241782407407404E-2</v>
      </c>
      <c r="AG48" s="126">
        <f>IF(ISBLANK(laps_times[[#This Row],[24]]),"DNF",    rounds_cum_time[[#This Row],[23]]+laps_times[[#This Row],[24]])</f>
        <v>4.3815972222222221E-2</v>
      </c>
      <c r="AH48" s="126">
        <f>IF(ISBLANK(laps_times[[#This Row],[25]]),"DNF",    rounds_cum_time[[#This Row],[24]]+laps_times[[#This Row],[25]])</f>
        <v>4.5195717592592589E-2</v>
      </c>
      <c r="AI48" s="126">
        <f>IF(ISBLANK(laps_times[[#This Row],[26]]),"DNF",    rounds_cum_time[[#This Row],[25]]+laps_times[[#This Row],[26]])</f>
        <v>4.6575462962962957E-2</v>
      </c>
      <c r="AJ48" s="126">
        <f>IF(ISBLANK(laps_times[[#This Row],[27]]),"DNF",    rounds_cum_time[[#This Row],[26]]+laps_times[[#This Row],[27]])</f>
        <v>4.8009490740740735E-2</v>
      </c>
      <c r="AK48" s="126">
        <f>IF(ISBLANK(laps_times[[#This Row],[28]]),"DNF",    rounds_cum_time[[#This Row],[27]]+laps_times[[#This Row],[28]])</f>
        <v>4.9457754629629626E-2</v>
      </c>
      <c r="AL48" s="126">
        <f>IF(ISBLANK(laps_times[[#This Row],[29]]),"DNF",    rounds_cum_time[[#This Row],[28]]+laps_times[[#This Row],[29]])</f>
        <v>5.0869560185185181E-2</v>
      </c>
      <c r="AM48" s="126">
        <f>IF(ISBLANK(laps_times[[#This Row],[30]]),"DNF",    rounds_cum_time[[#This Row],[29]]+laps_times[[#This Row],[30]])</f>
        <v>5.2332986111111104E-2</v>
      </c>
      <c r="AN48" s="126">
        <f>IF(ISBLANK(laps_times[[#This Row],[31]]),"DNF",    rounds_cum_time[[#This Row],[30]]+laps_times[[#This Row],[31]])</f>
        <v>5.3837847222222214E-2</v>
      </c>
      <c r="AO48" s="126">
        <f>IF(ISBLANK(laps_times[[#This Row],[32]]),"DNF",    rounds_cum_time[[#This Row],[31]]+laps_times[[#This Row],[32]])</f>
        <v>5.5328240740740733E-2</v>
      </c>
      <c r="AP48" s="126">
        <f>IF(ISBLANK(laps_times[[#This Row],[33]]),"DNF",    rounds_cum_time[[#This Row],[32]]+laps_times[[#This Row],[33]])</f>
        <v>5.6846874999999991E-2</v>
      </c>
      <c r="AQ48" s="126">
        <f>IF(ISBLANK(laps_times[[#This Row],[34]]),"DNF",    rounds_cum_time[[#This Row],[33]]+laps_times[[#This Row],[34]])</f>
        <v>5.8339120370370361E-2</v>
      </c>
      <c r="AR48" s="126">
        <f>IF(ISBLANK(laps_times[[#This Row],[35]]),"DNF",    rounds_cum_time[[#This Row],[34]]+laps_times[[#This Row],[35]])</f>
        <v>5.9829398148148139E-2</v>
      </c>
      <c r="AS48" s="126">
        <f>IF(ISBLANK(laps_times[[#This Row],[36]]),"DNF",    rounds_cum_time[[#This Row],[35]]+laps_times[[#This Row],[36]])</f>
        <v>6.1386574074074066E-2</v>
      </c>
      <c r="AT48" s="126">
        <f>IF(ISBLANK(laps_times[[#This Row],[37]]),"DNF",    rounds_cum_time[[#This Row],[36]]+laps_times[[#This Row],[37]])</f>
        <v>6.2926041666666654E-2</v>
      </c>
      <c r="AU48" s="126">
        <f>IF(ISBLANK(laps_times[[#This Row],[38]]),"DNF",    rounds_cum_time[[#This Row],[37]]+laps_times[[#This Row],[38]])</f>
        <v>6.4460763888888883E-2</v>
      </c>
      <c r="AV48" s="126">
        <f>IF(ISBLANK(laps_times[[#This Row],[39]]),"DNF",    rounds_cum_time[[#This Row],[38]]+laps_times[[#This Row],[39]])</f>
        <v>6.5990277777777773E-2</v>
      </c>
      <c r="AW48" s="126">
        <f>IF(ISBLANK(laps_times[[#This Row],[40]]),"DNF",    rounds_cum_time[[#This Row],[39]]+laps_times[[#This Row],[40]])</f>
        <v>6.7522916666666655E-2</v>
      </c>
      <c r="AX48" s="126">
        <f>IF(ISBLANK(laps_times[[#This Row],[41]]),"DNF",    rounds_cum_time[[#This Row],[40]]+laps_times[[#This Row],[41]])</f>
        <v>6.9064236111111094E-2</v>
      </c>
      <c r="AY48" s="126">
        <f>IF(ISBLANK(laps_times[[#This Row],[42]]),"DNF",    rounds_cum_time[[#This Row],[41]]+laps_times[[#This Row],[42]])</f>
        <v>7.0590740740740718E-2</v>
      </c>
      <c r="AZ48" s="126">
        <f>IF(ISBLANK(laps_times[[#This Row],[43]]),"DNF",    rounds_cum_time[[#This Row],[42]]+laps_times[[#This Row],[43]])</f>
        <v>7.2148148148148128E-2</v>
      </c>
      <c r="BA48" s="126">
        <f>IF(ISBLANK(laps_times[[#This Row],[44]]),"DNF",    rounds_cum_time[[#This Row],[43]]+laps_times[[#This Row],[44]])</f>
        <v>7.3695949074074049E-2</v>
      </c>
      <c r="BB48" s="126">
        <f>IF(ISBLANK(laps_times[[#This Row],[45]]),"DNF",    rounds_cum_time[[#This Row],[44]]+laps_times[[#This Row],[45]])</f>
        <v>7.5245833333333303E-2</v>
      </c>
      <c r="BC48" s="126">
        <f>IF(ISBLANK(laps_times[[#This Row],[46]]),"DNF",    rounds_cum_time[[#This Row],[45]]+laps_times[[#This Row],[46]])</f>
        <v>7.6781481481481451E-2</v>
      </c>
      <c r="BD48" s="126">
        <f>IF(ISBLANK(laps_times[[#This Row],[47]]),"DNF",    rounds_cum_time[[#This Row],[46]]+laps_times[[#This Row],[47]])</f>
        <v>7.830393518518515E-2</v>
      </c>
      <c r="BE48" s="126">
        <f>IF(ISBLANK(laps_times[[#This Row],[48]]),"DNF",    rounds_cum_time[[#This Row],[47]]+laps_times[[#This Row],[48]])</f>
        <v>7.9805324074074036E-2</v>
      </c>
      <c r="BF48" s="126">
        <f>IF(ISBLANK(laps_times[[#This Row],[49]]),"DNF",    rounds_cum_time[[#This Row],[48]]+laps_times[[#This Row],[49]])</f>
        <v>8.1318634259259226E-2</v>
      </c>
      <c r="BG48" s="126">
        <f>IF(ISBLANK(laps_times[[#This Row],[50]]),"DNF",    rounds_cum_time[[#This Row],[49]]+laps_times[[#This Row],[50]])</f>
        <v>8.2740740740740712E-2</v>
      </c>
      <c r="BH48" s="126">
        <f>IF(ISBLANK(laps_times[[#This Row],[51]]),"DNF",    rounds_cum_time[[#This Row],[50]]+laps_times[[#This Row],[51]])</f>
        <v>8.4176736111111081E-2</v>
      </c>
      <c r="BI48" s="126">
        <f>IF(ISBLANK(laps_times[[#This Row],[52]]),"DNF",    rounds_cum_time[[#This Row],[51]]+laps_times[[#This Row],[52]])</f>
        <v>8.566134259259256E-2</v>
      </c>
      <c r="BJ48" s="126">
        <f>IF(ISBLANK(laps_times[[#This Row],[53]]),"DNF",    rounds_cum_time[[#This Row],[52]]+laps_times[[#This Row],[53]])</f>
        <v>8.7157291666666636E-2</v>
      </c>
      <c r="BK48" s="126">
        <f>IF(ISBLANK(laps_times[[#This Row],[54]]),"DNF",    rounds_cum_time[[#This Row],[53]]+laps_times[[#This Row],[54]])</f>
        <v>8.863854166666664E-2</v>
      </c>
      <c r="BL48" s="126">
        <f>IF(ISBLANK(laps_times[[#This Row],[55]]),"DNF",    rounds_cum_time[[#This Row],[54]]+laps_times[[#This Row],[55]])</f>
        <v>9.0143055555555532E-2</v>
      </c>
      <c r="BM48" s="126">
        <f>IF(ISBLANK(laps_times[[#This Row],[56]]),"DNF",    rounds_cum_time[[#This Row],[55]]+laps_times[[#This Row],[56]])</f>
        <v>9.1618749999999971E-2</v>
      </c>
      <c r="BN48" s="126">
        <f>IF(ISBLANK(laps_times[[#This Row],[57]]),"DNF",    rounds_cum_time[[#This Row],[56]]+laps_times[[#This Row],[57]])</f>
        <v>9.3106481481481457E-2</v>
      </c>
      <c r="BO48" s="126">
        <f>IF(ISBLANK(laps_times[[#This Row],[58]]),"DNF",    rounds_cum_time[[#This Row],[57]]+laps_times[[#This Row],[58]])</f>
        <v>9.4749074074074055E-2</v>
      </c>
      <c r="BP48" s="126">
        <f>IF(ISBLANK(laps_times[[#This Row],[59]]),"DNF",    rounds_cum_time[[#This Row],[58]]+laps_times[[#This Row],[59]])</f>
        <v>9.6311111111111097E-2</v>
      </c>
      <c r="BQ48" s="126">
        <f>IF(ISBLANK(laps_times[[#This Row],[60]]),"DNF",    rounds_cum_time[[#This Row],[59]]+laps_times[[#This Row],[60]])</f>
        <v>9.7858912037037019E-2</v>
      </c>
      <c r="BR48" s="126">
        <f>IF(ISBLANK(laps_times[[#This Row],[61]]),"DNF",    rounds_cum_time[[#This Row],[60]]+laps_times[[#This Row],[61]])</f>
        <v>9.9416666666666653E-2</v>
      </c>
      <c r="BS48" s="126">
        <f>IF(ISBLANK(laps_times[[#This Row],[62]]),"DNF",    rounds_cum_time[[#This Row],[61]]+laps_times[[#This Row],[62]])</f>
        <v>0.10111504629629628</v>
      </c>
      <c r="BT48" s="126">
        <f>IF(ISBLANK(laps_times[[#This Row],[63]]),"DNF",    rounds_cum_time[[#This Row],[62]]+laps_times[[#This Row],[63]])</f>
        <v>0.10268379629629627</v>
      </c>
      <c r="BU48" s="126">
        <f>IF(ISBLANK(laps_times[[#This Row],[64]]),"DNF",    rounds_cum_time[[#This Row],[63]]+laps_times[[#This Row],[64]])</f>
        <v>0.10425937499999997</v>
      </c>
      <c r="BV48" s="126">
        <f>IF(ISBLANK(laps_times[[#This Row],[65]]),"DNF",    rounds_cum_time[[#This Row],[64]]+laps_times[[#This Row],[65]])</f>
        <v>0.10582465277777775</v>
      </c>
      <c r="BW48" s="126">
        <f>IF(ISBLANK(laps_times[[#This Row],[66]]),"DNF",    rounds_cum_time[[#This Row],[65]]+laps_times[[#This Row],[66]])</f>
        <v>0.10761597222222219</v>
      </c>
      <c r="BX48" s="126">
        <f>IF(ISBLANK(laps_times[[#This Row],[67]]),"DNF",    rounds_cum_time[[#This Row],[66]]+laps_times[[#This Row],[67]])</f>
        <v>0.10922557870370367</v>
      </c>
      <c r="BY48" s="126">
        <f>IF(ISBLANK(laps_times[[#This Row],[68]]),"DNF",    rounds_cum_time[[#This Row],[67]]+laps_times[[#This Row],[68]])</f>
        <v>0.11080601851851848</v>
      </c>
      <c r="BZ48" s="126">
        <f>IF(ISBLANK(laps_times[[#This Row],[69]]),"DNF",    rounds_cum_time[[#This Row],[68]]+laps_times[[#This Row],[69]])</f>
        <v>0.11238981481481478</v>
      </c>
      <c r="CA48" s="126">
        <f>IF(ISBLANK(laps_times[[#This Row],[70]]),"DNF",    rounds_cum_time[[#This Row],[69]]+laps_times[[#This Row],[70]])</f>
        <v>0.11418634259259255</v>
      </c>
      <c r="CB48" s="126">
        <f>IF(ISBLANK(laps_times[[#This Row],[71]]),"DNF",    rounds_cum_time[[#This Row],[70]]+laps_times[[#This Row],[71]])</f>
        <v>0.11577951388888885</v>
      </c>
      <c r="CC48" s="126">
        <f>IF(ISBLANK(laps_times[[#This Row],[72]]),"DNF",    rounds_cum_time[[#This Row],[71]]+laps_times[[#This Row],[72]])</f>
        <v>0.11733946759259256</v>
      </c>
      <c r="CD48" s="126">
        <f>IF(ISBLANK(laps_times[[#This Row],[73]]),"DNF",    rounds_cum_time[[#This Row],[72]]+laps_times[[#This Row],[73]])</f>
        <v>0.11885613425925923</v>
      </c>
      <c r="CE48" s="126">
        <f>IF(ISBLANK(laps_times[[#This Row],[74]]),"DNF",    rounds_cum_time[[#This Row],[73]]+laps_times[[#This Row],[74]])</f>
        <v>0.12053854166666664</v>
      </c>
      <c r="CF48" s="126">
        <f>IF(ISBLANK(laps_times[[#This Row],[75]]),"DNF",    rounds_cum_time[[#This Row],[74]]+laps_times[[#This Row],[75]])</f>
        <v>0.12190868055555552</v>
      </c>
      <c r="CG48" s="126">
        <f>IF(ISBLANK(laps_times[[#This Row],[76]]),"DNF",    rounds_cum_time[[#This Row],[75]]+laps_times[[#This Row],[76]])</f>
        <v>0.12317511574074071</v>
      </c>
      <c r="CH48" s="126">
        <f>IF(ISBLANK(laps_times[[#This Row],[77]]),"DNF",    rounds_cum_time[[#This Row],[76]]+laps_times[[#This Row],[77]])</f>
        <v>0.12454224537037034</v>
      </c>
      <c r="CI48" s="126">
        <f>IF(ISBLANK(laps_times[[#This Row],[78]]),"DNF",    rounds_cum_time[[#This Row],[77]]+laps_times[[#This Row],[78]])</f>
        <v>0.12592418981481479</v>
      </c>
      <c r="CJ48" s="126">
        <f>IF(ISBLANK(laps_times[[#This Row],[79]]),"DNF",    rounds_cum_time[[#This Row],[78]]+laps_times[[#This Row],[79]])</f>
        <v>0.12734629629629626</v>
      </c>
      <c r="CK48" s="126">
        <f>IF(ISBLANK(laps_times[[#This Row],[80]]),"DNF",    rounds_cum_time[[#This Row],[79]]+laps_times[[#This Row],[80]])</f>
        <v>0.12876238425925923</v>
      </c>
      <c r="CL48" s="126">
        <f>IF(ISBLANK(laps_times[[#This Row],[81]]),"DNF",    rounds_cum_time[[#This Row],[80]]+laps_times[[#This Row],[81]])</f>
        <v>0.13014768518518516</v>
      </c>
      <c r="CM48" s="126">
        <f>IF(ISBLANK(laps_times[[#This Row],[82]]),"DNF",    rounds_cum_time[[#This Row],[81]]+laps_times[[#This Row],[82]])</f>
        <v>0.13150671296296293</v>
      </c>
      <c r="CN48" s="126">
        <f>IF(ISBLANK(laps_times[[#This Row],[83]]),"DNF",    rounds_cum_time[[#This Row],[82]]+laps_times[[#This Row],[83]])</f>
        <v>0.13288124999999998</v>
      </c>
      <c r="CO48" s="126">
        <f>IF(ISBLANK(laps_times[[#This Row],[84]]),"DNF",    rounds_cum_time[[#This Row],[83]]+laps_times[[#This Row],[84]])</f>
        <v>0.13429444444444441</v>
      </c>
      <c r="CP48" s="126">
        <f>IF(ISBLANK(laps_times[[#This Row],[85]]),"DNF",    rounds_cum_time[[#This Row],[84]]+laps_times[[#This Row],[85]])</f>
        <v>0.13572534722222218</v>
      </c>
      <c r="CQ48" s="126">
        <f>IF(ISBLANK(laps_times[[#This Row],[86]]),"DNF",    rounds_cum_time[[#This Row],[85]]+laps_times[[#This Row],[86]])</f>
        <v>0.13713692129629626</v>
      </c>
      <c r="CR48" s="126">
        <f>IF(ISBLANK(laps_times[[#This Row],[87]]),"DNF",    rounds_cum_time[[#This Row],[86]]+laps_times[[#This Row],[87]])</f>
        <v>0.13853067129629626</v>
      </c>
      <c r="CS48" s="126">
        <f>IF(ISBLANK(laps_times[[#This Row],[88]]),"DNF",    rounds_cum_time[[#This Row],[87]]+laps_times[[#This Row],[88]])</f>
        <v>0.13992881944444441</v>
      </c>
      <c r="CT48" s="126">
        <f>IF(ISBLANK(laps_times[[#This Row],[89]]),"DNF",    rounds_cum_time[[#This Row],[88]]+laps_times[[#This Row],[89]])</f>
        <v>0.14133414351851847</v>
      </c>
      <c r="CU48" s="126">
        <f>IF(ISBLANK(laps_times[[#This Row],[90]]),"DNF",    rounds_cum_time[[#This Row],[89]]+laps_times[[#This Row],[90]])</f>
        <v>0.14271562499999996</v>
      </c>
      <c r="CV48" s="126">
        <f>IF(ISBLANK(laps_times[[#This Row],[91]]),"DNF",    rounds_cum_time[[#This Row],[90]]+laps_times[[#This Row],[91]])</f>
        <v>0.14406249999999995</v>
      </c>
      <c r="CW48" s="126">
        <f>IF(ISBLANK(laps_times[[#This Row],[92]]),"DNF",    rounds_cum_time[[#This Row],[91]]+laps_times[[#This Row],[92]])</f>
        <v>0.14537418981481476</v>
      </c>
      <c r="CX48" s="126">
        <f>IF(ISBLANK(laps_times[[#This Row],[93]]),"DNF",    rounds_cum_time[[#This Row],[92]]+laps_times[[#This Row],[93]])</f>
        <v>0.14667002314814809</v>
      </c>
      <c r="CY48" s="126">
        <f>IF(ISBLANK(laps_times[[#This Row],[94]]),"DNF",    rounds_cum_time[[#This Row],[93]]+laps_times[[#This Row],[94]])</f>
        <v>0.14795138888888884</v>
      </c>
      <c r="CZ48" s="126">
        <f>IF(ISBLANK(laps_times[[#This Row],[95]]),"DNF",    rounds_cum_time[[#This Row],[94]]+laps_times[[#This Row],[95]])</f>
        <v>0.14923761574074068</v>
      </c>
      <c r="DA48" s="126">
        <f>IF(ISBLANK(laps_times[[#This Row],[96]]),"DNF",    rounds_cum_time[[#This Row],[95]]+laps_times[[#This Row],[96]])</f>
        <v>0.15052511574074068</v>
      </c>
      <c r="DB48" s="126">
        <f>IF(ISBLANK(laps_times[[#This Row],[97]]),"DNF",    rounds_cum_time[[#This Row],[96]]+laps_times[[#This Row],[97]])</f>
        <v>0.1518305555555555</v>
      </c>
      <c r="DC48" s="126">
        <f>IF(ISBLANK(laps_times[[#This Row],[98]]),"DNF",    rounds_cum_time[[#This Row],[97]]+laps_times[[#This Row],[98]])</f>
        <v>0.1531881944444444</v>
      </c>
      <c r="DD48" s="126">
        <f>IF(ISBLANK(laps_times[[#This Row],[99]]),"DNF",    rounds_cum_time[[#This Row],[98]]+laps_times[[#This Row],[99]])</f>
        <v>0.15453530092592588</v>
      </c>
      <c r="DE48" s="126">
        <f>IF(ISBLANK(laps_times[[#This Row],[100]]),"DNF",    rounds_cum_time[[#This Row],[99]]+laps_times[[#This Row],[100]])</f>
        <v>0.15586249999999996</v>
      </c>
      <c r="DF48" s="126">
        <f>IF(ISBLANK(laps_times[[#This Row],[101]]),"DNF",    rounds_cum_time[[#This Row],[100]]+laps_times[[#This Row],[101]])</f>
        <v>0.15719004629629627</v>
      </c>
      <c r="DG48" s="126">
        <f>IF(ISBLANK(laps_times[[#This Row],[102]]),"DNF",    rounds_cum_time[[#This Row],[101]]+laps_times[[#This Row],[102]])</f>
        <v>0.15851990740740737</v>
      </c>
      <c r="DH48" s="126">
        <f>IF(ISBLANK(laps_times[[#This Row],[103]]),"DNF",    rounds_cum_time[[#This Row],[102]]+laps_times[[#This Row],[103]])</f>
        <v>0.15980474537037034</v>
      </c>
      <c r="DI48" s="127">
        <f>IF(ISBLANK(laps_times[[#This Row],[104]]),"DNF",    rounds_cum_time[[#This Row],[103]]+laps_times[[#This Row],[104]])</f>
        <v>0.16108634259259258</v>
      </c>
      <c r="DJ48" s="127">
        <f>IF(ISBLANK(laps_times[[#This Row],[105]]),"DNF",    rounds_cum_time[[#This Row],[104]]+laps_times[[#This Row],[105]])</f>
        <v>0.16234398148148146</v>
      </c>
    </row>
    <row r="49" spans="2:114">
      <c r="B49" s="123">
        <f>laps_times[[#This Row],[poř]]</f>
        <v>46</v>
      </c>
      <c r="C49" s="124">
        <f>laps_times[[#This Row],[s.č.]]</f>
        <v>14</v>
      </c>
      <c r="D49" s="124" t="str">
        <f>laps_times[[#This Row],[jméno]]</f>
        <v>Vosátka Zdeněk</v>
      </c>
      <c r="E49" s="125">
        <f>laps_times[[#This Row],[roč]]</f>
        <v>1963</v>
      </c>
      <c r="F49" s="125" t="str">
        <f>laps_times[[#This Row],[kat]]</f>
        <v>M50</v>
      </c>
      <c r="G49" s="125">
        <f>laps_times[[#This Row],[poř_kat]]</f>
        <v>6</v>
      </c>
      <c r="H49" s="124" t="str">
        <f>IF(ISBLANK(laps_times[[#This Row],[klub]]),"-",laps_times[[#This Row],[klub]])</f>
        <v>Atletika Písek</v>
      </c>
      <c r="I49" s="133">
        <f>laps_times[[#This Row],[celk. čas]]</f>
        <v>0.16360532407407408</v>
      </c>
      <c r="J49" s="126">
        <f>laps_times[[#This Row],[1]]</f>
        <v>2.4195601851851852E-3</v>
      </c>
      <c r="K49" s="126">
        <f>IF(ISBLANK(laps_times[[#This Row],[2]]),"DNF",    rounds_cum_time[[#This Row],[1]]+laps_times[[#This Row],[2]])</f>
        <v>3.8525462962962966E-3</v>
      </c>
      <c r="L49" s="126">
        <f>IF(ISBLANK(laps_times[[#This Row],[3]]),"DNF",    rounds_cum_time[[#This Row],[2]]+laps_times[[#This Row],[3]])</f>
        <v>5.3082175925925927E-3</v>
      </c>
      <c r="M49" s="126">
        <f>IF(ISBLANK(laps_times[[#This Row],[4]]),"DNF",    rounds_cum_time[[#This Row],[3]]+laps_times[[#This Row],[4]])</f>
        <v>6.7880787037037042E-3</v>
      </c>
      <c r="N49" s="126">
        <f>IF(ISBLANK(laps_times[[#This Row],[5]]),"DNF",    rounds_cum_time[[#This Row],[4]]+laps_times[[#This Row],[5]])</f>
        <v>8.2560185185185184E-3</v>
      </c>
      <c r="O49" s="126">
        <f>IF(ISBLANK(laps_times[[#This Row],[6]]),"DNF",    rounds_cum_time[[#This Row],[5]]+laps_times[[#This Row],[6]])</f>
        <v>9.745486111111111E-3</v>
      </c>
      <c r="P49" s="126">
        <f>IF(ISBLANK(laps_times[[#This Row],[7]]),"DNF",    rounds_cum_time[[#This Row],[6]]+laps_times[[#This Row],[7]])</f>
        <v>1.1191550925925926E-2</v>
      </c>
      <c r="Q49" s="126">
        <f>IF(ISBLANK(laps_times[[#This Row],[8]]),"DNF",    rounds_cum_time[[#This Row],[7]]+laps_times[[#This Row],[8]])</f>
        <v>1.267037037037037E-2</v>
      </c>
      <c r="R49" s="126">
        <f>IF(ISBLANK(laps_times[[#This Row],[9]]),"DNF",    rounds_cum_time[[#This Row],[8]]+laps_times[[#This Row],[9]])</f>
        <v>1.4149074074074074E-2</v>
      </c>
      <c r="S49" s="126">
        <f>IF(ISBLANK(laps_times[[#This Row],[10]]),"DNF",    rounds_cum_time[[#This Row],[9]]+laps_times[[#This Row],[10]])</f>
        <v>1.5609722222222223E-2</v>
      </c>
      <c r="T49" s="126">
        <f>IF(ISBLANK(laps_times[[#This Row],[11]]),"DNF",    rounds_cum_time[[#This Row],[10]]+laps_times[[#This Row],[11]])</f>
        <v>1.7091203703703706E-2</v>
      </c>
      <c r="U49" s="126">
        <f>IF(ISBLANK(laps_times[[#This Row],[12]]),"DNF",    rounds_cum_time[[#This Row],[11]]+laps_times[[#This Row],[12]])</f>
        <v>1.8557407407407411E-2</v>
      </c>
      <c r="V49" s="126">
        <f>IF(ISBLANK(laps_times[[#This Row],[13]]),"DNF",    rounds_cum_time[[#This Row],[12]]+laps_times[[#This Row],[13]])</f>
        <v>2.0166203703703707E-2</v>
      </c>
      <c r="W49" s="126">
        <f>IF(ISBLANK(laps_times[[#This Row],[14]]),"DNF",    rounds_cum_time[[#This Row],[13]]+laps_times[[#This Row],[14]])</f>
        <v>2.16650462962963E-2</v>
      </c>
      <c r="X49" s="126">
        <f>IF(ISBLANK(laps_times[[#This Row],[15]]),"DNF",    rounds_cum_time[[#This Row],[14]]+laps_times[[#This Row],[15]])</f>
        <v>2.3155555555555561E-2</v>
      </c>
      <c r="Y49" s="126">
        <f>IF(ISBLANK(laps_times[[#This Row],[16]]),"DNF",    rounds_cum_time[[#This Row],[15]]+laps_times[[#This Row],[16]])</f>
        <v>2.4651157407407413E-2</v>
      </c>
      <c r="Z49" s="126">
        <f>IF(ISBLANK(laps_times[[#This Row],[17]]),"DNF",    rounds_cum_time[[#This Row],[16]]+laps_times[[#This Row],[17]])</f>
        <v>2.6141203703703708E-2</v>
      </c>
      <c r="AA49" s="126">
        <f>IF(ISBLANK(laps_times[[#This Row],[18]]),"DNF",    rounds_cum_time[[#This Row],[17]]+laps_times[[#This Row],[18]])</f>
        <v>2.7671527777777781E-2</v>
      </c>
      <c r="AB49" s="126">
        <f>IF(ISBLANK(laps_times[[#This Row],[19]]),"DNF",    rounds_cum_time[[#This Row],[18]]+laps_times[[#This Row],[19]])</f>
        <v>2.9174884259259262E-2</v>
      </c>
      <c r="AC49" s="126">
        <f>IF(ISBLANK(laps_times[[#This Row],[20]]),"DNF",    rounds_cum_time[[#This Row],[19]]+laps_times[[#This Row],[20]])</f>
        <v>3.0687731481481482E-2</v>
      </c>
      <c r="AD49" s="126">
        <f>IF(ISBLANK(laps_times[[#This Row],[21]]),"DNF",    rounds_cum_time[[#This Row],[20]]+laps_times[[#This Row],[21]])</f>
        <v>3.2179629629629627E-2</v>
      </c>
      <c r="AE49" s="126">
        <f>IF(ISBLANK(laps_times[[#This Row],[22]]),"DNF",    rounds_cum_time[[#This Row],[21]]+laps_times[[#This Row],[22]])</f>
        <v>3.3685648148148145E-2</v>
      </c>
      <c r="AF49" s="126">
        <f>IF(ISBLANK(laps_times[[#This Row],[23]]),"DNF",    rounds_cum_time[[#This Row],[22]]+laps_times[[#This Row],[23]])</f>
        <v>3.5203472222222219E-2</v>
      </c>
      <c r="AG49" s="126">
        <f>IF(ISBLANK(laps_times[[#This Row],[24]]),"DNF",    rounds_cum_time[[#This Row],[23]]+laps_times[[#This Row],[24]])</f>
        <v>3.6728009259259259E-2</v>
      </c>
      <c r="AH49" s="126">
        <f>IF(ISBLANK(laps_times[[#This Row],[25]]),"DNF",    rounds_cum_time[[#This Row],[24]]+laps_times[[#This Row],[25]])</f>
        <v>3.868310185185185E-2</v>
      </c>
      <c r="AI49" s="126">
        <f>IF(ISBLANK(laps_times[[#This Row],[26]]),"DNF",    rounds_cum_time[[#This Row],[25]]+laps_times[[#This Row],[26]])</f>
        <v>4.0221759259259256E-2</v>
      </c>
      <c r="AJ49" s="126">
        <f>IF(ISBLANK(laps_times[[#This Row],[27]]),"DNF",    rounds_cum_time[[#This Row],[26]]+laps_times[[#This Row],[27]])</f>
        <v>4.1740277777777772E-2</v>
      </c>
      <c r="AK49" s="126">
        <f>IF(ISBLANK(laps_times[[#This Row],[28]]),"DNF",    rounds_cum_time[[#This Row],[27]]+laps_times[[#This Row],[28]])</f>
        <v>4.3251967592592588E-2</v>
      </c>
      <c r="AL49" s="126">
        <f>IF(ISBLANK(laps_times[[#This Row],[29]]),"DNF",    rounds_cum_time[[#This Row],[28]]+laps_times[[#This Row],[29]])</f>
        <v>4.4782754629629627E-2</v>
      </c>
      <c r="AM49" s="126">
        <f>IF(ISBLANK(laps_times[[#This Row],[30]]),"DNF",    rounds_cum_time[[#This Row],[29]]+laps_times[[#This Row],[30]])</f>
        <v>4.6266898148148147E-2</v>
      </c>
      <c r="AN49" s="126">
        <f>IF(ISBLANK(laps_times[[#This Row],[31]]),"DNF",    rounds_cum_time[[#This Row],[30]]+laps_times[[#This Row],[31]])</f>
        <v>4.7778587962962964E-2</v>
      </c>
      <c r="AO49" s="126">
        <f>IF(ISBLANK(laps_times[[#This Row],[32]]),"DNF",    rounds_cum_time[[#This Row],[31]]+laps_times[[#This Row],[32]])</f>
        <v>4.9289583333333331E-2</v>
      </c>
      <c r="AP49" s="126">
        <f>IF(ISBLANK(laps_times[[#This Row],[33]]),"DNF",    rounds_cum_time[[#This Row],[32]]+laps_times[[#This Row],[33]])</f>
        <v>5.0808101851851847E-2</v>
      </c>
      <c r="AQ49" s="126">
        <f>IF(ISBLANK(laps_times[[#This Row],[34]]),"DNF",    rounds_cum_time[[#This Row],[33]]+laps_times[[#This Row],[34]])</f>
        <v>5.2317361111111106E-2</v>
      </c>
      <c r="AR49" s="126">
        <f>IF(ISBLANK(laps_times[[#This Row],[35]]),"DNF",    rounds_cum_time[[#This Row],[34]]+laps_times[[#This Row],[35]])</f>
        <v>5.3832986111111106E-2</v>
      </c>
      <c r="AS49" s="126">
        <f>IF(ISBLANK(laps_times[[#This Row],[36]]),"DNF",    rounds_cum_time[[#This Row],[35]]+laps_times[[#This Row],[36]])</f>
        <v>5.5375694444444436E-2</v>
      </c>
      <c r="AT49" s="126">
        <f>IF(ISBLANK(laps_times[[#This Row],[37]]),"DNF",    rounds_cum_time[[#This Row],[36]]+laps_times[[#This Row],[37]])</f>
        <v>5.6919560185185174E-2</v>
      </c>
      <c r="AU49" s="126">
        <f>IF(ISBLANK(laps_times[[#This Row],[38]]),"DNF",    rounds_cum_time[[#This Row],[37]]+laps_times[[#This Row],[38]])</f>
        <v>5.8591087962962952E-2</v>
      </c>
      <c r="AV49" s="126">
        <f>IF(ISBLANK(laps_times[[#This Row],[39]]),"DNF",    rounds_cum_time[[#This Row],[38]]+laps_times[[#This Row],[39]])</f>
        <v>6.0141666666666656E-2</v>
      </c>
      <c r="AW49" s="126">
        <f>IF(ISBLANK(laps_times[[#This Row],[40]]),"DNF",    rounds_cum_time[[#This Row],[39]]+laps_times[[#This Row],[40]])</f>
        <v>6.1696412037037025E-2</v>
      </c>
      <c r="AX49" s="126">
        <f>IF(ISBLANK(laps_times[[#This Row],[41]]),"DNF",    rounds_cum_time[[#This Row],[40]]+laps_times[[#This Row],[41]])</f>
        <v>6.322685185185184E-2</v>
      </c>
      <c r="AY49" s="126">
        <f>IF(ISBLANK(laps_times[[#This Row],[42]]),"DNF",    rounds_cum_time[[#This Row],[41]]+laps_times[[#This Row],[42]])</f>
        <v>6.4730902777777766E-2</v>
      </c>
      <c r="AZ49" s="126">
        <f>IF(ISBLANK(laps_times[[#This Row],[43]]),"DNF",    rounds_cum_time[[#This Row],[42]]+laps_times[[#This Row],[43]])</f>
        <v>6.6256828703703696E-2</v>
      </c>
      <c r="BA49" s="126">
        <f>IF(ISBLANK(laps_times[[#This Row],[44]]),"DNF",    rounds_cum_time[[#This Row],[43]]+laps_times[[#This Row],[44]])</f>
        <v>6.7764236111111098E-2</v>
      </c>
      <c r="BB49" s="126">
        <f>IF(ISBLANK(laps_times[[#This Row],[45]]),"DNF",    rounds_cum_time[[#This Row],[44]]+laps_times[[#This Row],[45]])</f>
        <v>6.9252083333333325E-2</v>
      </c>
      <c r="BC49" s="126">
        <f>IF(ISBLANK(laps_times[[#This Row],[46]]),"DNF",    rounds_cum_time[[#This Row],[45]]+laps_times[[#This Row],[46]])</f>
        <v>7.0768749999999991E-2</v>
      </c>
      <c r="BD49" s="126">
        <f>IF(ISBLANK(laps_times[[#This Row],[47]]),"DNF",    rounds_cum_time[[#This Row],[46]]+laps_times[[#This Row],[47]])</f>
        <v>7.227118055555555E-2</v>
      </c>
      <c r="BE49" s="126">
        <f>IF(ISBLANK(laps_times[[#This Row],[48]]),"DNF",    rounds_cum_time[[#This Row],[47]]+laps_times[[#This Row],[48]])</f>
        <v>7.3773148148148143E-2</v>
      </c>
      <c r="BF49" s="126">
        <f>IF(ISBLANK(laps_times[[#This Row],[49]]),"DNF",    rounds_cum_time[[#This Row],[48]]+laps_times[[#This Row],[49]])</f>
        <v>7.5278935185185178E-2</v>
      </c>
      <c r="BG49" s="126">
        <f>IF(ISBLANK(laps_times[[#This Row],[50]]),"DNF",    rounds_cum_time[[#This Row],[49]]+laps_times[[#This Row],[50]])</f>
        <v>7.7089583333333322E-2</v>
      </c>
      <c r="BH49" s="126">
        <f>IF(ISBLANK(laps_times[[#This Row],[51]]),"DNF",    rounds_cum_time[[#This Row],[50]]+laps_times[[#This Row],[51]])</f>
        <v>7.8617476851851845E-2</v>
      </c>
      <c r="BI49" s="126">
        <f>IF(ISBLANK(laps_times[[#This Row],[52]]),"DNF",    rounds_cum_time[[#This Row],[51]]+laps_times[[#This Row],[52]])</f>
        <v>8.0139930555555544E-2</v>
      </c>
      <c r="BJ49" s="126">
        <f>IF(ISBLANK(laps_times[[#This Row],[53]]),"DNF",    rounds_cum_time[[#This Row],[52]]+laps_times[[#This Row],[53]])</f>
        <v>8.1663773148148142E-2</v>
      </c>
      <c r="BK49" s="126">
        <f>IF(ISBLANK(laps_times[[#This Row],[54]]),"DNF",    rounds_cum_time[[#This Row],[53]]+laps_times[[#This Row],[54]])</f>
        <v>8.3139467592592581E-2</v>
      </c>
      <c r="BL49" s="126">
        <f>IF(ISBLANK(laps_times[[#This Row],[55]]),"DNF",    rounds_cum_time[[#This Row],[54]]+laps_times[[#This Row],[55]])</f>
        <v>8.4602314814814797E-2</v>
      </c>
      <c r="BM49" s="126">
        <f>IF(ISBLANK(laps_times[[#This Row],[56]]),"DNF",    rounds_cum_time[[#This Row],[55]]+laps_times[[#This Row],[56]])</f>
        <v>8.6101157407407383E-2</v>
      </c>
      <c r="BN49" s="126">
        <f>IF(ISBLANK(laps_times[[#This Row],[57]]),"DNF",    rounds_cum_time[[#This Row],[56]]+laps_times[[#This Row],[57]])</f>
        <v>8.7579861111111088E-2</v>
      </c>
      <c r="BO49" s="126">
        <f>IF(ISBLANK(laps_times[[#This Row],[58]]),"DNF",    rounds_cum_time[[#This Row],[57]]+laps_times[[#This Row],[58]])</f>
        <v>8.9046643518518501E-2</v>
      </c>
      <c r="BP49" s="126">
        <f>IF(ISBLANK(laps_times[[#This Row],[59]]),"DNF",    rounds_cum_time[[#This Row],[58]]+laps_times[[#This Row],[59]])</f>
        <v>9.0513657407407383E-2</v>
      </c>
      <c r="BQ49" s="126">
        <f>IF(ISBLANK(laps_times[[#This Row],[60]]),"DNF",    rounds_cum_time[[#This Row],[59]]+laps_times[[#This Row],[60]])</f>
        <v>9.2005787037037018E-2</v>
      </c>
      <c r="BR49" s="126">
        <f>IF(ISBLANK(laps_times[[#This Row],[61]]),"DNF",    rounds_cum_time[[#This Row],[60]]+laps_times[[#This Row],[61]])</f>
        <v>9.3525694444444432E-2</v>
      </c>
      <c r="BS49" s="126">
        <f>IF(ISBLANK(laps_times[[#This Row],[62]]),"DNF",    rounds_cum_time[[#This Row],[61]]+laps_times[[#This Row],[62]])</f>
        <v>9.5018865740740727E-2</v>
      </c>
      <c r="BT49" s="126">
        <f>IF(ISBLANK(laps_times[[#This Row],[63]]),"DNF",    rounds_cum_time[[#This Row],[62]]+laps_times[[#This Row],[63]])</f>
        <v>9.6793402777777759E-2</v>
      </c>
      <c r="BU49" s="126">
        <f>IF(ISBLANK(laps_times[[#This Row],[64]]),"DNF",    rounds_cum_time[[#This Row],[63]]+laps_times[[#This Row],[64]])</f>
        <v>9.8302083333333318E-2</v>
      </c>
      <c r="BV49" s="126">
        <f>IF(ISBLANK(laps_times[[#This Row],[65]]),"DNF",    rounds_cum_time[[#This Row],[64]]+laps_times[[#This Row],[65]])</f>
        <v>9.9818865740740725E-2</v>
      </c>
      <c r="BW49" s="126">
        <f>IF(ISBLANK(laps_times[[#This Row],[66]]),"DNF",    rounds_cum_time[[#This Row],[65]]+laps_times[[#This Row],[66]])</f>
        <v>0.1012829861111111</v>
      </c>
      <c r="BX49" s="126">
        <f>IF(ISBLANK(laps_times[[#This Row],[67]]),"DNF",    rounds_cum_time[[#This Row],[66]]+laps_times[[#This Row],[67]])</f>
        <v>0.10277847222222221</v>
      </c>
      <c r="BY49" s="126">
        <f>IF(ISBLANK(laps_times[[#This Row],[68]]),"DNF",    rounds_cum_time[[#This Row],[67]]+laps_times[[#This Row],[68]])</f>
        <v>0.10428749999999999</v>
      </c>
      <c r="BZ49" s="126">
        <f>IF(ISBLANK(laps_times[[#This Row],[69]]),"DNF",    rounds_cum_time[[#This Row],[68]]+laps_times[[#This Row],[69]])</f>
        <v>0.10578865740740739</v>
      </c>
      <c r="CA49" s="126">
        <f>IF(ISBLANK(laps_times[[#This Row],[70]]),"DNF",    rounds_cum_time[[#This Row],[69]]+laps_times[[#This Row],[70]])</f>
        <v>0.10727743055555554</v>
      </c>
      <c r="CB49" s="126">
        <f>IF(ISBLANK(laps_times[[#This Row],[71]]),"DNF",    rounds_cum_time[[#This Row],[70]]+laps_times[[#This Row],[71]])</f>
        <v>0.10878564814814813</v>
      </c>
      <c r="CC49" s="126">
        <f>IF(ISBLANK(laps_times[[#This Row],[72]]),"DNF",    rounds_cum_time[[#This Row],[71]]+laps_times[[#This Row],[72]])</f>
        <v>0.11029675925925925</v>
      </c>
      <c r="CD49" s="126">
        <f>IF(ISBLANK(laps_times[[#This Row],[73]]),"DNF",    rounds_cum_time[[#This Row],[72]]+laps_times[[#This Row],[73]])</f>
        <v>0.11183715277777777</v>
      </c>
      <c r="CE49" s="126">
        <f>IF(ISBLANK(laps_times[[#This Row],[74]]),"DNF",    rounds_cum_time[[#This Row],[73]]+laps_times[[#This Row],[74]])</f>
        <v>0.11336851851851851</v>
      </c>
      <c r="CF49" s="126">
        <f>IF(ISBLANK(laps_times[[#This Row],[75]]),"DNF",    rounds_cum_time[[#This Row],[74]]+laps_times[[#This Row],[75]])</f>
        <v>0.11524201388888888</v>
      </c>
      <c r="CG49" s="126">
        <f>IF(ISBLANK(laps_times[[#This Row],[76]]),"DNF",    rounds_cum_time[[#This Row],[75]]+laps_times[[#This Row],[76]])</f>
        <v>0.11679710648148148</v>
      </c>
      <c r="CH49" s="126">
        <f>IF(ISBLANK(laps_times[[#This Row],[77]]),"DNF",    rounds_cum_time[[#This Row],[76]]+laps_times[[#This Row],[77]])</f>
        <v>0.11834849537037037</v>
      </c>
      <c r="CI49" s="126">
        <f>IF(ISBLANK(laps_times[[#This Row],[78]]),"DNF",    rounds_cum_time[[#This Row],[77]]+laps_times[[#This Row],[78]])</f>
        <v>0.11988703703703704</v>
      </c>
      <c r="CJ49" s="126">
        <f>IF(ISBLANK(laps_times[[#This Row],[79]]),"DNF",    rounds_cum_time[[#This Row],[78]]+laps_times[[#This Row],[79]])</f>
        <v>0.12144143518518519</v>
      </c>
      <c r="CK49" s="126">
        <f>IF(ISBLANK(laps_times[[#This Row],[80]]),"DNF",    rounds_cum_time[[#This Row],[79]]+laps_times[[#This Row],[80]])</f>
        <v>0.12298611111111112</v>
      </c>
      <c r="CL49" s="126">
        <f>IF(ISBLANK(laps_times[[#This Row],[81]]),"DNF",    rounds_cum_time[[#This Row],[80]]+laps_times[[#This Row],[81]])</f>
        <v>0.12454467592592593</v>
      </c>
      <c r="CM49" s="126">
        <f>IF(ISBLANK(laps_times[[#This Row],[82]]),"DNF",    rounds_cum_time[[#This Row],[81]]+laps_times[[#This Row],[82]])</f>
        <v>0.12609560185185184</v>
      </c>
      <c r="CN49" s="126">
        <f>IF(ISBLANK(laps_times[[#This Row],[83]]),"DNF",    rounds_cum_time[[#This Row],[82]]+laps_times[[#This Row],[83]])</f>
        <v>0.12763657407407406</v>
      </c>
      <c r="CO49" s="126">
        <f>IF(ISBLANK(laps_times[[#This Row],[84]]),"DNF",    rounds_cum_time[[#This Row],[83]]+laps_times[[#This Row],[84]])</f>
        <v>0.12920601851851851</v>
      </c>
      <c r="CP49" s="126">
        <f>IF(ISBLANK(laps_times[[#This Row],[85]]),"DNF",    rounds_cum_time[[#This Row],[84]]+laps_times[[#This Row],[85]])</f>
        <v>0.13075416666666667</v>
      </c>
      <c r="CQ49" s="126">
        <f>IF(ISBLANK(laps_times[[#This Row],[86]]),"DNF",    rounds_cum_time[[#This Row],[85]]+laps_times[[#This Row],[86]])</f>
        <v>0.13236655092592592</v>
      </c>
      <c r="CR49" s="126">
        <f>IF(ISBLANK(laps_times[[#This Row],[87]]),"DNF",    rounds_cum_time[[#This Row],[86]]+laps_times[[#This Row],[87]])</f>
        <v>0.13397951388888887</v>
      </c>
      <c r="CS49" s="126">
        <f>IF(ISBLANK(laps_times[[#This Row],[88]]),"DNF",    rounds_cum_time[[#This Row],[87]]+laps_times[[#This Row],[88]])</f>
        <v>0.13557314814814814</v>
      </c>
      <c r="CT49" s="126">
        <f>IF(ISBLANK(laps_times[[#This Row],[89]]),"DNF",    rounds_cum_time[[#This Row],[88]]+laps_times[[#This Row],[89]])</f>
        <v>0.13715509259259259</v>
      </c>
      <c r="CU49" s="126">
        <f>IF(ISBLANK(laps_times[[#This Row],[90]]),"DNF",    rounds_cum_time[[#This Row],[89]]+laps_times[[#This Row],[90]])</f>
        <v>0.13898842592592592</v>
      </c>
      <c r="CV49" s="126">
        <f>IF(ISBLANK(laps_times[[#This Row],[91]]),"DNF",    rounds_cum_time[[#This Row],[90]]+laps_times[[#This Row],[91]])</f>
        <v>0.14059456018518518</v>
      </c>
      <c r="CW49" s="126">
        <f>IF(ISBLANK(laps_times[[#This Row],[92]]),"DNF",    rounds_cum_time[[#This Row],[91]]+laps_times[[#This Row],[92]])</f>
        <v>0.14223078703703704</v>
      </c>
      <c r="CX49" s="126">
        <f>IF(ISBLANK(laps_times[[#This Row],[93]]),"DNF",    rounds_cum_time[[#This Row],[92]]+laps_times[[#This Row],[93]])</f>
        <v>0.14386157407407407</v>
      </c>
      <c r="CY49" s="126">
        <f>IF(ISBLANK(laps_times[[#This Row],[94]]),"DNF",    rounds_cum_time[[#This Row],[93]]+laps_times[[#This Row],[94]])</f>
        <v>0.14549965277777777</v>
      </c>
      <c r="CZ49" s="126">
        <f>IF(ISBLANK(laps_times[[#This Row],[95]]),"DNF",    rounds_cum_time[[#This Row],[94]]+laps_times[[#This Row],[95]])</f>
        <v>0.14712071759259257</v>
      </c>
      <c r="DA49" s="126">
        <f>IF(ISBLANK(laps_times[[#This Row],[96]]),"DNF",    rounds_cum_time[[#This Row],[95]]+laps_times[[#This Row],[96]])</f>
        <v>0.14878923611111108</v>
      </c>
      <c r="DB49" s="126">
        <f>IF(ISBLANK(laps_times[[#This Row],[97]]),"DNF",    rounds_cum_time[[#This Row],[96]]+laps_times[[#This Row],[97]])</f>
        <v>0.15044305555555554</v>
      </c>
      <c r="DC49" s="126">
        <f>IF(ISBLANK(laps_times[[#This Row],[98]]),"DNF",    rounds_cum_time[[#This Row],[97]]+laps_times[[#This Row],[98]])</f>
        <v>0.15216469907407407</v>
      </c>
      <c r="DD49" s="126">
        <f>IF(ISBLANK(laps_times[[#This Row],[99]]),"DNF",    rounds_cum_time[[#This Row],[98]]+laps_times[[#This Row],[99]])</f>
        <v>0.15382141203703703</v>
      </c>
      <c r="DE49" s="126">
        <f>IF(ISBLANK(laps_times[[#This Row],[100]]),"DNF",    rounds_cum_time[[#This Row],[99]]+laps_times[[#This Row],[100]])</f>
        <v>0.15541655092592593</v>
      </c>
      <c r="DF49" s="126">
        <f>IF(ISBLANK(laps_times[[#This Row],[101]]),"DNF",    rounds_cum_time[[#This Row],[100]]+laps_times[[#This Row],[101]])</f>
        <v>0.15706747685185185</v>
      </c>
      <c r="DG49" s="126">
        <f>IF(ISBLANK(laps_times[[#This Row],[102]]),"DNF",    rounds_cum_time[[#This Row],[101]]+laps_times[[#This Row],[102]])</f>
        <v>0.1587170138888889</v>
      </c>
      <c r="DH49" s="126">
        <f>IF(ISBLANK(laps_times[[#This Row],[103]]),"DNF",    rounds_cum_time[[#This Row],[102]]+laps_times[[#This Row],[103]])</f>
        <v>0.16033877314814815</v>
      </c>
      <c r="DI49" s="127">
        <f>IF(ISBLANK(laps_times[[#This Row],[104]]),"DNF",    rounds_cum_time[[#This Row],[103]]+laps_times[[#This Row],[104]])</f>
        <v>0.16198611111111111</v>
      </c>
      <c r="DJ49" s="127">
        <f>IF(ISBLANK(laps_times[[#This Row],[105]]),"DNF",    rounds_cum_time[[#This Row],[104]]+laps_times[[#This Row],[105]])</f>
        <v>0.1636056712962963</v>
      </c>
    </row>
    <row r="50" spans="2:114">
      <c r="B50" s="123">
        <f>laps_times[[#This Row],[poř]]</f>
        <v>47</v>
      </c>
      <c r="C50" s="124">
        <f>laps_times[[#This Row],[s.č.]]</f>
        <v>27</v>
      </c>
      <c r="D50" s="124" t="str">
        <f>laps_times[[#This Row],[jméno]]</f>
        <v>Hrabec Michal</v>
      </c>
      <c r="E50" s="125">
        <f>laps_times[[#This Row],[roč]]</f>
        <v>1977</v>
      </c>
      <c r="F50" s="125" t="str">
        <f>laps_times[[#This Row],[kat]]</f>
        <v>M40</v>
      </c>
      <c r="G50" s="125">
        <f>laps_times[[#This Row],[poř_kat]]</f>
        <v>18</v>
      </c>
      <c r="H50" s="124" t="str">
        <f>IF(ISBLANK(laps_times[[#This Row],[klub]]),"-",laps_times[[#This Row],[klub]])</f>
        <v>Running2.cz</v>
      </c>
      <c r="I50" s="133">
        <f>laps_times[[#This Row],[celk. čas]]</f>
        <v>0.16416203703703705</v>
      </c>
      <c r="J50" s="126">
        <f>laps_times[[#This Row],[1]]</f>
        <v>2.1952546296296295E-3</v>
      </c>
      <c r="K50" s="126">
        <f>IF(ISBLANK(laps_times[[#This Row],[2]]),"DNF",    rounds_cum_time[[#This Row],[1]]+laps_times[[#This Row],[2]])</f>
        <v>3.4959490740740741E-3</v>
      </c>
      <c r="L50" s="126">
        <f>IF(ISBLANK(laps_times[[#This Row],[3]]),"DNF",    rounds_cum_time[[#This Row],[2]]+laps_times[[#This Row],[3]])</f>
        <v>4.8434027777777781E-3</v>
      </c>
      <c r="M50" s="126">
        <f>IF(ISBLANK(laps_times[[#This Row],[4]]),"DNF",    rounds_cum_time[[#This Row],[3]]+laps_times[[#This Row],[4]])</f>
        <v>6.1843750000000006E-3</v>
      </c>
      <c r="N50" s="126">
        <f>IF(ISBLANK(laps_times[[#This Row],[5]]),"DNF",    rounds_cum_time[[#This Row],[4]]+laps_times[[#This Row],[5]])</f>
        <v>7.5097222222222232E-3</v>
      </c>
      <c r="O50" s="126">
        <f>IF(ISBLANK(laps_times[[#This Row],[6]]),"DNF",    rounds_cum_time[[#This Row],[5]]+laps_times[[#This Row],[6]])</f>
        <v>8.8437500000000009E-3</v>
      </c>
      <c r="P50" s="126">
        <f>IF(ISBLANK(laps_times[[#This Row],[7]]),"DNF",    rounds_cum_time[[#This Row],[6]]+laps_times[[#This Row],[7]])</f>
        <v>1.0156712962962965E-2</v>
      </c>
      <c r="Q50" s="126">
        <f>IF(ISBLANK(laps_times[[#This Row],[8]]),"DNF",    rounds_cum_time[[#This Row],[7]]+laps_times[[#This Row],[8]])</f>
        <v>1.1457754629629632E-2</v>
      </c>
      <c r="R50" s="126">
        <f>IF(ISBLANK(laps_times[[#This Row],[9]]),"DNF",    rounds_cum_time[[#This Row],[8]]+laps_times[[#This Row],[9]])</f>
        <v>1.2767245370370373E-2</v>
      </c>
      <c r="S50" s="126">
        <f>IF(ISBLANK(laps_times[[#This Row],[10]]),"DNF",    rounds_cum_time[[#This Row],[9]]+laps_times[[#This Row],[10]])</f>
        <v>1.4117476851851855E-2</v>
      </c>
      <c r="T50" s="126">
        <f>IF(ISBLANK(laps_times[[#This Row],[11]]),"DNF",    rounds_cum_time[[#This Row],[10]]+laps_times[[#This Row],[11]])</f>
        <v>1.5481828703703706E-2</v>
      </c>
      <c r="U50" s="126">
        <f>IF(ISBLANK(laps_times[[#This Row],[12]]),"DNF",    rounds_cum_time[[#This Row],[11]]+laps_times[[#This Row],[12]])</f>
        <v>1.6795717592592595E-2</v>
      </c>
      <c r="V50" s="126">
        <f>IF(ISBLANK(laps_times[[#This Row],[13]]),"DNF",    rounds_cum_time[[#This Row],[12]]+laps_times[[#This Row],[13]])</f>
        <v>1.8122916666666669E-2</v>
      </c>
      <c r="W50" s="126">
        <f>IF(ISBLANK(laps_times[[#This Row],[14]]),"DNF",    rounds_cum_time[[#This Row],[13]]+laps_times[[#This Row],[14]])</f>
        <v>1.9460995370370372E-2</v>
      </c>
      <c r="X50" s="126">
        <f>IF(ISBLANK(laps_times[[#This Row],[15]]),"DNF",    rounds_cum_time[[#This Row],[14]]+laps_times[[#This Row],[15]])</f>
        <v>2.0802083333333336E-2</v>
      </c>
      <c r="Y50" s="126">
        <f>IF(ISBLANK(laps_times[[#This Row],[16]]),"DNF",    rounds_cum_time[[#This Row],[15]]+laps_times[[#This Row],[16]])</f>
        <v>2.218865740740741E-2</v>
      </c>
      <c r="Z50" s="126">
        <f>IF(ISBLANK(laps_times[[#This Row],[17]]),"DNF",    rounds_cum_time[[#This Row],[16]]+laps_times[[#This Row],[17]])</f>
        <v>2.3512615740740744E-2</v>
      </c>
      <c r="AA50" s="126">
        <f>IF(ISBLANK(laps_times[[#This Row],[18]]),"DNF",    rounds_cum_time[[#This Row],[17]]+laps_times[[#This Row],[18]])</f>
        <v>2.487465277777778E-2</v>
      </c>
      <c r="AB50" s="126">
        <f>IF(ISBLANK(laps_times[[#This Row],[19]]),"DNF",    rounds_cum_time[[#This Row],[18]]+laps_times[[#This Row],[19]])</f>
        <v>2.6229398148148151E-2</v>
      </c>
      <c r="AC50" s="126">
        <f>IF(ISBLANK(laps_times[[#This Row],[20]]),"DNF",    rounds_cum_time[[#This Row],[19]]+laps_times[[#This Row],[20]])</f>
        <v>2.7589699074074076E-2</v>
      </c>
      <c r="AD50" s="126">
        <f>IF(ISBLANK(laps_times[[#This Row],[21]]),"DNF",    rounds_cum_time[[#This Row],[20]]+laps_times[[#This Row],[21]])</f>
        <v>2.8943287037037038E-2</v>
      </c>
      <c r="AE50" s="126">
        <f>IF(ISBLANK(laps_times[[#This Row],[22]]),"DNF",    rounds_cum_time[[#This Row],[21]]+laps_times[[#This Row],[22]])</f>
        <v>3.0303819444444446E-2</v>
      </c>
      <c r="AF50" s="126">
        <f>IF(ISBLANK(laps_times[[#This Row],[23]]),"DNF",    rounds_cum_time[[#This Row],[22]]+laps_times[[#This Row],[23]])</f>
        <v>3.1673379629629628E-2</v>
      </c>
      <c r="AG50" s="126">
        <f>IF(ISBLANK(laps_times[[#This Row],[24]]),"DNF",    rounds_cum_time[[#This Row],[23]]+laps_times[[#This Row],[24]])</f>
        <v>3.3048958333333329E-2</v>
      </c>
      <c r="AH50" s="126">
        <f>IF(ISBLANK(laps_times[[#This Row],[25]]),"DNF",    rounds_cum_time[[#This Row],[24]]+laps_times[[#This Row],[25]])</f>
        <v>3.444224537037037E-2</v>
      </c>
      <c r="AI50" s="126">
        <f>IF(ISBLANK(laps_times[[#This Row],[26]]),"DNF",    rounds_cum_time[[#This Row],[25]]+laps_times[[#This Row],[26]])</f>
        <v>3.5806597222222222E-2</v>
      </c>
      <c r="AJ50" s="126">
        <f>IF(ISBLANK(laps_times[[#This Row],[27]]),"DNF",    rounds_cum_time[[#This Row],[26]]+laps_times[[#This Row],[27]])</f>
        <v>3.7143865740740738E-2</v>
      </c>
      <c r="AK50" s="126">
        <f>IF(ISBLANK(laps_times[[#This Row],[28]]),"DNF",    rounds_cum_time[[#This Row],[27]]+laps_times[[#This Row],[28]])</f>
        <v>3.8509374999999998E-2</v>
      </c>
      <c r="AL50" s="126">
        <f>IF(ISBLANK(laps_times[[#This Row],[29]]),"DNF",    rounds_cum_time[[#This Row],[28]]+laps_times[[#This Row],[29]])</f>
        <v>3.9856944444444445E-2</v>
      </c>
      <c r="AM50" s="126">
        <f>IF(ISBLANK(laps_times[[#This Row],[30]]),"DNF",    rounds_cum_time[[#This Row],[29]]+laps_times[[#This Row],[30]])</f>
        <v>4.1235532407407405E-2</v>
      </c>
      <c r="AN50" s="126">
        <f>IF(ISBLANK(laps_times[[#This Row],[31]]),"DNF",    rounds_cum_time[[#This Row],[30]]+laps_times[[#This Row],[31]])</f>
        <v>4.2623263888888888E-2</v>
      </c>
      <c r="AO50" s="126">
        <f>IF(ISBLANK(laps_times[[#This Row],[32]]),"DNF",    rounds_cum_time[[#This Row],[31]]+laps_times[[#This Row],[32]])</f>
        <v>4.4004745370370371E-2</v>
      </c>
      <c r="AP50" s="126">
        <f>IF(ISBLANK(laps_times[[#This Row],[33]]),"DNF",    rounds_cum_time[[#This Row],[32]]+laps_times[[#This Row],[33]])</f>
        <v>4.534618055555556E-2</v>
      </c>
      <c r="AQ50" s="126">
        <f>IF(ISBLANK(laps_times[[#This Row],[34]]),"DNF",    rounds_cum_time[[#This Row],[33]]+laps_times[[#This Row],[34]])</f>
        <v>4.6716319444444446E-2</v>
      </c>
      <c r="AR50" s="126">
        <f>IF(ISBLANK(laps_times[[#This Row],[35]]),"DNF",    rounds_cum_time[[#This Row],[34]]+laps_times[[#This Row],[35]])</f>
        <v>4.8111805555555553E-2</v>
      </c>
      <c r="AS50" s="126">
        <f>IF(ISBLANK(laps_times[[#This Row],[36]]),"DNF",    rounds_cum_time[[#This Row],[35]]+laps_times[[#This Row],[36]])</f>
        <v>4.9527662037037033E-2</v>
      </c>
      <c r="AT50" s="126">
        <f>IF(ISBLANK(laps_times[[#This Row],[37]]),"DNF",    rounds_cum_time[[#This Row],[36]]+laps_times[[#This Row],[37]])</f>
        <v>5.1020833333333328E-2</v>
      </c>
      <c r="AU50" s="126">
        <f>IF(ISBLANK(laps_times[[#This Row],[38]]),"DNF",    rounds_cum_time[[#This Row],[37]]+laps_times[[#This Row],[38]])</f>
        <v>5.2436921296296291E-2</v>
      </c>
      <c r="AV50" s="126">
        <f>IF(ISBLANK(laps_times[[#This Row],[39]]),"DNF",    rounds_cum_time[[#This Row],[38]]+laps_times[[#This Row],[39]])</f>
        <v>5.386851851851851E-2</v>
      </c>
      <c r="AW50" s="126">
        <f>IF(ISBLANK(laps_times[[#This Row],[40]]),"DNF",    rounds_cum_time[[#This Row],[39]]+laps_times[[#This Row],[40]])</f>
        <v>5.5267245370370359E-2</v>
      </c>
      <c r="AX50" s="126">
        <f>IF(ISBLANK(laps_times[[#This Row],[41]]),"DNF",    rounds_cum_time[[#This Row],[40]]+laps_times[[#This Row],[41]])</f>
        <v>5.6684953703703689E-2</v>
      </c>
      <c r="AY50" s="126">
        <f>IF(ISBLANK(laps_times[[#This Row],[42]]),"DNF",    rounds_cum_time[[#This Row],[41]]+laps_times[[#This Row],[42]])</f>
        <v>5.8070370370370356E-2</v>
      </c>
      <c r="AZ50" s="126">
        <f>IF(ISBLANK(laps_times[[#This Row],[43]]),"DNF",    rounds_cum_time[[#This Row],[42]]+laps_times[[#This Row],[43]])</f>
        <v>5.9529745370370354E-2</v>
      </c>
      <c r="BA50" s="126">
        <f>IF(ISBLANK(laps_times[[#This Row],[44]]),"DNF",    rounds_cum_time[[#This Row],[43]]+laps_times[[#This Row],[44]])</f>
        <v>6.0990972222222203E-2</v>
      </c>
      <c r="BB50" s="126">
        <f>IF(ISBLANK(laps_times[[#This Row],[45]]),"DNF",    rounds_cum_time[[#This Row],[44]]+laps_times[[#This Row],[45]])</f>
        <v>6.2429629629629613E-2</v>
      </c>
      <c r="BC50" s="126">
        <f>IF(ISBLANK(laps_times[[#This Row],[46]]),"DNF",    rounds_cum_time[[#This Row],[45]]+laps_times[[#This Row],[46]])</f>
        <v>6.3908796296296283E-2</v>
      </c>
      <c r="BD50" s="126">
        <f>IF(ISBLANK(laps_times[[#This Row],[47]]),"DNF",    rounds_cum_time[[#This Row],[46]]+laps_times[[#This Row],[47]])</f>
        <v>6.5316319444444437E-2</v>
      </c>
      <c r="BE50" s="126">
        <f>IF(ISBLANK(laps_times[[#This Row],[48]]),"DNF",    rounds_cum_time[[#This Row],[47]]+laps_times[[#This Row],[48]])</f>
        <v>6.6757291666666663E-2</v>
      </c>
      <c r="BF50" s="126">
        <f>IF(ISBLANK(laps_times[[#This Row],[49]]),"DNF",    rounds_cum_time[[#This Row],[48]]+laps_times[[#This Row],[49]])</f>
        <v>6.8176041666666659E-2</v>
      </c>
      <c r="BG50" s="126">
        <f>IF(ISBLANK(laps_times[[#This Row],[50]]),"DNF",    rounds_cum_time[[#This Row],[49]]+laps_times[[#This Row],[50]])</f>
        <v>6.9650462962962956E-2</v>
      </c>
      <c r="BH50" s="126">
        <f>IF(ISBLANK(laps_times[[#This Row],[51]]),"DNF",    rounds_cum_time[[#This Row],[50]]+laps_times[[#This Row],[51]])</f>
        <v>7.1189699074074062E-2</v>
      </c>
      <c r="BI50" s="126">
        <f>IF(ISBLANK(laps_times[[#This Row],[52]]),"DNF",    rounds_cum_time[[#This Row],[51]]+laps_times[[#This Row],[52]])</f>
        <v>7.2689930555555546E-2</v>
      </c>
      <c r="BJ50" s="126">
        <f>IF(ISBLANK(laps_times[[#This Row],[53]]),"DNF",    rounds_cum_time[[#This Row],[52]]+laps_times[[#This Row],[53]])</f>
        <v>7.4212847222222211E-2</v>
      </c>
      <c r="BK50" s="126">
        <f>IF(ISBLANK(laps_times[[#This Row],[54]]),"DNF",    rounds_cum_time[[#This Row],[53]]+laps_times[[#This Row],[54]])</f>
        <v>7.5716782407407396E-2</v>
      </c>
      <c r="BL50" s="126">
        <f>IF(ISBLANK(laps_times[[#This Row],[55]]),"DNF",    rounds_cum_time[[#This Row],[54]]+laps_times[[#This Row],[55]])</f>
        <v>7.7239930555555544E-2</v>
      </c>
      <c r="BM50" s="126">
        <f>IF(ISBLANK(laps_times[[#This Row],[56]]),"DNF",    rounds_cum_time[[#This Row],[55]]+laps_times[[#This Row],[56]])</f>
        <v>7.8749652777777762E-2</v>
      </c>
      <c r="BN50" s="126">
        <f>IF(ISBLANK(laps_times[[#This Row],[57]]),"DNF",    rounds_cum_time[[#This Row],[56]]+laps_times[[#This Row],[57]])</f>
        <v>8.0254861111111089E-2</v>
      </c>
      <c r="BO50" s="126">
        <f>IF(ISBLANK(laps_times[[#This Row],[58]]),"DNF",    rounds_cum_time[[#This Row],[57]]+laps_times[[#This Row],[58]])</f>
        <v>8.1742361111111092E-2</v>
      </c>
      <c r="BP50" s="126">
        <f>IF(ISBLANK(laps_times[[#This Row],[59]]),"DNF",    rounds_cum_time[[#This Row],[58]]+laps_times[[#This Row],[59]])</f>
        <v>8.3300231481481468E-2</v>
      </c>
      <c r="BQ50" s="126">
        <f>IF(ISBLANK(laps_times[[#This Row],[60]]),"DNF",    rounds_cum_time[[#This Row],[59]]+laps_times[[#This Row],[60]])</f>
        <v>8.4881481481481474E-2</v>
      </c>
      <c r="BR50" s="126">
        <f>IF(ISBLANK(laps_times[[#This Row],[61]]),"DNF",    rounds_cum_time[[#This Row],[60]]+laps_times[[#This Row],[61]])</f>
        <v>8.6446296296296285E-2</v>
      </c>
      <c r="BS50" s="126">
        <f>IF(ISBLANK(laps_times[[#This Row],[62]]),"DNF",    rounds_cum_time[[#This Row],[61]]+laps_times[[#This Row],[62]])</f>
        <v>8.7945486111111096E-2</v>
      </c>
      <c r="BT50" s="126">
        <f>IF(ISBLANK(laps_times[[#This Row],[63]]),"DNF",    rounds_cum_time[[#This Row],[62]]+laps_times[[#This Row],[63]])</f>
        <v>8.9568171296296281E-2</v>
      </c>
      <c r="BU50" s="126">
        <f>IF(ISBLANK(laps_times[[#This Row],[64]]),"DNF",    rounds_cum_time[[#This Row],[63]]+laps_times[[#This Row],[64]])</f>
        <v>9.1147106481481471E-2</v>
      </c>
      <c r="BV50" s="126">
        <f>IF(ISBLANK(laps_times[[#This Row],[65]]),"DNF",    rounds_cum_time[[#This Row],[64]]+laps_times[[#This Row],[65]])</f>
        <v>9.2772453703703697E-2</v>
      </c>
      <c r="BW50" s="126">
        <f>IF(ISBLANK(laps_times[[#This Row],[66]]),"DNF",    rounds_cum_time[[#This Row],[65]]+laps_times[[#This Row],[66]])</f>
        <v>9.4398726851851841E-2</v>
      </c>
      <c r="BX50" s="126">
        <f>IF(ISBLANK(laps_times[[#This Row],[67]]),"DNF",    rounds_cum_time[[#This Row],[66]]+laps_times[[#This Row],[67]])</f>
        <v>9.6015624999999993E-2</v>
      </c>
      <c r="BY50" s="126">
        <f>IF(ISBLANK(laps_times[[#This Row],[68]]),"DNF",    rounds_cum_time[[#This Row],[67]]+laps_times[[#This Row],[68]])</f>
        <v>9.7566782407407404E-2</v>
      </c>
      <c r="BZ50" s="126">
        <f>IF(ISBLANK(laps_times[[#This Row],[69]]),"DNF",    rounds_cum_time[[#This Row],[68]]+laps_times[[#This Row],[69]])</f>
        <v>9.9134837962962963E-2</v>
      </c>
      <c r="CA50" s="126">
        <f>IF(ISBLANK(laps_times[[#This Row],[70]]),"DNF",    rounds_cum_time[[#This Row],[69]]+laps_times[[#This Row],[70]])</f>
        <v>0.10073449074074074</v>
      </c>
      <c r="CB50" s="126">
        <f>IF(ISBLANK(laps_times[[#This Row],[71]]),"DNF",    rounds_cum_time[[#This Row],[70]]+laps_times[[#This Row],[71]])</f>
        <v>0.10236400462962963</v>
      </c>
      <c r="CC50" s="126">
        <f>IF(ISBLANK(laps_times[[#This Row],[72]]),"DNF",    rounds_cum_time[[#This Row],[71]]+laps_times[[#This Row],[72]])</f>
        <v>0.10408703703703705</v>
      </c>
      <c r="CD50" s="126">
        <f>IF(ISBLANK(laps_times[[#This Row],[73]]),"DNF",    rounds_cum_time[[#This Row],[72]]+laps_times[[#This Row],[73]])</f>
        <v>0.10574722222222223</v>
      </c>
      <c r="CE50" s="126">
        <f>IF(ISBLANK(laps_times[[#This Row],[74]]),"DNF",    rounds_cum_time[[#This Row],[73]]+laps_times[[#This Row],[74]])</f>
        <v>0.10762395833333334</v>
      </c>
      <c r="CF50" s="126">
        <f>IF(ISBLANK(laps_times[[#This Row],[75]]),"DNF",    rounds_cum_time[[#This Row],[74]]+laps_times[[#This Row],[75]])</f>
        <v>0.10971006944444445</v>
      </c>
      <c r="CG50" s="126">
        <f>IF(ISBLANK(laps_times[[#This Row],[76]]),"DNF",    rounds_cum_time[[#This Row],[75]]+laps_times[[#This Row],[76]])</f>
        <v>0.11130972222222223</v>
      </c>
      <c r="CH50" s="126">
        <f>IF(ISBLANK(laps_times[[#This Row],[77]]),"DNF",    rounds_cum_time[[#This Row],[76]]+laps_times[[#This Row],[77]])</f>
        <v>0.11292731481481481</v>
      </c>
      <c r="CI50" s="126">
        <f>IF(ISBLANK(laps_times[[#This Row],[78]]),"DNF",    rounds_cum_time[[#This Row],[77]]+laps_times[[#This Row],[78]])</f>
        <v>0.11471215277777777</v>
      </c>
      <c r="CJ50" s="126">
        <f>IF(ISBLANK(laps_times[[#This Row],[79]]),"DNF",    rounds_cum_time[[#This Row],[78]]+laps_times[[#This Row],[79]])</f>
        <v>0.1164724537037037</v>
      </c>
      <c r="CK50" s="126">
        <f>IF(ISBLANK(laps_times[[#This Row],[80]]),"DNF",    rounds_cum_time[[#This Row],[79]]+laps_times[[#This Row],[80]])</f>
        <v>0.11827905092592592</v>
      </c>
      <c r="CL50" s="126">
        <f>IF(ISBLANK(laps_times[[#This Row],[81]]),"DNF",    rounds_cum_time[[#This Row],[80]]+laps_times[[#This Row],[81]])</f>
        <v>0.12014791666666666</v>
      </c>
      <c r="CM50" s="126">
        <f>IF(ISBLANK(laps_times[[#This Row],[82]]),"DNF",    rounds_cum_time[[#This Row],[81]]+laps_times[[#This Row],[82]])</f>
        <v>0.12204351851851851</v>
      </c>
      <c r="CN50" s="126">
        <f>IF(ISBLANK(laps_times[[#This Row],[83]]),"DNF",    rounds_cum_time[[#This Row],[82]]+laps_times[[#This Row],[83]])</f>
        <v>0.12390081018518517</v>
      </c>
      <c r="CO50" s="126">
        <f>IF(ISBLANK(laps_times[[#This Row],[84]]),"DNF",    rounds_cum_time[[#This Row],[83]]+laps_times[[#This Row],[84]])</f>
        <v>0.12573356481481479</v>
      </c>
      <c r="CP50" s="126">
        <f>IF(ISBLANK(laps_times[[#This Row],[85]]),"DNF",    rounds_cum_time[[#This Row],[84]]+laps_times[[#This Row],[85]])</f>
        <v>0.12745729166666664</v>
      </c>
      <c r="CQ50" s="126">
        <f>IF(ISBLANK(laps_times[[#This Row],[86]]),"DNF",    rounds_cum_time[[#This Row],[85]]+laps_times[[#This Row],[86]])</f>
        <v>0.12938912037037034</v>
      </c>
      <c r="CR50" s="126">
        <f>IF(ISBLANK(laps_times[[#This Row],[87]]),"DNF",    rounds_cum_time[[#This Row],[86]]+laps_times[[#This Row],[87]])</f>
        <v>0.13116782407407404</v>
      </c>
      <c r="CS50" s="126">
        <f>IF(ISBLANK(laps_times[[#This Row],[88]]),"DNF",    rounds_cum_time[[#This Row],[87]]+laps_times[[#This Row],[88]])</f>
        <v>0.13288368055555552</v>
      </c>
      <c r="CT50" s="126">
        <f>IF(ISBLANK(laps_times[[#This Row],[89]]),"DNF",    rounds_cum_time[[#This Row],[88]]+laps_times[[#This Row],[89]])</f>
        <v>0.13466828703703701</v>
      </c>
      <c r="CU50" s="126">
        <f>IF(ISBLANK(laps_times[[#This Row],[90]]),"DNF",    rounds_cum_time[[#This Row],[89]]+laps_times[[#This Row],[90]])</f>
        <v>0.13646053240740738</v>
      </c>
      <c r="CV50" s="126">
        <f>IF(ISBLANK(laps_times[[#This Row],[91]]),"DNF",    rounds_cum_time[[#This Row],[90]]+laps_times[[#This Row],[91]])</f>
        <v>0.13823368055555552</v>
      </c>
      <c r="CW50" s="126">
        <f>IF(ISBLANK(laps_times[[#This Row],[92]]),"DNF",    rounds_cum_time[[#This Row],[91]]+laps_times[[#This Row],[92]])</f>
        <v>0.14026817129629626</v>
      </c>
      <c r="CX50" s="126">
        <f>IF(ISBLANK(laps_times[[#This Row],[93]]),"DNF",    rounds_cum_time[[#This Row],[92]]+laps_times[[#This Row],[93]])</f>
        <v>0.14204525462962961</v>
      </c>
      <c r="CY50" s="126">
        <f>IF(ISBLANK(laps_times[[#This Row],[94]]),"DNF",    rounds_cum_time[[#This Row],[93]]+laps_times[[#This Row],[94]])</f>
        <v>0.14388124999999999</v>
      </c>
      <c r="CZ50" s="126">
        <f>IF(ISBLANK(laps_times[[#This Row],[95]]),"DNF",    rounds_cum_time[[#This Row],[94]]+laps_times[[#This Row],[95]])</f>
        <v>0.14576979166666665</v>
      </c>
      <c r="DA50" s="126">
        <f>IF(ISBLANK(laps_times[[#This Row],[96]]),"DNF",    rounds_cum_time[[#This Row],[95]]+laps_times[[#This Row],[96]])</f>
        <v>0.14760439814814813</v>
      </c>
      <c r="DB50" s="126">
        <f>IF(ISBLANK(laps_times[[#This Row],[97]]),"DNF",    rounds_cum_time[[#This Row],[96]]+laps_times[[#This Row],[97]])</f>
        <v>0.14976122685185184</v>
      </c>
      <c r="DC50" s="126">
        <f>IF(ISBLANK(laps_times[[#This Row],[98]]),"DNF",    rounds_cum_time[[#This Row],[97]]+laps_times[[#This Row],[98]])</f>
        <v>0.15144027777777777</v>
      </c>
      <c r="DD50" s="126">
        <f>IF(ISBLANK(laps_times[[#This Row],[99]]),"DNF",    rounds_cum_time[[#This Row],[98]]+laps_times[[#This Row],[99]])</f>
        <v>0.1532111111111111</v>
      </c>
      <c r="DE50" s="126">
        <f>IF(ISBLANK(laps_times[[#This Row],[100]]),"DNF",    rounds_cum_time[[#This Row],[99]]+laps_times[[#This Row],[100]])</f>
        <v>0.15520624999999999</v>
      </c>
      <c r="DF50" s="126">
        <f>IF(ISBLANK(laps_times[[#This Row],[101]]),"DNF",    rounds_cum_time[[#This Row],[100]]+laps_times[[#This Row],[101]])</f>
        <v>0.15705520833333333</v>
      </c>
      <c r="DG50" s="126">
        <f>IF(ISBLANK(laps_times[[#This Row],[102]]),"DNF",    rounds_cum_time[[#This Row],[101]]+laps_times[[#This Row],[102]])</f>
        <v>0.15895659722222222</v>
      </c>
      <c r="DH50" s="126">
        <f>IF(ISBLANK(laps_times[[#This Row],[103]]),"DNF",    rounds_cum_time[[#This Row],[102]]+laps_times[[#This Row],[103]])</f>
        <v>0.16068113425925926</v>
      </c>
      <c r="DI50" s="127">
        <f>IF(ISBLANK(laps_times[[#This Row],[104]]),"DNF",    rounds_cum_time[[#This Row],[103]]+laps_times[[#This Row],[104]])</f>
        <v>0.16240613425925926</v>
      </c>
      <c r="DJ50" s="127">
        <f>IF(ISBLANK(laps_times[[#This Row],[105]]),"DNF",    rounds_cum_time[[#This Row],[104]]+laps_times[[#This Row],[105]])</f>
        <v>0.16416249999999999</v>
      </c>
    </row>
    <row r="51" spans="2:114">
      <c r="B51" s="123">
        <f>laps_times[[#This Row],[poř]]</f>
        <v>48</v>
      </c>
      <c r="C51" s="124">
        <f>laps_times[[#This Row],[s.č.]]</f>
        <v>72</v>
      </c>
      <c r="D51" s="124" t="str">
        <f>laps_times[[#This Row],[jméno]]</f>
        <v>Šindlerová Jana</v>
      </c>
      <c r="E51" s="125">
        <f>laps_times[[#This Row],[roč]]</f>
        <v>1969</v>
      </c>
      <c r="F51" s="125" t="str">
        <f>laps_times[[#This Row],[kat]]</f>
        <v>Z2</v>
      </c>
      <c r="G51" s="125">
        <f>laps_times[[#This Row],[poř_kat]]</f>
        <v>3</v>
      </c>
      <c r="H51" s="124" t="str">
        <f>IF(ISBLANK(laps_times[[#This Row],[klub]]),"-",laps_times[[#This Row],[klub]])</f>
        <v>iThinkBeer</v>
      </c>
      <c r="I51" s="133">
        <f>laps_times[[#This Row],[celk. čas]]</f>
        <v>0.16462152777777778</v>
      </c>
      <c r="J51" s="126">
        <f>laps_times[[#This Row],[1]]</f>
        <v>2.2415509259259259E-3</v>
      </c>
      <c r="K51" s="126">
        <f>IF(ISBLANK(laps_times[[#This Row],[2]]),"DNF",    rounds_cum_time[[#This Row],[1]]+laps_times[[#This Row],[2]])</f>
        <v>3.6604166666666669E-3</v>
      </c>
      <c r="L51" s="126">
        <f>IF(ISBLANK(laps_times[[#This Row],[3]]),"DNF",    rounds_cum_time[[#This Row],[2]]+laps_times[[#This Row],[3]])</f>
        <v>5.1040509259259259E-3</v>
      </c>
      <c r="M51" s="126">
        <f>IF(ISBLANK(laps_times[[#This Row],[4]]),"DNF",    rounds_cum_time[[#This Row],[3]]+laps_times[[#This Row],[4]])</f>
        <v>6.5425925925925929E-3</v>
      </c>
      <c r="N51" s="126">
        <f>IF(ISBLANK(laps_times[[#This Row],[5]]),"DNF",    rounds_cum_time[[#This Row],[4]]+laps_times[[#This Row],[5]])</f>
        <v>8.0309027777777774E-3</v>
      </c>
      <c r="O51" s="126">
        <f>IF(ISBLANK(laps_times[[#This Row],[6]]),"DNF",    rounds_cum_time[[#This Row],[5]]+laps_times[[#This Row],[6]])</f>
        <v>9.4943287037037027E-3</v>
      </c>
      <c r="P51" s="126">
        <f>IF(ISBLANK(laps_times[[#This Row],[7]]),"DNF",    rounds_cum_time[[#This Row],[6]]+laps_times[[#This Row],[7]])</f>
        <v>1.0974768518518517E-2</v>
      </c>
      <c r="Q51" s="126">
        <f>IF(ISBLANK(laps_times[[#This Row],[8]]),"DNF",    rounds_cum_time[[#This Row],[7]]+laps_times[[#This Row],[8]])</f>
        <v>1.2410185185185184E-2</v>
      </c>
      <c r="R51" s="126">
        <f>IF(ISBLANK(laps_times[[#This Row],[9]]),"DNF",    rounds_cum_time[[#This Row],[8]]+laps_times[[#This Row],[9]])</f>
        <v>1.3856365740740739E-2</v>
      </c>
      <c r="S51" s="126">
        <f>IF(ISBLANK(laps_times[[#This Row],[10]]),"DNF",    rounds_cum_time[[#This Row],[9]]+laps_times[[#This Row],[10]])</f>
        <v>1.5275925925925924E-2</v>
      </c>
      <c r="T51" s="126">
        <f>IF(ISBLANK(laps_times[[#This Row],[11]]),"DNF",    rounds_cum_time[[#This Row],[10]]+laps_times[[#This Row],[11]])</f>
        <v>1.6779629629629627E-2</v>
      </c>
      <c r="U51" s="126">
        <f>IF(ISBLANK(laps_times[[#This Row],[12]]),"DNF",    rounds_cum_time[[#This Row],[11]]+laps_times[[#This Row],[12]])</f>
        <v>1.8246643518518516E-2</v>
      </c>
      <c r="V51" s="126">
        <f>IF(ISBLANK(laps_times[[#This Row],[13]]),"DNF",    rounds_cum_time[[#This Row],[12]]+laps_times[[#This Row],[13]])</f>
        <v>1.9708101851851848E-2</v>
      </c>
      <c r="W51" s="126">
        <f>IF(ISBLANK(laps_times[[#This Row],[14]]),"DNF",    rounds_cum_time[[#This Row],[13]]+laps_times[[#This Row],[14]])</f>
        <v>2.1168749999999997E-2</v>
      </c>
      <c r="X51" s="126">
        <f>IF(ISBLANK(laps_times[[#This Row],[15]]),"DNF",    rounds_cum_time[[#This Row],[14]]+laps_times[[#This Row],[15]])</f>
        <v>2.2621990740740738E-2</v>
      </c>
      <c r="Y51" s="126">
        <f>IF(ISBLANK(laps_times[[#This Row],[16]]),"DNF",    rounds_cum_time[[#This Row],[15]]+laps_times[[#This Row],[16]])</f>
        <v>2.4068749999999996E-2</v>
      </c>
      <c r="Z51" s="126">
        <f>IF(ISBLANK(laps_times[[#This Row],[17]]),"DNF",    rounds_cum_time[[#This Row],[16]]+laps_times[[#This Row],[17]])</f>
        <v>2.5477777777777773E-2</v>
      </c>
      <c r="AA51" s="126">
        <f>IF(ISBLANK(laps_times[[#This Row],[18]]),"DNF",    rounds_cum_time[[#This Row],[17]]+laps_times[[#This Row],[18]])</f>
        <v>2.7065856481481475E-2</v>
      </c>
      <c r="AB51" s="126">
        <f>IF(ISBLANK(laps_times[[#This Row],[19]]),"DNF",    rounds_cum_time[[#This Row],[18]]+laps_times[[#This Row],[19]])</f>
        <v>2.8478472222222218E-2</v>
      </c>
      <c r="AC51" s="126">
        <f>IF(ISBLANK(laps_times[[#This Row],[20]]),"DNF",    rounds_cum_time[[#This Row],[19]]+laps_times[[#This Row],[20]])</f>
        <v>2.9914236111111107E-2</v>
      </c>
      <c r="AD51" s="126">
        <f>IF(ISBLANK(laps_times[[#This Row],[21]]),"DNF",    rounds_cum_time[[#This Row],[20]]+laps_times[[#This Row],[21]])</f>
        <v>3.1388773148148141E-2</v>
      </c>
      <c r="AE51" s="126">
        <f>IF(ISBLANK(laps_times[[#This Row],[22]]),"DNF",    rounds_cum_time[[#This Row],[21]]+laps_times[[#This Row],[22]])</f>
        <v>3.2984027777777772E-2</v>
      </c>
      <c r="AF51" s="126">
        <f>IF(ISBLANK(laps_times[[#This Row],[23]]),"DNF",    rounds_cum_time[[#This Row],[22]]+laps_times[[#This Row],[23]])</f>
        <v>3.4449999999999995E-2</v>
      </c>
      <c r="AG51" s="126">
        <f>IF(ISBLANK(laps_times[[#This Row],[24]]),"DNF",    rounds_cum_time[[#This Row],[23]]+laps_times[[#This Row],[24]])</f>
        <v>3.5958101851851845E-2</v>
      </c>
      <c r="AH51" s="126">
        <f>IF(ISBLANK(laps_times[[#This Row],[25]]),"DNF",    rounds_cum_time[[#This Row],[24]]+laps_times[[#This Row],[25]])</f>
        <v>3.7457291666666663E-2</v>
      </c>
      <c r="AI51" s="126">
        <f>IF(ISBLANK(laps_times[[#This Row],[26]]),"DNF",    rounds_cum_time[[#This Row],[25]]+laps_times[[#This Row],[26]])</f>
        <v>3.8957407407407406E-2</v>
      </c>
      <c r="AJ51" s="126">
        <f>IF(ISBLANK(laps_times[[#This Row],[27]]),"DNF",    rounds_cum_time[[#This Row],[26]]+laps_times[[#This Row],[27]])</f>
        <v>4.046574074074074E-2</v>
      </c>
      <c r="AK51" s="126">
        <f>IF(ISBLANK(laps_times[[#This Row],[28]]),"DNF",    rounds_cum_time[[#This Row],[27]]+laps_times[[#This Row],[28]])</f>
        <v>4.2172800925925923E-2</v>
      </c>
      <c r="AL51" s="126">
        <f>IF(ISBLANK(laps_times[[#This Row],[29]]),"DNF",    rounds_cum_time[[#This Row],[28]]+laps_times[[#This Row],[29]])</f>
        <v>4.3613078703703699E-2</v>
      </c>
      <c r="AM51" s="126">
        <f>IF(ISBLANK(laps_times[[#This Row],[30]]),"DNF",    rounds_cum_time[[#This Row],[29]]+laps_times[[#This Row],[30]])</f>
        <v>4.5068634259259256E-2</v>
      </c>
      <c r="AN51" s="126">
        <f>IF(ISBLANK(laps_times[[#This Row],[31]]),"DNF",    rounds_cum_time[[#This Row],[30]]+laps_times[[#This Row],[31]])</f>
        <v>4.6558449074074068E-2</v>
      </c>
      <c r="AO51" s="126">
        <f>IF(ISBLANK(laps_times[[#This Row],[32]]),"DNF",    rounds_cum_time[[#This Row],[31]]+laps_times[[#This Row],[32]])</f>
        <v>4.8032638888888882E-2</v>
      </c>
      <c r="AP51" s="126">
        <f>IF(ISBLANK(laps_times[[#This Row],[33]]),"DNF",    rounds_cum_time[[#This Row],[32]]+laps_times[[#This Row],[33]])</f>
        <v>4.9509374999999994E-2</v>
      </c>
      <c r="AQ51" s="126">
        <f>IF(ISBLANK(laps_times[[#This Row],[34]]),"DNF",    rounds_cum_time[[#This Row],[33]]+laps_times[[#This Row],[34]])</f>
        <v>5.0987615740740733E-2</v>
      </c>
      <c r="AR51" s="126">
        <f>IF(ISBLANK(laps_times[[#This Row],[35]]),"DNF",    rounds_cum_time[[#This Row],[34]]+laps_times[[#This Row],[35]])</f>
        <v>5.2491203703703693E-2</v>
      </c>
      <c r="AS51" s="126">
        <f>IF(ISBLANK(laps_times[[#This Row],[36]]),"DNF",    rounds_cum_time[[#This Row],[35]]+laps_times[[#This Row],[36]])</f>
        <v>5.4595833333333323E-2</v>
      </c>
      <c r="AT51" s="126">
        <f>IF(ISBLANK(laps_times[[#This Row],[37]]),"DNF",    rounds_cum_time[[#This Row],[36]]+laps_times[[#This Row],[37]])</f>
        <v>5.6085648148148134E-2</v>
      </c>
      <c r="AU51" s="126">
        <f>IF(ISBLANK(laps_times[[#This Row],[38]]),"DNF",    rounds_cum_time[[#This Row],[37]]+laps_times[[#This Row],[38]])</f>
        <v>5.7595370370370359E-2</v>
      </c>
      <c r="AV51" s="126">
        <f>IF(ISBLANK(laps_times[[#This Row],[39]]),"DNF",    rounds_cum_time[[#This Row],[38]]+laps_times[[#This Row],[39]])</f>
        <v>5.9107175925925917E-2</v>
      </c>
      <c r="AW51" s="126">
        <f>IF(ISBLANK(laps_times[[#This Row],[40]]),"DNF",    rounds_cum_time[[#This Row],[39]]+laps_times[[#This Row],[40]])</f>
        <v>6.0602777777777769E-2</v>
      </c>
      <c r="AX51" s="126">
        <f>IF(ISBLANK(laps_times[[#This Row],[41]]),"DNF",    rounds_cum_time[[#This Row],[40]]+laps_times[[#This Row],[41]])</f>
        <v>6.2104282407407396E-2</v>
      </c>
      <c r="AY51" s="126">
        <f>IF(ISBLANK(laps_times[[#This Row],[42]]),"DNF",    rounds_cum_time[[#This Row],[41]]+laps_times[[#This Row],[42]])</f>
        <v>6.3626620370370354E-2</v>
      </c>
      <c r="AZ51" s="126">
        <f>IF(ISBLANK(laps_times[[#This Row],[43]]),"DNF",    rounds_cum_time[[#This Row],[42]]+laps_times[[#This Row],[43]])</f>
        <v>6.5134837962962946E-2</v>
      </c>
      <c r="BA51" s="126">
        <f>IF(ISBLANK(laps_times[[#This Row],[44]]),"DNF",    rounds_cum_time[[#This Row],[43]]+laps_times[[#This Row],[44]])</f>
        <v>6.664317129629628E-2</v>
      </c>
      <c r="BB51" s="126">
        <f>IF(ISBLANK(laps_times[[#This Row],[45]]),"DNF",    rounds_cum_time[[#This Row],[44]]+laps_times[[#This Row],[45]])</f>
        <v>6.8139236111111098E-2</v>
      </c>
      <c r="BC51" s="126">
        <f>IF(ISBLANK(laps_times[[#This Row],[46]]),"DNF",    rounds_cum_time[[#This Row],[45]]+laps_times[[#This Row],[46]])</f>
        <v>6.985138888888888E-2</v>
      </c>
      <c r="BD51" s="126">
        <f>IF(ISBLANK(laps_times[[#This Row],[47]]),"DNF",    rounds_cum_time[[#This Row],[46]]+laps_times[[#This Row],[47]])</f>
        <v>7.1360879629629614E-2</v>
      </c>
      <c r="BE51" s="126">
        <f>IF(ISBLANK(laps_times[[#This Row],[48]]),"DNF",    rounds_cum_time[[#This Row],[47]]+laps_times[[#This Row],[48]])</f>
        <v>7.2880208333333321E-2</v>
      </c>
      <c r="BF51" s="126">
        <f>IF(ISBLANK(laps_times[[#This Row],[49]]),"DNF",    rounds_cum_time[[#This Row],[48]]+laps_times[[#This Row],[49]])</f>
        <v>7.441412037037036E-2</v>
      </c>
      <c r="BG51" s="126">
        <f>IF(ISBLANK(laps_times[[#This Row],[50]]),"DNF",    rounds_cum_time[[#This Row],[49]]+laps_times[[#This Row],[50]])</f>
        <v>7.5950347222222214E-2</v>
      </c>
      <c r="BH51" s="126">
        <f>IF(ISBLANK(laps_times[[#This Row],[51]]),"DNF",    rounds_cum_time[[#This Row],[50]]+laps_times[[#This Row],[51]])</f>
        <v>7.7460300925925915E-2</v>
      </c>
      <c r="BI51" s="126">
        <f>IF(ISBLANK(laps_times[[#This Row],[52]]),"DNF",    rounds_cum_time[[#This Row],[51]]+laps_times[[#This Row],[52]])</f>
        <v>7.9378356481481477E-2</v>
      </c>
      <c r="BJ51" s="126">
        <f>IF(ISBLANK(laps_times[[#This Row],[53]]),"DNF",    rounds_cum_time[[#This Row],[52]]+laps_times[[#This Row],[53]])</f>
        <v>8.0877662037037029E-2</v>
      </c>
      <c r="BK51" s="126">
        <f>IF(ISBLANK(laps_times[[#This Row],[54]]),"DNF",    rounds_cum_time[[#This Row],[53]]+laps_times[[#This Row],[54]])</f>
        <v>8.2371527777777773E-2</v>
      </c>
      <c r="BL51" s="126">
        <f>IF(ISBLANK(laps_times[[#This Row],[55]]),"DNF",    rounds_cum_time[[#This Row],[54]]+laps_times[[#This Row],[55]])</f>
        <v>8.3863888888888891E-2</v>
      </c>
      <c r="BM51" s="126">
        <f>IF(ISBLANK(laps_times[[#This Row],[56]]),"DNF",    rounds_cum_time[[#This Row],[55]]+laps_times[[#This Row],[56]])</f>
        <v>8.5354976851851852E-2</v>
      </c>
      <c r="BN51" s="126">
        <f>IF(ISBLANK(laps_times[[#This Row],[57]]),"DNF",    rounds_cum_time[[#This Row],[56]]+laps_times[[#This Row],[57]])</f>
        <v>8.6870023148148151E-2</v>
      </c>
      <c r="BO51" s="126">
        <f>IF(ISBLANK(laps_times[[#This Row],[58]]),"DNF",    rounds_cum_time[[#This Row],[57]]+laps_times[[#This Row],[58]])</f>
        <v>8.8371064814814812E-2</v>
      </c>
      <c r="BP51" s="126">
        <f>IF(ISBLANK(laps_times[[#This Row],[59]]),"DNF",    rounds_cum_time[[#This Row],[58]]+laps_times[[#This Row],[59]])</f>
        <v>8.9878819444444438E-2</v>
      </c>
      <c r="BQ51" s="126">
        <f>IF(ISBLANK(laps_times[[#This Row],[60]]),"DNF",    rounds_cum_time[[#This Row],[59]]+laps_times[[#This Row],[60]])</f>
        <v>9.1358217592592592E-2</v>
      </c>
      <c r="BR51" s="126">
        <f>IF(ISBLANK(laps_times[[#This Row],[61]]),"DNF",    rounds_cum_time[[#This Row],[60]]+laps_times[[#This Row],[61]])</f>
        <v>9.2843865740740744E-2</v>
      </c>
      <c r="BS51" s="126">
        <f>IF(ISBLANK(laps_times[[#This Row],[62]]),"DNF",    rounds_cum_time[[#This Row],[61]]+laps_times[[#This Row],[62]])</f>
        <v>9.4516435185185182E-2</v>
      </c>
      <c r="BT51" s="126">
        <f>IF(ISBLANK(laps_times[[#This Row],[63]]),"DNF",    rounds_cum_time[[#This Row],[62]]+laps_times[[#This Row],[63]])</f>
        <v>9.595416666666666E-2</v>
      </c>
      <c r="BU51" s="126">
        <f>IF(ISBLANK(laps_times[[#This Row],[64]]),"DNF",    rounds_cum_time[[#This Row],[63]]+laps_times[[#This Row],[64]])</f>
        <v>9.7434027777777765E-2</v>
      </c>
      <c r="BV51" s="126">
        <f>IF(ISBLANK(laps_times[[#This Row],[65]]),"DNF",    rounds_cum_time[[#This Row],[64]]+laps_times[[#This Row],[65]])</f>
        <v>9.8923958333333326E-2</v>
      </c>
      <c r="BW51" s="126">
        <f>IF(ISBLANK(laps_times[[#This Row],[66]]),"DNF",    rounds_cum_time[[#This Row],[65]]+laps_times[[#This Row],[66]])</f>
        <v>0.10057187499999999</v>
      </c>
      <c r="BX51" s="126">
        <f>IF(ISBLANK(laps_times[[#This Row],[67]]),"DNF",    rounds_cum_time[[#This Row],[66]]+laps_times[[#This Row],[67]])</f>
        <v>0.1021011574074074</v>
      </c>
      <c r="BY51" s="126">
        <f>IF(ISBLANK(laps_times[[#This Row],[68]]),"DNF",    rounds_cum_time[[#This Row],[67]]+laps_times[[#This Row],[68]])</f>
        <v>0.10362743055555555</v>
      </c>
      <c r="BZ51" s="126">
        <f>IF(ISBLANK(laps_times[[#This Row],[69]]),"DNF",    rounds_cum_time[[#This Row],[68]]+laps_times[[#This Row],[69]])</f>
        <v>0.10514293981481482</v>
      </c>
      <c r="CA51" s="126">
        <f>IF(ISBLANK(laps_times[[#This Row],[70]]),"DNF",    rounds_cum_time[[#This Row],[69]]+laps_times[[#This Row],[70]])</f>
        <v>0.10714016203703704</v>
      </c>
      <c r="CB51" s="126">
        <f>IF(ISBLANK(laps_times[[#This Row],[71]]),"DNF",    rounds_cum_time[[#This Row],[70]]+laps_times[[#This Row],[71]])</f>
        <v>0.10868819444444444</v>
      </c>
      <c r="CC51" s="126">
        <f>IF(ISBLANK(laps_times[[#This Row],[72]]),"DNF",    rounds_cum_time[[#This Row],[71]]+laps_times[[#This Row],[72]])</f>
        <v>0.11023773148148149</v>
      </c>
      <c r="CD51" s="126">
        <f>IF(ISBLANK(laps_times[[#This Row],[73]]),"DNF",    rounds_cum_time[[#This Row],[72]]+laps_times[[#This Row],[73]])</f>
        <v>0.11179039351851852</v>
      </c>
      <c r="CE51" s="126">
        <f>IF(ISBLANK(laps_times[[#This Row],[74]]),"DNF",    rounds_cum_time[[#This Row],[73]]+laps_times[[#This Row],[74]])</f>
        <v>0.11333275462962963</v>
      </c>
      <c r="CF51" s="126">
        <f>IF(ISBLANK(laps_times[[#This Row],[75]]),"DNF",    rounds_cum_time[[#This Row],[74]]+laps_times[[#This Row],[75]])</f>
        <v>0.11487175925925926</v>
      </c>
      <c r="CG51" s="126">
        <f>IF(ISBLANK(laps_times[[#This Row],[76]]),"DNF",    rounds_cum_time[[#This Row],[75]]+laps_times[[#This Row],[76]])</f>
        <v>0.11698472222222223</v>
      </c>
      <c r="CH51" s="126">
        <f>IF(ISBLANK(laps_times[[#This Row],[77]]),"DNF",    rounds_cum_time[[#This Row],[76]]+laps_times[[#This Row],[77]])</f>
        <v>0.11854525462962963</v>
      </c>
      <c r="CI51" s="126">
        <f>IF(ISBLANK(laps_times[[#This Row],[78]]),"DNF",    rounds_cum_time[[#This Row],[77]]+laps_times[[#This Row],[78]])</f>
        <v>0.12010868055555556</v>
      </c>
      <c r="CJ51" s="126">
        <f>IF(ISBLANK(laps_times[[#This Row],[79]]),"DNF",    rounds_cum_time[[#This Row],[78]]+laps_times[[#This Row],[79]])</f>
        <v>0.12168668981481481</v>
      </c>
      <c r="CK51" s="126">
        <f>IF(ISBLANK(laps_times[[#This Row],[80]]),"DNF",    rounds_cum_time[[#This Row],[79]]+laps_times[[#This Row],[80]])</f>
        <v>0.12325682870370371</v>
      </c>
      <c r="CL51" s="126">
        <f>IF(ISBLANK(laps_times[[#This Row],[81]]),"DNF",    rounds_cum_time[[#This Row],[80]]+laps_times[[#This Row],[81]])</f>
        <v>0.1248474537037037</v>
      </c>
      <c r="CM51" s="126">
        <f>IF(ISBLANK(laps_times[[#This Row],[82]]),"DNF",    rounds_cum_time[[#This Row],[81]]+laps_times[[#This Row],[82]])</f>
        <v>0.12646076388888888</v>
      </c>
      <c r="CN51" s="126">
        <f>IF(ISBLANK(laps_times[[#This Row],[83]]),"DNF",    rounds_cum_time[[#This Row],[82]]+laps_times[[#This Row],[83]])</f>
        <v>0.12800972222222221</v>
      </c>
      <c r="CO51" s="126">
        <f>IF(ISBLANK(laps_times[[#This Row],[84]]),"DNF",    rounds_cum_time[[#This Row],[83]]+laps_times[[#This Row],[84]])</f>
        <v>0.12976365740740739</v>
      </c>
      <c r="CP51" s="126">
        <f>IF(ISBLANK(laps_times[[#This Row],[85]]),"DNF",    rounds_cum_time[[#This Row],[84]]+laps_times[[#This Row],[85]])</f>
        <v>0.13135173611111109</v>
      </c>
      <c r="CQ51" s="126">
        <f>IF(ISBLANK(laps_times[[#This Row],[86]]),"DNF",    rounds_cum_time[[#This Row],[85]]+laps_times[[#This Row],[86]])</f>
        <v>0.13295740740740739</v>
      </c>
      <c r="CR51" s="126">
        <f>IF(ISBLANK(laps_times[[#This Row],[87]]),"DNF",    rounds_cum_time[[#This Row],[86]]+laps_times[[#This Row],[87]])</f>
        <v>0.13499999999999998</v>
      </c>
      <c r="CS51" s="126">
        <f>IF(ISBLANK(laps_times[[#This Row],[88]]),"DNF",    rounds_cum_time[[#This Row],[87]]+laps_times[[#This Row],[88]])</f>
        <v>0.13659629629629627</v>
      </c>
      <c r="CT51" s="126">
        <f>IF(ISBLANK(laps_times[[#This Row],[89]]),"DNF",    rounds_cum_time[[#This Row],[88]]+laps_times[[#This Row],[89]])</f>
        <v>0.13820578703703701</v>
      </c>
      <c r="CU51" s="126">
        <f>IF(ISBLANK(laps_times[[#This Row],[90]]),"DNF",    rounds_cum_time[[#This Row],[89]]+laps_times[[#This Row],[90]])</f>
        <v>0.1398085648148148</v>
      </c>
      <c r="CV51" s="126">
        <f>IF(ISBLANK(laps_times[[#This Row],[91]]),"DNF",    rounds_cum_time[[#This Row],[90]]+laps_times[[#This Row],[91]])</f>
        <v>0.14140497685185183</v>
      </c>
      <c r="CW51" s="126">
        <f>IF(ISBLANK(laps_times[[#This Row],[92]]),"DNF",    rounds_cum_time[[#This Row],[91]]+laps_times[[#This Row],[92]])</f>
        <v>0.14299849537037035</v>
      </c>
      <c r="CX51" s="126">
        <f>IF(ISBLANK(laps_times[[#This Row],[93]]),"DNF",    rounds_cum_time[[#This Row],[92]]+laps_times[[#This Row],[93]])</f>
        <v>0.1448534722222222</v>
      </c>
      <c r="CY51" s="126">
        <f>IF(ISBLANK(laps_times[[#This Row],[94]]),"DNF",    rounds_cum_time[[#This Row],[93]]+laps_times[[#This Row],[94]])</f>
        <v>0.1464489583333333</v>
      </c>
      <c r="CZ51" s="126">
        <f>IF(ISBLANK(laps_times[[#This Row],[95]]),"DNF",    rounds_cum_time[[#This Row],[94]]+laps_times[[#This Row],[95]])</f>
        <v>0.14804618055555552</v>
      </c>
      <c r="DA51" s="126">
        <f>IF(ISBLANK(laps_times[[#This Row],[96]]),"DNF",    rounds_cum_time[[#This Row],[95]]+laps_times[[#This Row],[96]])</f>
        <v>0.14967511574074072</v>
      </c>
      <c r="DB51" s="126">
        <f>IF(ISBLANK(laps_times[[#This Row],[97]]),"DNF",    rounds_cum_time[[#This Row],[96]]+laps_times[[#This Row],[97]])</f>
        <v>0.15166550925925923</v>
      </c>
      <c r="DC51" s="126">
        <f>IF(ISBLANK(laps_times[[#This Row],[98]]),"DNF",    rounds_cum_time[[#This Row],[97]]+laps_times[[#This Row],[98]])</f>
        <v>0.15327152777777775</v>
      </c>
      <c r="DD51" s="126">
        <f>IF(ISBLANK(laps_times[[#This Row],[99]]),"DNF",    rounds_cum_time[[#This Row],[98]]+laps_times[[#This Row],[99]])</f>
        <v>0.15489409722222219</v>
      </c>
      <c r="DE51" s="126">
        <f>IF(ISBLANK(laps_times[[#This Row],[100]]),"DNF",    rounds_cum_time[[#This Row],[99]]+laps_times[[#This Row],[100]])</f>
        <v>0.15649444444444441</v>
      </c>
      <c r="DF51" s="126">
        <f>IF(ISBLANK(laps_times[[#This Row],[101]]),"DNF",    rounds_cum_time[[#This Row],[100]]+laps_times[[#This Row],[101]])</f>
        <v>0.158087037037037</v>
      </c>
      <c r="DG51" s="126">
        <f>IF(ISBLANK(laps_times[[#This Row],[102]]),"DNF",    rounds_cum_time[[#This Row],[101]]+laps_times[[#This Row],[102]])</f>
        <v>0.16000428240740736</v>
      </c>
      <c r="DH51" s="126">
        <f>IF(ISBLANK(laps_times[[#This Row],[103]]),"DNF",    rounds_cum_time[[#This Row],[102]]+laps_times[[#This Row],[103]])</f>
        <v>0.16154895833333327</v>
      </c>
      <c r="DI51" s="127">
        <f>IF(ISBLANK(laps_times[[#This Row],[104]]),"DNF",    rounds_cum_time[[#This Row],[103]]+laps_times[[#This Row],[104]])</f>
        <v>0.16311874999999992</v>
      </c>
      <c r="DJ51" s="127">
        <f>IF(ISBLANK(laps_times[[#This Row],[105]]),"DNF",    rounds_cum_time[[#This Row],[104]]+laps_times[[#This Row],[105]])</f>
        <v>0.1646221064814814</v>
      </c>
    </row>
    <row r="52" spans="2:114">
      <c r="B52" s="123">
        <f>laps_times[[#This Row],[poř]]</f>
        <v>49</v>
      </c>
      <c r="C52" s="124">
        <f>laps_times[[#This Row],[s.č.]]</f>
        <v>76</v>
      </c>
      <c r="D52" s="124" t="str">
        <f>laps_times[[#This Row],[jméno]]</f>
        <v>Štych Přemysl</v>
      </c>
      <c r="E52" s="125">
        <f>laps_times[[#This Row],[roč]]</f>
        <v>1974</v>
      </c>
      <c r="F52" s="125" t="str">
        <f>laps_times[[#This Row],[kat]]</f>
        <v>M40</v>
      </c>
      <c r="G52" s="125">
        <f>laps_times[[#This Row],[poř_kat]]</f>
        <v>19</v>
      </c>
      <c r="H52" s="124" t="str">
        <f>IF(ISBLANK(laps_times[[#This Row],[klub]]),"-",laps_times[[#This Row],[klub]])</f>
        <v>-</v>
      </c>
      <c r="I52" s="133">
        <f>laps_times[[#This Row],[celk. čas]]</f>
        <v>0.16471875</v>
      </c>
      <c r="J52" s="126">
        <f>laps_times[[#This Row],[1]]</f>
        <v>2.6402777777777778E-3</v>
      </c>
      <c r="K52" s="126">
        <f>IF(ISBLANK(laps_times[[#This Row],[2]]),"DNF",    rounds_cum_time[[#This Row],[1]]+laps_times[[#This Row],[2]])</f>
        <v>4.1562500000000002E-3</v>
      </c>
      <c r="L52" s="126">
        <f>IF(ISBLANK(laps_times[[#This Row],[3]]),"DNF",    rounds_cum_time[[#This Row],[2]]+laps_times[[#This Row],[3]])</f>
        <v>5.7302083333333337E-3</v>
      </c>
      <c r="M52" s="126">
        <f>IF(ISBLANK(laps_times[[#This Row],[4]]),"DNF",    rounds_cum_time[[#This Row],[3]]+laps_times[[#This Row],[4]])</f>
        <v>7.2494212962962972E-3</v>
      </c>
      <c r="N52" s="126">
        <f>IF(ISBLANK(laps_times[[#This Row],[5]]),"DNF",    rounds_cum_time[[#This Row],[4]]+laps_times[[#This Row],[5]])</f>
        <v>8.783333333333334E-3</v>
      </c>
      <c r="O52" s="126">
        <f>IF(ISBLANK(laps_times[[#This Row],[6]]),"DNF",    rounds_cum_time[[#This Row],[5]]+laps_times[[#This Row],[6]])</f>
        <v>1.0291550925925926E-2</v>
      </c>
      <c r="P52" s="126">
        <f>IF(ISBLANK(laps_times[[#This Row],[7]]),"DNF",    rounds_cum_time[[#This Row],[6]]+laps_times[[#This Row],[7]])</f>
        <v>1.1779861111111111E-2</v>
      </c>
      <c r="Q52" s="126">
        <f>IF(ISBLANK(laps_times[[#This Row],[8]]),"DNF",    rounds_cum_time[[#This Row],[7]]+laps_times[[#This Row],[8]])</f>
        <v>1.3291550925925925E-2</v>
      </c>
      <c r="R52" s="126">
        <f>IF(ISBLANK(laps_times[[#This Row],[9]]),"DNF",    rounds_cum_time[[#This Row],[8]]+laps_times[[#This Row],[9]])</f>
        <v>1.4747685185185185E-2</v>
      </c>
      <c r="S52" s="126">
        <f>IF(ISBLANK(laps_times[[#This Row],[10]]),"DNF",    rounds_cum_time[[#This Row],[9]]+laps_times[[#This Row],[10]])</f>
        <v>1.6268749999999998E-2</v>
      </c>
      <c r="T52" s="126">
        <f>IF(ISBLANK(laps_times[[#This Row],[11]]),"DNF",    rounds_cum_time[[#This Row],[10]]+laps_times[[#This Row],[11]])</f>
        <v>1.7777083333333332E-2</v>
      </c>
      <c r="U52" s="126">
        <f>IF(ISBLANK(laps_times[[#This Row],[12]]),"DNF",    rounds_cum_time[[#This Row],[11]]+laps_times[[#This Row],[12]])</f>
        <v>1.9192939814814812E-2</v>
      </c>
      <c r="V52" s="126">
        <f>IF(ISBLANK(laps_times[[#This Row],[13]]),"DNF",    rounds_cum_time[[#This Row],[12]]+laps_times[[#This Row],[13]])</f>
        <v>2.0644212962962961E-2</v>
      </c>
      <c r="W52" s="126">
        <f>IF(ISBLANK(laps_times[[#This Row],[14]]),"DNF",    rounds_cum_time[[#This Row],[13]]+laps_times[[#This Row],[14]])</f>
        <v>2.2100462962962961E-2</v>
      </c>
      <c r="X52" s="126">
        <f>IF(ISBLANK(laps_times[[#This Row],[15]]),"DNF",    rounds_cum_time[[#This Row],[14]]+laps_times[[#This Row],[15]])</f>
        <v>2.3584374999999998E-2</v>
      </c>
      <c r="Y52" s="126">
        <f>IF(ISBLANK(laps_times[[#This Row],[16]]),"DNF",    rounds_cum_time[[#This Row],[15]]+laps_times[[#This Row],[16]])</f>
        <v>2.5051851851851849E-2</v>
      </c>
      <c r="Z52" s="126">
        <f>IF(ISBLANK(laps_times[[#This Row],[17]]),"DNF",    rounds_cum_time[[#This Row],[16]]+laps_times[[#This Row],[17]])</f>
        <v>2.6916550925925924E-2</v>
      </c>
      <c r="AA52" s="126">
        <f>IF(ISBLANK(laps_times[[#This Row],[18]]),"DNF",    rounds_cum_time[[#This Row],[17]]+laps_times[[#This Row],[18]])</f>
        <v>2.8429976851851849E-2</v>
      </c>
      <c r="AB52" s="126">
        <f>IF(ISBLANK(laps_times[[#This Row],[19]]),"DNF",    rounds_cum_time[[#This Row],[18]]+laps_times[[#This Row],[19]])</f>
        <v>2.9883564814814811E-2</v>
      </c>
      <c r="AC52" s="126">
        <f>IF(ISBLANK(laps_times[[#This Row],[20]]),"DNF",    rounds_cum_time[[#This Row],[19]]+laps_times[[#This Row],[20]])</f>
        <v>3.1328009259259257E-2</v>
      </c>
      <c r="AD52" s="126">
        <f>IF(ISBLANK(laps_times[[#This Row],[21]]),"DNF",    rounds_cum_time[[#This Row],[20]]+laps_times[[#This Row],[21]])</f>
        <v>3.2749537037037035E-2</v>
      </c>
      <c r="AE52" s="126">
        <f>IF(ISBLANK(laps_times[[#This Row],[22]]),"DNF",    rounds_cum_time[[#This Row],[21]]+laps_times[[#This Row],[22]])</f>
        <v>3.4188310185185186E-2</v>
      </c>
      <c r="AF52" s="126">
        <f>IF(ISBLANK(laps_times[[#This Row],[23]]),"DNF",    rounds_cum_time[[#This Row],[22]]+laps_times[[#This Row],[23]])</f>
        <v>3.5585648148148151E-2</v>
      </c>
      <c r="AG52" s="126">
        <f>IF(ISBLANK(laps_times[[#This Row],[24]]),"DNF",    rounds_cum_time[[#This Row],[23]]+laps_times[[#This Row],[24]])</f>
        <v>3.7014004629629629E-2</v>
      </c>
      <c r="AH52" s="126">
        <f>IF(ISBLANK(laps_times[[#This Row],[25]]),"DNF",    rounds_cum_time[[#This Row],[24]]+laps_times[[#This Row],[25]])</f>
        <v>3.8432175925925925E-2</v>
      </c>
      <c r="AI52" s="126">
        <f>IF(ISBLANK(laps_times[[#This Row],[26]]),"DNF",    rounds_cum_time[[#This Row],[25]]+laps_times[[#This Row],[26]])</f>
        <v>3.9932754629629627E-2</v>
      </c>
      <c r="AJ52" s="126">
        <f>IF(ISBLANK(laps_times[[#This Row],[27]]),"DNF",    rounds_cum_time[[#This Row],[26]]+laps_times[[#This Row],[27]])</f>
        <v>4.138483796296296E-2</v>
      </c>
      <c r="AK52" s="126">
        <f>IF(ISBLANK(laps_times[[#This Row],[28]]),"DNF",    rounds_cum_time[[#This Row],[27]]+laps_times[[#This Row],[28]])</f>
        <v>4.282534722222222E-2</v>
      </c>
      <c r="AL52" s="126">
        <f>IF(ISBLANK(laps_times[[#This Row],[29]]),"DNF",    rounds_cum_time[[#This Row],[28]]+laps_times[[#This Row],[29]])</f>
        <v>4.4261921296296296E-2</v>
      </c>
      <c r="AM52" s="126">
        <f>IF(ISBLANK(laps_times[[#This Row],[30]]),"DNF",    rounds_cum_time[[#This Row],[29]]+laps_times[[#This Row],[30]])</f>
        <v>4.5701967592592589E-2</v>
      </c>
      <c r="AN52" s="126">
        <f>IF(ISBLANK(laps_times[[#This Row],[31]]),"DNF",    rounds_cum_time[[#This Row],[30]]+laps_times[[#This Row],[31]])</f>
        <v>4.7111226851851845E-2</v>
      </c>
      <c r="AO52" s="126">
        <f>IF(ISBLANK(laps_times[[#This Row],[32]]),"DNF",    rounds_cum_time[[#This Row],[31]]+laps_times[[#This Row],[32]])</f>
        <v>4.8699074074074068E-2</v>
      </c>
      <c r="AP52" s="126">
        <f>IF(ISBLANK(laps_times[[#This Row],[33]]),"DNF",    rounds_cum_time[[#This Row],[32]]+laps_times[[#This Row],[33]])</f>
        <v>5.0102546296296291E-2</v>
      </c>
      <c r="AQ52" s="126">
        <f>IF(ISBLANK(laps_times[[#This Row],[34]]),"DNF",    rounds_cum_time[[#This Row],[33]]+laps_times[[#This Row],[34]])</f>
        <v>5.1506249999999996E-2</v>
      </c>
      <c r="AR52" s="126">
        <f>IF(ISBLANK(laps_times[[#This Row],[35]]),"DNF",    rounds_cum_time[[#This Row],[34]]+laps_times[[#This Row],[35]])</f>
        <v>5.2948842592592589E-2</v>
      </c>
      <c r="AS52" s="126">
        <f>IF(ISBLANK(laps_times[[#This Row],[36]]),"DNF",    rounds_cum_time[[#This Row],[35]]+laps_times[[#This Row],[36]])</f>
        <v>5.4344791666666663E-2</v>
      </c>
      <c r="AT52" s="126">
        <f>IF(ISBLANK(laps_times[[#This Row],[37]]),"DNF",    rounds_cum_time[[#This Row],[36]]+laps_times[[#This Row],[37]])</f>
        <v>5.5795601851851846E-2</v>
      </c>
      <c r="AU52" s="126">
        <f>IF(ISBLANK(laps_times[[#This Row],[38]]),"DNF",    rounds_cum_time[[#This Row],[37]]+laps_times[[#This Row],[38]])</f>
        <v>5.7243171296296289E-2</v>
      </c>
      <c r="AV52" s="126">
        <f>IF(ISBLANK(laps_times[[#This Row],[39]]),"DNF",    rounds_cum_time[[#This Row],[38]]+laps_times[[#This Row],[39]])</f>
        <v>5.8704629629629621E-2</v>
      </c>
      <c r="AW52" s="126">
        <f>IF(ISBLANK(laps_times[[#This Row],[40]]),"DNF",    rounds_cum_time[[#This Row],[39]]+laps_times[[#This Row],[40]])</f>
        <v>6.0109953703703693E-2</v>
      </c>
      <c r="AX52" s="126">
        <f>IF(ISBLANK(laps_times[[#This Row],[41]]),"DNF",    rounds_cum_time[[#This Row],[40]]+laps_times[[#This Row],[41]])</f>
        <v>6.1577546296296283E-2</v>
      </c>
      <c r="AY52" s="126">
        <f>IF(ISBLANK(laps_times[[#This Row],[42]]),"DNF",    rounds_cum_time[[#This Row],[41]]+laps_times[[#This Row],[42]])</f>
        <v>6.3061574074074062E-2</v>
      </c>
      <c r="AZ52" s="126">
        <f>IF(ISBLANK(laps_times[[#This Row],[43]]),"DNF",    rounds_cum_time[[#This Row],[42]]+laps_times[[#This Row],[43]])</f>
        <v>6.4516550925925911E-2</v>
      </c>
      <c r="BA52" s="126">
        <f>IF(ISBLANK(laps_times[[#This Row],[44]]),"DNF",    rounds_cum_time[[#This Row],[43]]+laps_times[[#This Row],[44]])</f>
        <v>6.5964814814814796E-2</v>
      </c>
      <c r="BB52" s="126">
        <f>IF(ISBLANK(laps_times[[#This Row],[45]]),"DNF",    rounds_cum_time[[#This Row],[44]]+laps_times[[#This Row],[45]])</f>
        <v>6.7526388888888872E-2</v>
      </c>
      <c r="BC52" s="126">
        <f>IF(ISBLANK(laps_times[[#This Row],[46]]),"DNF",    rounds_cum_time[[#This Row],[45]]+laps_times[[#This Row],[46]])</f>
        <v>6.8970949074074056E-2</v>
      </c>
      <c r="BD52" s="126">
        <f>IF(ISBLANK(laps_times[[#This Row],[47]]),"DNF",    rounds_cum_time[[#This Row],[46]]+laps_times[[#This Row],[47]])</f>
        <v>7.0380555555555543E-2</v>
      </c>
      <c r="BE52" s="126">
        <f>IF(ISBLANK(laps_times[[#This Row],[48]]),"DNF",    rounds_cum_time[[#This Row],[47]]+laps_times[[#This Row],[48]])</f>
        <v>7.1831249999999985E-2</v>
      </c>
      <c r="BF52" s="126">
        <f>IF(ISBLANK(laps_times[[#This Row],[49]]),"DNF",    rounds_cum_time[[#This Row],[48]]+laps_times[[#This Row],[49]])</f>
        <v>7.3314004629629614E-2</v>
      </c>
      <c r="BG52" s="126">
        <f>IF(ISBLANK(laps_times[[#This Row],[50]]),"DNF",    rounds_cum_time[[#This Row],[49]]+laps_times[[#This Row],[50]])</f>
        <v>7.4734722222222202E-2</v>
      </c>
      <c r="BH52" s="126">
        <f>IF(ISBLANK(laps_times[[#This Row],[51]]),"DNF",    rounds_cum_time[[#This Row],[50]]+laps_times[[#This Row],[51]])</f>
        <v>7.6165393518518504E-2</v>
      </c>
      <c r="BI52" s="126">
        <f>IF(ISBLANK(laps_times[[#This Row],[52]]),"DNF",    rounds_cum_time[[#This Row],[51]]+laps_times[[#This Row],[52]])</f>
        <v>7.7633101851851835E-2</v>
      </c>
      <c r="BJ52" s="126">
        <f>IF(ISBLANK(laps_times[[#This Row],[53]]),"DNF",    rounds_cum_time[[#This Row],[52]]+laps_times[[#This Row],[53]])</f>
        <v>8.0724652777777767E-2</v>
      </c>
      <c r="BK52" s="126">
        <f>IF(ISBLANK(laps_times[[#This Row],[54]]),"DNF",    rounds_cum_time[[#This Row],[53]]+laps_times[[#This Row],[54]])</f>
        <v>8.2203935185185179E-2</v>
      </c>
      <c r="BL52" s="126">
        <f>IF(ISBLANK(laps_times[[#This Row],[55]]),"DNF",    rounds_cum_time[[#This Row],[54]]+laps_times[[#This Row],[55]])</f>
        <v>8.3641087962962962E-2</v>
      </c>
      <c r="BM52" s="126">
        <f>IF(ISBLANK(laps_times[[#This Row],[56]]),"DNF",    rounds_cum_time[[#This Row],[55]]+laps_times[[#This Row],[56]])</f>
        <v>8.5060763888888891E-2</v>
      </c>
      <c r="BN52" s="126">
        <f>IF(ISBLANK(laps_times[[#This Row],[57]]),"DNF",    rounds_cum_time[[#This Row],[56]]+laps_times[[#This Row],[57]])</f>
        <v>8.6517939814814815E-2</v>
      </c>
      <c r="BO52" s="126">
        <f>IF(ISBLANK(laps_times[[#This Row],[58]]),"DNF",    rounds_cum_time[[#This Row],[57]]+laps_times[[#This Row],[58]])</f>
        <v>8.8005208333333335E-2</v>
      </c>
      <c r="BP52" s="126">
        <f>IF(ISBLANK(laps_times[[#This Row],[59]]),"DNF",    rounds_cum_time[[#This Row],[58]]+laps_times[[#This Row],[59]])</f>
        <v>8.9470717592592591E-2</v>
      </c>
      <c r="BQ52" s="126">
        <f>IF(ISBLANK(laps_times[[#This Row],[60]]),"DNF",    rounds_cum_time[[#This Row],[59]]+laps_times[[#This Row],[60]])</f>
        <v>9.0950694444444438E-2</v>
      </c>
      <c r="BR52" s="126">
        <f>IF(ISBLANK(laps_times[[#This Row],[61]]),"DNF",    rounds_cum_time[[#This Row],[60]]+laps_times[[#This Row],[61]])</f>
        <v>9.2464699074074064E-2</v>
      </c>
      <c r="BS52" s="126">
        <f>IF(ISBLANK(laps_times[[#This Row],[62]]),"DNF",    rounds_cum_time[[#This Row],[61]]+laps_times[[#This Row],[62]])</f>
        <v>9.3967939814814799E-2</v>
      </c>
      <c r="BT52" s="126">
        <f>IF(ISBLANK(laps_times[[#This Row],[63]]),"DNF",    rounds_cum_time[[#This Row],[62]]+laps_times[[#This Row],[63]])</f>
        <v>9.5475578703703684E-2</v>
      </c>
      <c r="BU52" s="126">
        <f>IF(ISBLANK(laps_times[[#This Row],[64]]),"DNF",    rounds_cum_time[[#This Row],[63]]+laps_times[[#This Row],[64]])</f>
        <v>9.7033680555555529E-2</v>
      </c>
      <c r="BV52" s="126">
        <f>IF(ISBLANK(laps_times[[#This Row],[65]]),"DNF",    rounds_cum_time[[#This Row],[64]]+laps_times[[#This Row],[65]])</f>
        <v>9.8537847222222197E-2</v>
      </c>
      <c r="BW52" s="126">
        <f>IF(ISBLANK(laps_times[[#This Row],[66]]),"DNF",    rounds_cum_time[[#This Row],[65]]+laps_times[[#This Row],[66]])</f>
        <v>0.10006990740740739</v>
      </c>
      <c r="BX52" s="126">
        <f>IF(ISBLANK(laps_times[[#This Row],[67]]),"DNF",    rounds_cum_time[[#This Row],[66]]+laps_times[[#This Row],[67]])</f>
        <v>0.10161666666666665</v>
      </c>
      <c r="BY52" s="126">
        <f>IF(ISBLANK(laps_times[[#This Row],[68]]),"DNF",    rounds_cum_time[[#This Row],[67]]+laps_times[[#This Row],[68]])</f>
        <v>0.1031616898148148</v>
      </c>
      <c r="BZ52" s="126">
        <f>IF(ISBLANK(laps_times[[#This Row],[69]]),"DNF",    rounds_cum_time[[#This Row],[68]]+laps_times[[#This Row],[69]])</f>
        <v>0.10468333333333332</v>
      </c>
      <c r="CA52" s="126">
        <f>IF(ISBLANK(laps_times[[#This Row],[70]]),"DNF",    rounds_cum_time[[#This Row],[69]]+laps_times[[#This Row],[70]])</f>
        <v>0.10619062499999998</v>
      </c>
      <c r="CB52" s="126">
        <f>IF(ISBLANK(laps_times[[#This Row],[71]]),"DNF",    rounds_cum_time[[#This Row],[70]]+laps_times[[#This Row],[71]])</f>
        <v>0.10770868055555553</v>
      </c>
      <c r="CC52" s="126">
        <f>IF(ISBLANK(laps_times[[#This Row],[72]]),"DNF",    rounds_cum_time[[#This Row],[71]]+laps_times[[#This Row],[72]])</f>
        <v>0.10923865740740739</v>
      </c>
      <c r="CD52" s="126">
        <f>IF(ISBLANK(laps_times[[#This Row],[73]]),"DNF",    rounds_cum_time[[#This Row],[72]]+laps_times[[#This Row],[73]])</f>
        <v>0.11077789351851849</v>
      </c>
      <c r="CE52" s="126">
        <f>IF(ISBLANK(laps_times[[#This Row],[74]]),"DNF",    rounds_cum_time[[#This Row],[73]]+laps_times[[#This Row],[74]])</f>
        <v>0.1123134259259259</v>
      </c>
      <c r="CF52" s="126">
        <f>IF(ISBLANK(laps_times[[#This Row],[75]]),"DNF",    rounds_cum_time[[#This Row],[74]]+laps_times[[#This Row],[75]])</f>
        <v>0.11385787037037035</v>
      </c>
      <c r="CG52" s="126">
        <f>IF(ISBLANK(laps_times[[#This Row],[76]]),"DNF",    rounds_cum_time[[#This Row],[75]]+laps_times[[#This Row],[76]])</f>
        <v>0.11696817129629627</v>
      </c>
      <c r="CH52" s="126">
        <f>IF(ISBLANK(laps_times[[#This Row],[77]]),"DNF",    rounds_cum_time[[#This Row],[76]]+laps_times[[#This Row],[77]])</f>
        <v>0.11860891203703701</v>
      </c>
      <c r="CI52" s="126">
        <f>IF(ISBLANK(laps_times[[#This Row],[78]]),"DNF",    rounds_cum_time[[#This Row],[77]]+laps_times[[#This Row],[78]])</f>
        <v>0.12019664351851848</v>
      </c>
      <c r="CJ52" s="126">
        <f>IF(ISBLANK(laps_times[[#This Row],[79]]),"DNF",    rounds_cum_time[[#This Row],[78]]+laps_times[[#This Row],[79]])</f>
        <v>0.12176770833333329</v>
      </c>
      <c r="CK52" s="126">
        <f>IF(ISBLANK(laps_times[[#This Row],[80]]),"DNF",    rounds_cum_time[[#This Row],[79]]+laps_times[[#This Row],[80]])</f>
        <v>0.1232819444444444</v>
      </c>
      <c r="CL52" s="126">
        <f>IF(ISBLANK(laps_times[[#This Row],[81]]),"DNF",    rounds_cum_time[[#This Row],[80]]+laps_times[[#This Row],[81]])</f>
        <v>0.12487280092592588</v>
      </c>
      <c r="CM52" s="126">
        <f>IF(ISBLANK(laps_times[[#This Row],[82]]),"DNF",    rounds_cum_time[[#This Row],[81]]+laps_times[[#This Row],[82]])</f>
        <v>0.12644502314814809</v>
      </c>
      <c r="CN52" s="126">
        <f>IF(ISBLANK(laps_times[[#This Row],[83]]),"DNF",    rounds_cum_time[[#This Row],[82]]+laps_times[[#This Row],[83]])</f>
        <v>0.12801701388888884</v>
      </c>
      <c r="CO52" s="126">
        <f>IF(ISBLANK(laps_times[[#This Row],[84]]),"DNF",    rounds_cum_time[[#This Row],[83]]+laps_times[[#This Row],[84]])</f>
        <v>0.12961180555555551</v>
      </c>
      <c r="CP52" s="126">
        <f>IF(ISBLANK(laps_times[[#This Row],[85]]),"DNF",    rounds_cum_time[[#This Row],[84]]+laps_times[[#This Row],[85]])</f>
        <v>0.13122743055555552</v>
      </c>
      <c r="CQ52" s="126">
        <f>IF(ISBLANK(laps_times[[#This Row],[86]]),"DNF",    rounds_cum_time[[#This Row],[85]]+laps_times[[#This Row],[86]])</f>
        <v>0.13278564814814811</v>
      </c>
      <c r="CR52" s="126">
        <f>IF(ISBLANK(laps_times[[#This Row],[87]]),"DNF",    rounds_cum_time[[#This Row],[86]]+laps_times[[#This Row],[87]])</f>
        <v>0.1343833333333333</v>
      </c>
      <c r="CS52" s="126">
        <f>IF(ISBLANK(laps_times[[#This Row],[88]]),"DNF",    rounds_cum_time[[#This Row],[87]]+laps_times[[#This Row],[88]])</f>
        <v>0.13601284722222218</v>
      </c>
      <c r="CT52" s="126">
        <f>IF(ISBLANK(laps_times[[#This Row],[89]]),"DNF",    rounds_cum_time[[#This Row],[88]]+laps_times[[#This Row],[89]])</f>
        <v>0.1376356481481481</v>
      </c>
      <c r="CU52" s="126">
        <f>IF(ISBLANK(laps_times[[#This Row],[90]]),"DNF",    rounds_cum_time[[#This Row],[89]]+laps_times[[#This Row],[90]])</f>
        <v>0.13926712962962959</v>
      </c>
      <c r="CV52" s="126">
        <f>IF(ISBLANK(laps_times[[#This Row],[91]]),"DNF",    rounds_cum_time[[#This Row],[90]]+laps_times[[#This Row],[91]])</f>
        <v>0.14092743055555551</v>
      </c>
      <c r="CW52" s="126">
        <f>IF(ISBLANK(laps_times[[#This Row],[92]]),"DNF",    rounds_cum_time[[#This Row],[91]]+laps_times[[#This Row],[92]])</f>
        <v>0.14266643518518515</v>
      </c>
      <c r="CX52" s="126">
        <f>IF(ISBLANK(laps_times[[#This Row],[93]]),"DNF",    rounds_cum_time[[#This Row],[92]]+laps_times[[#This Row],[93]])</f>
        <v>0.14436365740740736</v>
      </c>
      <c r="CY52" s="126">
        <f>IF(ISBLANK(laps_times[[#This Row],[94]]),"DNF",    rounds_cum_time[[#This Row],[93]]+laps_times[[#This Row],[94]])</f>
        <v>0.14690486111111106</v>
      </c>
      <c r="CZ52" s="126">
        <f>IF(ISBLANK(laps_times[[#This Row],[95]]),"DNF",    rounds_cum_time[[#This Row],[94]]+laps_times[[#This Row],[95]])</f>
        <v>0.14863437499999996</v>
      </c>
      <c r="DA52" s="126">
        <f>IF(ISBLANK(laps_times[[#This Row],[96]]),"DNF",    rounds_cum_time[[#This Row],[95]]+laps_times[[#This Row],[96]])</f>
        <v>0.15029699074074071</v>
      </c>
      <c r="DB52" s="126">
        <f>IF(ISBLANK(laps_times[[#This Row],[97]]),"DNF",    rounds_cum_time[[#This Row],[96]]+laps_times[[#This Row],[97]])</f>
        <v>0.15200300925925922</v>
      </c>
      <c r="DC52" s="126">
        <f>IF(ISBLANK(laps_times[[#This Row],[98]]),"DNF",    rounds_cum_time[[#This Row],[97]]+laps_times[[#This Row],[98]])</f>
        <v>0.15370046296296291</v>
      </c>
      <c r="DD52" s="126">
        <f>IF(ISBLANK(laps_times[[#This Row],[99]]),"DNF",    rounds_cum_time[[#This Row],[98]]+laps_times[[#This Row],[99]])</f>
        <v>0.1553811342592592</v>
      </c>
      <c r="DE52" s="126">
        <f>IF(ISBLANK(laps_times[[#This Row],[100]]),"DNF",    rounds_cum_time[[#This Row],[99]]+laps_times[[#This Row],[100]])</f>
        <v>0.15702129629629624</v>
      </c>
      <c r="DF52" s="126">
        <f>IF(ISBLANK(laps_times[[#This Row],[101]]),"DNF",    rounds_cum_time[[#This Row],[100]]+laps_times[[#This Row],[101]])</f>
        <v>0.15856319444444439</v>
      </c>
      <c r="DG52" s="126">
        <f>IF(ISBLANK(laps_times[[#This Row],[102]]),"DNF",    rounds_cum_time[[#This Row],[101]]+laps_times[[#This Row],[102]])</f>
        <v>0.16004432870370364</v>
      </c>
      <c r="DH52" s="126">
        <f>IF(ISBLANK(laps_times[[#This Row],[103]]),"DNF",    rounds_cum_time[[#This Row],[102]]+laps_times[[#This Row],[103]])</f>
        <v>0.16158217592592586</v>
      </c>
      <c r="DI52" s="127">
        <f>IF(ISBLANK(laps_times[[#This Row],[104]]),"DNF",    rounds_cum_time[[#This Row],[103]]+laps_times[[#This Row],[104]])</f>
        <v>0.16315011574074068</v>
      </c>
      <c r="DJ52" s="127">
        <f>IF(ISBLANK(laps_times[[#This Row],[105]]),"DNF",    rounds_cum_time[[#This Row],[104]]+laps_times[[#This Row],[105]])</f>
        <v>0.16471874999999994</v>
      </c>
    </row>
    <row r="53" spans="2:114">
      <c r="B53" s="123">
        <f>laps_times[[#This Row],[poř]]</f>
        <v>50</v>
      </c>
      <c r="C53" s="124">
        <f>laps_times[[#This Row],[s.č.]]</f>
        <v>10</v>
      </c>
      <c r="D53" s="124" t="str">
        <f>laps_times[[#This Row],[jméno]]</f>
        <v>Chalupa Petr</v>
      </c>
      <c r="E53" s="125">
        <f>laps_times[[#This Row],[roč]]</f>
        <v>1985</v>
      </c>
      <c r="F53" s="125" t="str">
        <f>laps_times[[#This Row],[kat]]</f>
        <v>M30</v>
      </c>
      <c r="G53" s="125">
        <f>laps_times[[#This Row],[poř_kat]]</f>
        <v>11</v>
      </c>
      <c r="H53" s="124" t="str">
        <f>IF(ISBLANK(laps_times[[#This Row],[klub]]),"-",laps_times[[#This Row],[klub]])</f>
        <v>MK Kladno</v>
      </c>
      <c r="I53" s="133">
        <f>laps_times[[#This Row],[celk. čas]]</f>
        <v>0.16596759259259261</v>
      </c>
      <c r="J53" s="126">
        <f>laps_times[[#This Row],[1]]</f>
        <v>2.1681712962962961E-3</v>
      </c>
      <c r="K53" s="126">
        <f>IF(ISBLANK(laps_times[[#This Row],[2]]),"DNF",    rounds_cum_time[[#This Row],[1]]+laps_times[[#This Row],[2]])</f>
        <v>3.5087962962962959E-3</v>
      </c>
      <c r="L53" s="126">
        <f>IF(ISBLANK(laps_times[[#This Row],[3]]),"DNF",    rounds_cum_time[[#This Row],[2]]+laps_times[[#This Row],[3]])</f>
        <v>4.8363425925925917E-3</v>
      </c>
      <c r="M53" s="126">
        <f>IF(ISBLANK(laps_times[[#This Row],[4]]),"DNF",    rounds_cum_time[[#This Row],[3]]+laps_times[[#This Row],[4]])</f>
        <v>6.1660879629629618E-3</v>
      </c>
      <c r="N53" s="126">
        <f>IF(ISBLANK(laps_times[[#This Row],[5]]),"DNF",    rounds_cum_time[[#This Row],[4]]+laps_times[[#This Row],[5]])</f>
        <v>7.5094907407407393E-3</v>
      </c>
      <c r="O53" s="126">
        <f>IF(ISBLANK(laps_times[[#This Row],[6]]),"DNF",    rounds_cum_time[[#This Row],[5]]+laps_times[[#This Row],[6]])</f>
        <v>8.8843749999999982E-3</v>
      </c>
      <c r="P53" s="126">
        <f>IF(ISBLANK(laps_times[[#This Row],[7]]),"DNF",    rounds_cum_time[[#This Row],[6]]+laps_times[[#This Row],[7]])</f>
        <v>1.0245833333333332E-2</v>
      </c>
      <c r="Q53" s="126">
        <f>IF(ISBLANK(laps_times[[#This Row],[8]]),"DNF",    rounds_cum_time[[#This Row],[7]]+laps_times[[#This Row],[8]])</f>
        <v>1.1596527777777777E-2</v>
      </c>
      <c r="R53" s="126">
        <f>IF(ISBLANK(laps_times[[#This Row],[9]]),"DNF",    rounds_cum_time[[#This Row],[8]]+laps_times[[#This Row],[9]])</f>
        <v>1.2959953703703703E-2</v>
      </c>
      <c r="S53" s="126">
        <f>IF(ISBLANK(laps_times[[#This Row],[10]]),"DNF",    rounds_cum_time[[#This Row],[9]]+laps_times[[#This Row],[10]])</f>
        <v>1.4366782407407406E-2</v>
      </c>
      <c r="T53" s="126">
        <f>IF(ISBLANK(laps_times[[#This Row],[11]]),"DNF",    rounds_cum_time[[#This Row],[10]]+laps_times[[#This Row],[11]])</f>
        <v>1.5720717592592592E-2</v>
      </c>
      <c r="U53" s="126">
        <f>IF(ISBLANK(laps_times[[#This Row],[12]]),"DNF",    rounds_cum_time[[#This Row],[11]]+laps_times[[#This Row],[12]])</f>
        <v>1.7059953703703702E-2</v>
      </c>
      <c r="V53" s="126">
        <f>IF(ISBLANK(laps_times[[#This Row],[13]]),"DNF",    rounds_cum_time[[#This Row],[12]]+laps_times[[#This Row],[13]])</f>
        <v>1.8432060185185183E-2</v>
      </c>
      <c r="W53" s="126">
        <f>IF(ISBLANK(laps_times[[#This Row],[14]]),"DNF",    rounds_cum_time[[#This Row],[13]]+laps_times[[#This Row],[14]])</f>
        <v>1.9793402777777774E-2</v>
      </c>
      <c r="X53" s="126">
        <f>IF(ISBLANK(laps_times[[#This Row],[15]]),"DNF",    rounds_cum_time[[#This Row],[14]]+laps_times[[#This Row],[15]])</f>
        <v>2.1167245370370368E-2</v>
      </c>
      <c r="Y53" s="126">
        <f>IF(ISBLANK(laps_times[[#This Row],[16]]),"DNF",    rounds_cum_time[[#This Row],[15]]+laps_times[[#This Row],[16]])</f>
        <v>2.2508333333333332E-2</v>
      </c>
      <c r="Z53" s="126">
        <f>IF(ISBLANK(laps_times[[#This Row],[17]]),"DNF",    rounds_cum_time[[#This Row],[16]]+laps_times[[#This Row],[17]])</f>
        <v>2.390173611111111E-2</v>
      </c>
      <c r="AA53" s="126">
        <f>IF(ISBLANK(laps_times[[#This Row],[18]]),"DNF",    rounds_cum_time[[#This Row],[17]]+laps_times[[#This Row],[18]])</f>
        <v>2.525671296296296E-2</v>
      </c>
      <c r="AB53" s="126">
        <f>IF(ISBLANK(laps_times[[#This Row],[19]]),"DNF",    rounds_cum_time[[#This Row],[18]]+laps_times[[#This Row],[19]])</f>
        <v>2.6610763888888885E-2</v>
      </c>
      <c r="AC53" s="126">
        <f>IF(ISBLANK(laps_times[[#This Row],[20]]),"DNF",    rounds_cum_time[[#This Row],[19]]+laps_times[[#This Row],[20]])</f>
        <v>2.7990162037037032E-2</v>
      </c>
      <c r="AD53" s="126">
        <f>IF(ISBLANK(laps_times[[#This Row],[21]]),"DNF",    rounds_cum_time[[#This Row],[20]]+laps_times[[#This Row],[21]])</f>
        <v>2.9343171296296291E-2</v>
      </c>
      <c r="AE53" s="126">
        <f>IF(ISBLANK(laps_times[[#This Row],[22]]),"DNF",    rounds_cum_time[[#This Row],[21]]+laps_times[[#This Row],[22]])</f>
        <v>3.0694328703703699E-2</v>
      </c>
      <c r="AF53" s="126">
        <f>IF(ISBLANK(laps_times[[#This Row],[23]]),"DNF",    rounds_cum_time[[#This Row],[22]]+laps_times[[#This Row],[23]])</f>
        <v>3.2115046296296294E-2</v>
      </c>
      <c r="AG53" s="126">
        <f>IF(ISBLANK(laps_times[[#This Row],[24]]),"DNF",    rounds_cum_time[[#This Row],[23]]+laps_times[[#This Row],[24]])</f>
        <v>3.3491898148148146E-2</v>
      </c>
      <c r="AH53" s="126">
        <f>IF(ISBLANK(laps_times[[#This Row],[25]]),"DNF",    rounds_cum_time[[#This Row],[24]]+laps_times[[#This Row],[25]])</f>
        <v>3.4867592592592589E-2</v>
      </c>
      <c r="AI53" s="126">
        <f>IF(ISBLANK(laps_times[[#This Row],[26]]),"DNF",    rounds_cum_time[[#This Row],[25]]+laps_times[[#This Row],[26]])</f>
        <v>3.6246180555555549E-2</v>
      </c>
      <c r="AJ53" s="126">
        <f>IF(ISBLANK(laps_times[[#This Row],[27]]),"DNF",    rounds_cum_time[[#This Row],[26]]+laps_times[[#This Row],[27]])</f>
        <v>3.7642476851851847E-2</v>
      </c>
      <c r="AK53" s="126">
        <f>IF(ISBLANK(laps_times[[#This Row],[28]]),"DNF",    rounds_cum_time[[#This Row],[27]]+laps_times[[#This Row],[28]])</f>
        <v>3.9034837962962955E-2</v>
      </c>
      <c r="AL53" s="126">
        <f>IF(ISBLANK(laps_times[[#This Row],[29]]),"DNF",    rounds_cum_time[[#This Row],[28]]+laps_times[[#This Row],[29]])</f>
        <v>4.0474884259259249E-2</v>
      </c>
      <c r="AM53" s="126">
        <f>IF(ISBLANK(laps_times[[#This Row],[30]]),"DNF",    rounds_cum_time[[#This Row],[29]]+laps_times[[#This Row],[30]])</f>
        <v>4.1862615740740731E-2</v>
      </c>
      <c r="AN53" s="126">
        <f>IF(ISBLANK(laps_times[[#This Row],[31]]),"DNF",    rounds_cum_time[[#This Row],[30]]+laps_times[[#This Row],[31]])</f>
        <v>4.3261921296296288E-2</v>
      </c>
      <c r="AO53" s="126">
        <f>IF(ISBLANK(laps_times[[#This Row],[32]]),"DNF",    rounds_cum_time[[#This Row],[31]]+laps_times[[#This Row],[32]])</f>
        <v>4.4662847222222211E-2</v>
      </c>
      <c r="AP53" s="126">
        <f>IF(ISBLANK(laps_times[[#This Row],[33]]),"DNF",    rounds_cum_time[[#This Row],[32]]+laps_times[[#This Row],[33]])</f>
        <v>4.6087962962962956E-2</v>
      </c>
      <c r="AQ53" s="126">
        <f>IF(ISBLANK(laps_times[[#This Row],[34]]),"DNF",    rounds_cum_time[[#This Row],[33]]+laps_times[[#This Row],[34]])</f>
        <v>4.7496990740740735E-2</v>
      </c>
      <c r="AR53" s="126">
        <f>IF(ISBLANK(laps_times[[#This Row],[35]]),"DNF",    rounds_cum_time[[#This Row],[34]]+laps_times[[#This Row],[35]])</f>
        <v>4.8919907407407405E-2</v>
      </c>
      <c r="AS53" s="126">
        <f>IF(ISBLANK(laps_times[[#This Row],[36]]),"DNF",    rounds_cum_time[[#This Row],[35]]+laps_times[[#This Row],[36]])</f>
        <v>5.0392245370370368E-2</v>
      </c>
      <c r="AT53" s="126">
        <f>IF(ISBLANK(laps_times[[#This Row],[37]]),"DNF",    rounds_cum_time[[#This Row],[36]]+laps_times[[#This Row],[37]])</f>
        <v>5.1832754629629628E-2</v>
      </c>
      <c r="AU53" s="126">
        <f>IF(ISBLANK(laps_times[[#This Row],[38]]),"DNF",    rounds_cum_time[[#This Row],[37]]+laps_times[[#This Row],[38]])</f>
        <v>5.3279050925925928E-2</v>
      </c>
      <c r="AV53" s="126">
        <f>IF(ISBLANK(laps_times[[#This Row],[39]]),"DNF",    rounds_cum_time[[#This Row],[38]]+laps_times[[#This Row],[39]])</f>
        <v>5.472164351851852E-2</v>
      </c>
      <c r="AW53" s="126">
        <f>IF(ISBLANK(laps_times[[#This Row],[40]]),"DNF",    rounds_cum_time[[#This Row],[39]]+laps_times[[#This Row],[40]])</f>
        <v>5.6174305555555554E-2</v>
      </c>
      <c r="AX53" s="126">
        <f>IF(ISBLANK(laps_times[[#This Row],[41]]),"DNF",    rounds_cum_time[[#This Row],[40]]+laps_times[[#This Row],[41]])</f>
        <v>5.7694791666666662E-2</v>
      </c>
      <c r="AY53" s="126">
        <f>IF(ISBLANK(laps_times[[#This Row],[42]]),"DNF",    rounds_cum_time[[#This Row],[41]]+laps_times[[#This Row],[42]])</f>
        <v>5.9168518518518516E-2</v>
      </c>
      <c r="AZ53" s="126">
        <f>IF(ISBLANK(laps_times[[#This Row],[43]]),"DNF",    rounds_cum_time[[#This Row],[42]]+laps_times[[#This Row],[43]])</f>
        <v>6.0661342592592593E-2</v>
      </c>
      <c r="BA53" s="126">
        <f>IF(ISBLANK(laps_times[[#This Row],[44]]),"DNF",    rounds_cum_time[[#This Row],[43]]+laps_times[[#This Row],[44]])</f>
        <v>6.2148495370370371E-2</v>
      </c>
      <c r="BB53" s="126">
        <f>IF(ISBLANK(laps_times[[#This Row],[45]]),"DNF",    rounds_cum_time[[#This Row],[44]]+laps_times[[#This Row],[45]])</f>
        <v>6.3962500000000005E-2</v>
      </c>
      <c r="BC53" s="126">
        <f>IF(ISBLANK(laps_times[[#This Row],[46]]),"DNF",    rounds_cum_time[[#This Row],[45]]+laps_times[[#This Row],[46]])</f>
        <v>6.5450578703703716E-2</v>
      </c>
      <c r="BD53" s="126">
        <f>IF(ISBLANK(laps_times[[#This Row],[47]]),"DNF",    rounds_cum_time[[#This Row],[46]]+laps_times[[#This Row],[47]])</f>
        <v>6.6969212962962973E-2</v>
      </c>
      <c r="BE53" s="126">
        <f>IF(ISBLANK(laps_times[[#This Row],[48]]),"DNF",    rounds_cum_time[[#This Row],[47]]+laps_times[[#This Row],[48]])</f>
        <v>6.8490625000000013E-2</v>
      </c>
      <c r="BF53" s="126">
        <f>IF(ISBLANK(laps_times[[#This Row],[49]]),"DNF",    rounds_cum_time[[#This Row],[48]]+laps_times[[#This Row],[49]])</f>
        <v>7.0085648148148161E-2</v>
      </c>
      <c r="BG53" s="126">
        <f>IF(ISBLANK(laps_times[[#This Row],[50]]),"DNF",    rounds_cum_time[[#This Row],[49]]+laps_times[[#This Row],[50]])</f>
        <v>7.1641087962962979E-2</v>
      </c>
      <c r="BH53" s="126">
        <f>IF(ISBLANK(laps_times[[#This Row],[51]]),"DNF",    rounds_cum_time[[#This Row],[50]]+laps_times[[#This Row],[51]])</f>
        <v>7.3204282407407423E-2</v>
      </c>
      <c r="BI53" s="126">
        <f>IF(ISBLANK(laps_times[[#This Row],[52]]),"DNF",    rounds_cum_time[[#This Row],[51]]+laps_times[[#This Row],[52]])</f>
        <v>7.4750000000000011E-2</v>
      </c>
      <c r="BJ53" s="126">
        <f>IF(ISBLANK(laps_times[[#This Row],[53]]),"DNF",    rounds_cum_time[[#This Row],[52]]+laps_times[[#This Row],[53]])</f>
        <v>7.6394097222222235E-2</v>
      </c>
      <c r="BK53" s="126">
        <f>IF(ISBLANK(laps_times[[#This Row],[54]]),"DNF",    rounds_cum_time[[#This Row],[53]]+laps_times[[#This Row],[54]])</f>
        <v>7.7978472222222234E-2</v>
      </c>
      <c r="BL53" s="126">
        <f>IF(ISBLANK(laps_times[[#This Row],[55]]),"DNF",    rounds_cum_time[[#This Row],[54]]+laps_times[[#This Row],[55]])</f>
        <v>7.9552314814814826E-2</v>
      </c>
      <c r="BM53" s="126">
        <f>IF(ISBLANK(laps_times[[#This Row],[56]]),"DNF",    rounds_cum_time[[#This Row],[55]]+laps_times[[#This Row],[56]])</f>
        <v>8.1151388888888898E-2</v>
      </c>
      <c r="BN53" s="126">
        <f>IF(ISBLANK(laps_times[[#This Row],[57]]),"DNF",    rounds_cum_time[[#This Row],[56]]+laps_times[[#This Row],[57]])</f>
        <v>8.2820254629629636E-2</v>
      </c>
      <c r="BO53" s="126">
        <f>IF(ISBLANK(laps_times[[#This Row],[58]]),"DNF",    rounds_cum_time[[#This Row],[57]]+laps_times[[#This Row],[58]])</f>
        <v>8.4452546296296296E-2</v>
      </c>
      <c r="BP53" s="126">
        <f>IF(ISBLANK(laps_times[[#This Row],[59]]),"DNF",    rounds_cum_time[[#This Row],[58]]+laps_times[[#This Row],[59]])</f>
        <v>8.6080439814814821E-2</v>
      </c>
      <c r="BQ53" s="126">
        <f>IF(ISBLANK(laps_times[[#This Row],[60]]),"DNF",    rounds_cum_time[[#This Row],[59]]+laps_times[[#This Row],[60]])</f>
        <v>8.7683333333333335E-2</v>
      </c>
      <c r="BR53" s="126">
        <f>IF(ISBLANK(laps_times[[#This Row],[61]]),"DNF",    rounds_cum_time[[#This Row],[60]]+laps_times[[#This Row],[61]])</f>
        <v>8.9422569444444447E-2</v>
      </c>
      <c r="BS53" s="126">
        <f>IF(ISBLANK(laps_times[[#This Row],[62]]),"DNF",    rounds_cum_time[[#This Row],[61]]+laps_times[[#This Row],[62]])</f>
        <v>9.1120601851851848E-2</v>
      </c>
      <c r="BT53" s="126">
        <f>IF(ISBLANK(laps_times[[#This Row],[63]]),"DNF",    rounds_cum_time[[#This Row],[62]]+laps_times[[#This Row],[63]])</f>
        <v>9.2780208333333336E-2</v>
      </c>
      <c r="BU53" s="126">
        <f>IF(ISBLANK(laps_times[[#This Row],[64]]),"DNF",    rounds_cum_time[[#This Row],[63]]+laps_times[[#This Row],[64]])</f>
        <v>9.4430092592592593E-2</v>
      </c>
      <c r="BV53" s="126">
        <f>IF(ISBLANK(laps_times[[#This Row],[65]]),"DNF",    rounds_cum_time[[#This Row],[64]]+laps_times[[#This Row],[65]])</f>
        <v>9.6076388888888892E-2</v>
      </c>
      <c r="BW53" s="126">
        <f>IF(ISBLANK(laps_times[[#This Row],[66]]),"DNF",    rounds_cum_time[[#This Row],[65]]+laps_times[[#This Row],[66]])</f>
        <v>9.7753935185185187E-2</v>
      </c>
      <c r="BX53" s="126">
        <f>IF(ISBLANK(laps_times[[#This Row],[67]]),"DNF",    rounds_cum_time[[#This Row],[66]]+laps_times[[#This Row],[67]])</f>
        <v>9.9521412037037044E-2</v>
      </c>
      <c r="BY53" s="126">
        <f>IF(ISBLANK(laps_times[[#This Row],[68]]),"DNF",    rounds_cum_time[[#This Row],[67]]+laps_times[[#This Row],[68]])</f>
        <v>0.10122893518518519</v>
      </c>
      <c r="BZ53" s="126">
        <f>IF(ISBLANK(laps_times[[#This Row],[69]]),"DNF",    rounds_cum_time[[#This Row],[68]]+laps_times[[#This Row],[69]])</f>
        <v>0.10289398148148149</v>
      </c>
      <c r="CA53" s="126">
        <f>IF(ISBLANK(laps_times[[#This Row],[70]]),"DNF",    rounds_cum_time[[#This Row],[69]]+laps_times[[#This Row],[70]])</f>
        <v>0.10457476851851853</v>
      </c>
      <c r="CB53" s="126">
        <f>IF(ISBLANK(laps_times[[#This Row],[71]]),"DNF",    rounds_cum_time[[#This Row],[70]]+laps_times[[#This Row],[71]])</f>
        <v>0.10661793981481482</v>
      </c>
      <c r="CC53" s="126">
        <f>IF(ISBLANK(laps_times[[#This Row],[72]]),"DNF",    rounds_cum_time[[#This Row],[71]]+laps_times[[#This Row],[72]])</f>
        <v>0.10826296296296296</v>
      </c>
      <c r="CD53" s="126">
        <f>IF(ISBLANK(laps_times[[#This Row],[73]]),"DNF",    rounds_cum_time[[#This Row],[72]]+laps_times[[#This Row],[73]])</f>
        <v>0.10994259259259259</v>
      </c>
      <c r="CE53" s="126">
        <f>IF(ISBLANK(laps_times[[#This Row],[74]]),"DNF",    rounds_cum_time[[#This Row],[73]]+laps_times[[#This Row],[74]])</f>
        <v>0.11166666666666666</v>
      </c>
      <c r="CF53" s="126">
        <f>IF(ISBLANK(laps_times[[#This Row],[75]]),"DNF",    rounds_cum_time[[#This Row],[74]]+laps_times[[#This Row],[75]])</f>
        <v>0.11349074074074074</v>
      </c>
      <c r="CG53" s="126">
        <f>IF(ISBLANK(laps_times[[#This Row],[76]]),"DNF",    rounds_cum_time[[#This Row],[75]]+laps_times[[#This Row],[76]])</f>
        <v>0.11524247685185185</v>
      </c>
      <c r="CH53" s="126">
        <f>IF(ISBLANK(laps_times[[#This Row],[77]]),"DNF",    rounds_cum_time[[#This Row],[76]]+laps_times[[#This Row],[77]])</f>
        <v>0.1169829861111111</v>
      </c>
      <c r="CI53" s="126">
        <f>IF(ISBLANK(laps_times[[#This Row],[78]]),"DNF",    rounds_cum_time[[#This Row],[77]]+laps_times[[#This Row],[78]])</f>
        <v>0.11879826388888888</v>
      </c>
      <c r="CJ53" s="126">
        <f>IF(ISBLANK(laps_times[[#This Row],[79]]),"DNF",    rounds_cum_time[[#This Row],[78]]+laps_times[[#This Row],[79]])</f>
        <v>0.12055729166666666</v>
      </c>
      <c r="CK53" s="126">
        <f>IF(ISBLANK(laps_times[[#This Row],[80]]),"DNF",    rounds_cum_time[[#This Row],[79]]+laps_times[[#This Row],[80]])</f>
        <v>0.12235185185185185</v>
      </c>
      <c r="CL53" s="126">
        <f>IF(ISBLANK(laps_times[[#This Row],[81]]),"DNF",    rounds_cum_time[[#This Row],[80]]+laps_times[[#This Row],[81]])</f>
        <v>0.12442071759259259</v>
      </c>
      <c r="CM53" s="126">
        <f>IF(ISBLANK(laps_times[[#This Row],[82]]),"DNF",    rounds_cum_time[[#This Row],[81]]+laps_times[[#This Row],[82]])</f>
        <v>0.12628564814814813</v>
      </c>
      <c r="CN53" s="126">
        <f>IF(ISBLANK(laps_times[[#This Row],[83]]),"DNF",    rounds_cum_time[[#This Row],[82]]+laps_times[[#This Row],[83]])</f>
        <v>0.12812106481481481</v>
      </c>
      <c r="CO53" s="126">
        <f>IF(ISBLANK(laps_times[[#This Row],[84]]),"DNF",    rounds_cum_time[[#This Row],[83]]+laps_times[[#This Row],[84]])</f>
        <v>0.12998622685185185</v>
      </c>
      <c r="CP53" s="126">
        <f>IF(ISBLANK(laps_times[[#This Row],[85]]),"DNF",    rounds_cum_time[[#This Row],[84]]+laps_times[[#This Row],[85]])</f>
        <v>0.13181365740740741</v>
      </c>
      <c r="CQ53" s="126">
        <f>IF(ISBLANK(laps_times[[#This Row],[86]]),"DNF",    rounds_cum_time[[#This Row],[85]]+laps_times[[#This Row],[86]])</f>
        <v>0.13374456018518519</v>
      </c>
      <c r="CR53" s="126">
        <f>IF(ISBLANK(laps_times[[#This Row],[87]]),"DNF",    rounds_cum_time[[#This Row],[86]]+laps_times[[#This Row],[87]])</f>
        <v>0.13555983796296298</v>
      </c>
      <c r="CS53" s="126">
        <f>IF(ISBLANK(laps_times[[#This Row],[88]]),"DNF",    rounds_cum_time[[#This Row],[87]]+laps_times[[#This Row],[88]])</f>
        <v>0.13737824074074076</v>
      </c>
      <c r="CT53" s="126">
        <f>IF(ISBLANK(laps_times[[#This Row],[89]]),"DNF",    rounds_cum_time[[#This Row],[88]]+laps_times[[#This Row],[89]])</f>
        <v>0.13923900462962965</v>
      </c>
      <c r="CU53" s="126">
        <f>IF(ISBLANK(laps_times[[#This Row],[90]]),"DNF",    rounds_cum_time[[#This Row],[89]]+laps_times[[#This Row],[90]])</f>
        <v>0.14119120370370372</v>
      </c>
      <c r="CV53" s="126">
        <f>IF(ISBLANK(laps_times[[#This Row],[91]]),"DNF",    rounds_cum_time[[#This Row],[90]]+laps_times[[#This Row],[91]])</f>
        <v>0.14313611111111113</v>
      </c>
      <c r="CW53" s="126">
        <f>IF(ISBLANK(laps_times[[#This Row],[92]]),"DNF",    rounds_cum_time[[#This Row],[91]]+laps_times[[#This Row],[92]])</f>
        <v>0.14500092592592595</v>
      </c>
      <c r="CX53" s="126">
        <f>IF(ISBLANK(laps_times[[#This Row],[93]]),"DNF",    rounds_cum_time[[#This Row],[92]]+laps_times[[#This Row],[93]])</f>
        <v>0.14677476851851853</v>
      </c>
      <c r="CY53" s="126">
        <f>IF(ISBLANK(laps_times[[#This Row],[94]]),"DNF",    rounds_cum_time[[#This Row],[93]]+laps_times[[#This Row],[94]])</f>
        <v>0.14864386574074076</v>
      </c>
      <c r="CZ53" s="126">
        <f>IF(ISBLANK(laps_times[[#This Row],[95]]),"DNF",    rounds_cum_time[[#This Row],[94]]+laps_times[[#This Row],[95]])</f>
        <v>0.15018599537037039</v>
      </c>
      <c r="DA53" s="126">
        <f>IF(ISBLANK(laps_times[[#This Row],[96]]),"DNF",    rounds_cum_time[[#This Row],[95]]+laps_times[[#This Row],[96]])</f>
        <v>0.15181805555555558</v>
      </c>
      <c r="DB53" s="126">
        <f>IF(ISBLANK(laps_times[[#This Row],[97]]),"DNF",    rounds_cum_time[[#This Row],[96]]+laps_times[[#This Row],[97]])</f>
        <v>0.15341261574074078</v>
      </c>
      <c r="DC53" s="126">
        <f>IF(ISBLANK(laps_times[[#This Row],[98]]),"DNF",    rounds_cum_time[[#This Row],[97]]+laps_times[[#This Row],[98]])</f>
        <v>0.1549871527777778</v>
      </c>
      <c r="DD53" s="126">
        <f>IF(ISBLANK(laps_times[[#This Row],[99]]),"DNF",    rounds_cum_time[[#This Row],[98]]+laps_times[[#This Row],[99]])</f>
        <v>0.15656423611111114</v>
      </c>
      <c r="DE53" s="126">
        <f>IF(ISBLANK(laps_times[[#This Row],[100]]),"DNF",    rounds_cum_time[[#This Row],[99]]+laps_times[[#This Row],[100]])</f>
        <v>0.15824722222222226</v>
      </c>
      <c r="DF53" s="126">
        <f>IF(ISBLANK(laps_times[[#This Row],[101]]),"DNF",    rounds_cum_time[[#This Row],[100]]+laps_times[[#This Row],[101]])</f>
        <v>0.15983101851851855</v>
      </c>
      <c r="DG53" s="126">
        <f>IF(ISBLANK(laps_times[[#This Row],[102]]),"DNF",    rounds_cum_time[[#This Row],[101]]+laps_times[[#This Row],[102]])</f>
        <v>0.1614572916666667</v>
      </c>
      <c r="DH53" s="126">
        <f>IF(ISBLANK(laps_times[[#This Row],[103]]),"DNF",    rounds_cum_time[[#This Row],[102]]+laps_times[[#This Row],[103]])</f>
        <v>0.1630533564814815</v>
      </c>
      <c r="DI53" s="127">
        <f>IF(ISBLANK(laps_times[[#This Row],[104]]),"DNF",    rounds_cum_time[[#This Row],[103]]+laps_times[[#This Row],[104]])</f>
        <v>0.16454282407407408</v>
      </c>
      <c r="DJ53" s="127">
        <f>IF(ISBLANK(laps_times[[#This Row],[105]]),"DNF",    rounds_cum_time[[#This Row],[104]]+laps_times[[#This Row],[105]])</f>
        <v>0.16596793981481484</v>
      </c>
    </row>
    <row r="54" spans="2:114">
      <c r="B54" s="123">
        <f>laps_times[[#This Row],[poř]]</f>
        <v>51</v>
      </c>
      <c r="C54" s="124">
        <f>laps_times[[#This Row],[s.č.]]</f>
        <v>75</v>
      </c>
      <c r="D54" s="124" t="str">
        <f>laps_times[[#This Row],[jméno]]</f>
        <v>Steinbauer Jiří</v>
      </c>
      <c r="E54" s="125">
        <f>laps_times[[#This Row],[roč]]</f>
        <v>1973</v>
      </c>
      <c r="F54" s="125" t="str">
        <f>laps_times[[#This Row],[kat]]</f>
        <v>M40</v>
      </c>
      <c r="G54" s="125">
        <f>laps_times[[#This Row],[poř_kat]]</f>
        <v>20</v>
      </c>
      <c r="H54" s="124" t="str">
        <f>IF(ISBLANK(laps_times[[#This Row],[klub]]),"-",laps_times[[#This Row],[klub]])</f>
        <v>SK Rejta</v>
      </c>
      <c r="I54" s="133">
        <f>laps_times[[#This Row],[celk. čas]]</f>
        <v>0.16656944444444444</v>
      </c>
      <c r="J54" s="126">
        <f>laps_times[[#This Row],[1]]</f>
        <v>1.7596064814814816E-3</v>
      </c>
      <c r="K54" s="126">
        <f>IF(ISBLANK(laps_times[[#This Row],[2]]),"DNF",    rounds_cum_time[[#This Row],[1]]+laps_times[[#This Row],[2]])</f>
        <v>3.0282407407407411E-3</v>
      </c>
      <c r="L54" s="126">
        <f>IF(ISBLANK(laps_times[[#This Row],[3]]),"DNF",    rounds_cum_time[[#This Row],[2]]+laps_times[[#This Row],[3]])</f>
        <v>4.3434027777777776E-3</v>
      </c>
      <c r="M54" s="126">
        <f>IF(ISBLANK(laps_times[[#This Row],[4]]),"DNF",    rounds_cum_time[[#This Row],[3]]+laps_times[[#This Row],[4]])</f>
        <v>5.6916666666666669E-3</v>
      </c>
      <c r="N54" s="126">
        <f>IF(ISBLANK(laps_times[[#This Row],[5]]),"DNF",    rounds_cum_time[[#This Row],[4]]+laps_times[[#This Row],[5]])</f>
        <v>7.0387731481481482E-3</v>
      </c>
      <c r="O54" s="126">
        <f>IF(ISBLANK(laps_times[[#This Row],[6]]),"DNF",    rounds_cum_time[[#This Row],[5]]+laps_times[[#This Row],[6]])</f>
        <v>8.3457175925925921E-3</v>
      </c>
      <c r="P54" s="126">
        <f>IF(ISBLANK(laps_times[[#This Row],[7]]),"DNF",    rounds_cum_time[[#This Row],[6]]+laps_times[[#This Row],[7]])</f>
        <v>9.704050925925925E-3</v>
      </c>
      <c r="Q54" s="126">
        <f>IF(ISBLANK(laps_times[[#This Row],[8]]),"DNF",    rounds_cum_time[[#This Row],[7]]+laps_times[[#This Row],[8]])</f>
        <v>1.0990624999999999E-2</v>
      </c>
      <c r="R54" s="126">
        <f>IF(ISBLANK(laps_times[[#This Row],[9]]),"DNF",    rounds_cum_time[[#This Row],[8]]+laps_times[[#This Row],[9]])</f>
        <v>1.2312384259259257E-2</v>
      </c>
      <c r="S54" s="126">
        <f>IF(ISBLANK(laps_times[[#This Row],[10]]),"DNF",    rounds_cum_time[[#This Row],[9]]+laps_times[[#This Row],[10]])</f>
        <v>1.363946759259259E-2</v>
      </c>
      <c r="T54" s="126">
        <f>IF(ISBLANK(laps_times[[#This Row],[11]]),"DNF",    rounds_cum_time[[#This Row],[10]]+laps_times[[#This Row],[11]])</f>
        <v>1.4916087962962961E-2</v>
      </c>
      <c r="U54" s="126">
        <f>IF(ISBLANK(laps_times[[#This Row],[12]]),"DNF",    rounds_cum_time[[#This Row],[11]]+laps_times[[#This Row],[12]])</f>
        <v>1.6218287037037035E-2</v>
      </c>
      <c r="V54" s="126">
        <f>IF(ISBLANK(laps_times[[#This Row],[13]]),"DNF",    rounds_cum_time[[#This Row],[12]]+laps_times[[#This Row],[13]])</f>
        <v>1.7499537037037036E-2</v>
      </c>
      <c r="W54" s="126">
        <f>IF(ISBLANK(laps_times[[#This Row],[14]]),"DNF",    rounds_cum_time[[#This Row],[13]]+laps_times[[#This Row],[14]])</f>
        <v>1.8819560185185186E-2</v>
      </c>
      <c r="X54" s="126">
        <f>IF(ISBLANK(laps_times[[#This Row],[15]]),"DNF",    rounds_cum_time[[#This Row],[14]]+laps_times[[#This Row],[15]])</f>
        <v>2.0132060185185187E-2</v>
      </c>
      <c r="Y54" s="126">
        <f>IF(ISBLANK(laps_times[[#This Row],[16]]),"DNF",    rounds_cum_time[[#This Row],[15]]+laps_times[[#This Row],[16]])</f>
        <v>2.151979166666667E-2</v>
      </c>
      <c r="Z54" s="126">
        <f>IF(ISBLANK(laps_times[[#This Row],[17]]),"DNF",    rounds_cum_time[[#This Row],[16]]+laps_times[[#This Row],[17]])</f>
        <v>2.2812962962962965E-2</v>
      </c>
      <c r="AA54" s="126">
        <f>IF(ISBLANK(laps_times[[#This Row],[18]]),"DNF",    rounds_cum_time[[#This Row],[17]]+laps_times[[#This Row],[18]])</f>
        <v>2.4120486111111113E-2</v>
      </c>
      <c r="AB54" s="126">
        <f>IF(ISBLANK(laps_times[[#This Row],[19]]),"DNF",    rounds_cum_time[[#This Row],[18]]+laps_times[[#This Row],[19]])</f>
        <v>2.5396180555555557E-2</v>
      </c>
      <c r="AC54" s="126">
        <f>IF(ISBLANK(laps_times[[#This Row],[20]]),"DNF",    rounds_cum_time[[#This Row],[19]]+laps_times[[#This Row],[20]])</f>
        <v>2.6717129629629632E-2</v>
      </c>
      <c r="AD54" s="126">
        <f>IF(ISBLANK(laps_times[[#This Row],[21]]),"DNF",    rounds_cum_time[[#This Row],[20]]+laps_times[[#This Row],[21]])</f>
        <v>2.8107407407407411E-2</v>
      </c>
      <c r="AE54" s="126">
        <f>IF(ISBLANK(laps_times[[#This Row],[22]]),"DNF",    rounds_cum_time[[#This Row],[21]]+laps_times[[#This Row],[22]])</f>
        <v>2.9490856481481486E-2</v>
      </c>
      <c r="AF54" s="126">
        <f>IF(ISBLANK(laps_times[[#This Row],[23]]),"DNF",    rounds_cum_time[[#This Row],[22]]+laps_times[[#This Row],[23]])</f>
        <v>3.0826851851851855E-2</v>
      </c>
      <c r="AG54" s="126">
        <f>IF(ISBLANK(laps_times[[#This Row],[24]]),"DNF",    rounds_cum_time[[#This Row],[23]]+laps_times[[#This Row],[24]])</f>
        <v>3.2238888888888893E-2</v>
      </c>
      <c r="AH54" s="126">
        <f>IF(ISBLANK(laps_times[[#This Row],[25]]),"DNF",    rounds_cum_time[[#This Row],[24]]+laps_times[[#This Row],[25]])</f>
        <v>3.3546990740740745E-2</v>
      </c>
      <c r="AI54" s="126">
        <f>IF(ISBLANK(laps_times[[#This Row],[26]]),"DNF",    rounds_cum_time[[#This Row],[25]]+laps_times[[#This Row],[26]])</f>
        <v>3.4824074074074077E-2</v>
      </c>
      <c r="AJ54" s="126">
        <f>IF(ISBLANK(laps_times[[#This Row],[27]]),"DNF",    rounds_cum_time[[#This Row],[26]]+laps_times[[#This Row],[27]])</f>
        <v>3.6204282407407411E-2</v>
      </c>
      <c r="AK54" s="126">
        <f>IF(ISBLANK(laps_times[[#This Row],[28]]),"DNF",    rounds_cum_time[[#This Row],[27]]+laps_times[[#This Row],[28]])</f>
        <v>3.759618055555556E-2</v>
      </c>
      <c r="AL54" s="126">
        <f>IF(ISBLANK(laps_times[[#This Row],[29]]),"DNF",    rounds_cum_time[[#This Row],[28]]+laps_times[[#This Row],[29]])</f>
        <v>3.8900694444444446E-2</v>
      </c>
      <c r="AM54" s="126">
        <f>IF(ISBLANK(laps_times[[#This Row],[30]]),"DNF",    rounds_cum_time[[#This Row],[29]]+laps_times[[#This Row],[30]])</f>
        <v>4.0181828703703702E-2</v>
      </c>
      <c r="AN54" s="126">
        <f>IF(ISBLANK(laps_times[[#This Row],[31]]),"DNF",    rounds_cum_time[[#This Row],[30]]+laps_times[[#This Row],[31]])</f>
        <v>4.2092939814814816E-2</v>
      </c>
      <c r="AO54" s="126">
        <f>IF(ISBLANK(laps_times[[#This Row],[32]]),"DNF",    rounds_cum_time[[#This Row],[31]]+laps_times[[#This Row],[32]])</f>
        <v>4.3408564814814816E-2</v>
      </c>
      <c r="AP54" s="126">
        <f>IF(ISBLANK(laps_times[[#This Row],[33]]),"DNF",    rounds_cum_time[[#This Row],[32]]+laps_times[[#This Row],[33]])</f>
        <v>4.4726620370370375E-2</v>
      </c>
      <c r="AQ54" s="126">
        <f>IF(ISBLANK(laps_times[[#This Row],[34]]),"DNF",    rounds_cum_time[[#This Row],[33]]+laps_times[[#This Row],[34]])</f>
        <v>4.6046875000000001E-2</v>
      </c>
      <c r="AR54" s="126">
        <f>IF(ISBLANK(laps_times[[#This Row],[35]]),"DNF",    rounds_cum_time[[#This Row],[34]]+laps_times[[#This Row],[35]])</f>
        <v>4.7366550925925927E-2</v>
      </c>
      <c r="AS54" s="126">
        <f>IF(ISBLANK(laps_times[[#This Row],[36]]),"DNF",    rounds_cum_time[[#This Row],[35]]+laps_times[[#This Row],[36]])</f>
        <v>4.8759837962962967E-2</v>
      </c>
      <c r="AT54" s="126">
        <f>IF(ISBLANK(laps_times[[#This Row],[37]]),"DNF",    rounds_cum_time[[#This Row],[36]]+laps_times[[#This Row],[37]])</f>
        <v>5.0096296296296298E-2</v>
      </c>
      <c r="AU54" s="126">
        <f>IF(ISBLANK(laps_times[[#This Row],[38]]),"DNF",    rounds_cum_time[[#This Row],[37]]+laps_times[[#This Row],[38]])</f>
        <v>5.1548842592592597E-2</v>
      </c>
      <c r="AV54" s="126">
        <f>IF(ISBLANK(laps_times[[#This Row],[39]]),"DNF",    rounds_cum_time[[#This Row],[38]]+laps_times[[#This Row],[39]])</f>
        <v>5.2924884259259265E-2</v>
      </c>
      <c r="AW54" s="126">
        <f>IF(ISBLANK(laps_times[[#This Row],[40]]),"DNF",    rounds_cum_time[[#This Row],[39]]+laps_times[[#This Row],[40]])</f>
        <v>5.428229166666667E-2</v>
      </c>
      <c r="AX54" s="126">
        <f>IF(ISBLANK(laps_times[[#This Row],[41]]),"DNF",    rounds_cum_time[[#This Row],[40]]+laps_times[[#This Row],[41]])</f>
        <v>5.5668750000000003E-2</v>
      </c>
      <c r="AY54" s="126">
        <f>IF(ISBLANK(laps_times[[#This Row],[42]]),"DNF",    rounds_cum_time[[#This Row],[41]]+laps_times[[#This Row],[42]])</f>
        <v>5.7187731481481485E-2</v>
      </c>
      <c r="AZ54" s="126">
        <f>IF(ISBLANK(laps_times[[#This Row],[43]]),"DNF",    rounds_cum_time[[#This Row],[42]]+laps_times[[#This Row],[43]])</f>
        <v>5.8549768518518522E-2</v>
      </c>
      <c r="BA54" s="126">
        <f>IF(ISBLANK(laps_times[[#This Row],[44]]),"DNF",    rounds_cum_time[[#This Row],[43]]+laps_times[[#This Row],[44]])</f>
        <v>5.9897106481481485E-2</v>
      </c>
      <c r="BB54" s="126">
        <f>IF(ISBLANK(laps_times[[#This Row],[45]]),"DNF",    rounds_cum_time[[#This Row],[44]]+laps_times[[#This Row],[45]])</f>
        <v>6.1314236111111114E-2</v>
      </c>
      <c r="BC54" s="126">
        <f>IF(ISBLANK(laps_times[[#This Row],[46]]),"DNF",    rounds_cum_time[[#This Row],[45]]+laps_times[[#This Row],[46]])</f>
        <v>6.275335648148149E-2</v>
      </c>
      <c r="BD54" s="126">
        <f>IF(ISBLANK(laps_times[[#This Row],[47]]),"DNF",    rounds_cum_time[[#This Row],[46]]+laps_times[[#This Row],[47]])</f>
        <v>6.4234606481481493E-2</v>
      </c>
      <c r="BE54" s="126">
        <f>IF(ISBLANK(laps_times[[#This Row],[48]]),"DNF",    rounds_cum_time[[#This Row],[47]]+laps_times[[#This Row],[48]])</f>
        <v>6.5623611111111119E-2</v>
      </c>
      <c r="BF54" s="126">
        <f>IF(ISBLANK(laps_times[[#This Row],[49]]),"DNF",    rounds_cum_time[[#This Row],[48]]+laps_times[[#This Row],[49]])</f>
        <v>6.7196180555555568E-2</v>
      </c>
      <c r="BG54" s="126">
        <f>IF(ISBLANK(laps_times[[#This Row],[50]]),"DNF",    rounds_cum_time[[#This Row],[49]]+laps_times[[#This Row],[50]])</f>
        <v>6.8629976851851862E-2</v>
      </c>
      <c r="BH54" s="126">
        <f>IF(ISBLANK(laps_times[[#This Row],[51]]),"DNF",    rounds_cum_time[[#This Row],[50]]+laps_times[[#This Row],[51]])</f>
        <v>7.0099537037037044E-2</v>
      </c>
      <c r="BI54" s="126">
        <f>IF(ISBLANK(laps_times[[#This Row],[52]]),"DNF",    rounds_cum_time[[#This Row],[51]]+laps_times[[#This Row],[52]])</f>
        <v>7.1573263888888891E-2</v>
      </c>
      <c r="BJ54" s="126">
        <f>IF(ISBLANK(laps_times[[#This Row],[53]]),"DNF",    rounds_cum_time[[#This Row],[52]]+laps_times[[#This Row],[53]])</f>
        <v>7.3242708333333337E-2</v>
      </c>
      <c r="BK54" s="126">
        <f>IF(ISBLANK(laps_times[[#This Row],[54]]),"DNF",    rounds_cum_time[[#This Row],[53]]+laps_times[[#This Row],[54]])</f>
        <v>7.4812731481481487E-2</v>
      </c>
      <c r="BL54" s="126">
        <f>IF(ISBLANK(laps_times[[#This Row],[55]]),"DNF",    rounds_cum_time[[#This Row],[54]]+laps_times[[#This Row],[55]])</f>
        <v>7.6262847222222221E-2</v>
      </c>
      <c r="BM54" s="126">
        <f>IF(ISBLANK(laps_times[[#This Row],[56]]),"DNF",    rounds_cum_time[[#This Row],[55]]+laps_times[[#This Row],[56]])</f>
        <v>7.8044675925925927E-2</v>
      </c>
      <c r="BN54" s="126">
        <f>IF(ISBLANK(laps_times[[#This Row],[57]]),"DNF",    rounds_cum_time[[#This Row],[56]]+laps_times[[#This Row],[57]])</f>
        <v>7.9579513888888884E-2</v>
      </c>
      <c r="BO54" s="126">
        <f>IF(ISBLANK(laps_times[[#This Row],[58]]),"DNF",    rounds_cum_time[[#This Row],[57]]+laps_times[[#This Row],[58]])</f>
        <v>8.1257986111111111E-2</v>
      </c>
      <c r="BP54" s="126">
        <f>IF(ISBLANK(laps_times[[#This Row],[59]]),"DNF",    rounds_cum_time[[#This Row],[58]]+laps_times[[#This Row],[59]])</f>
        <v>8.2858449074074067E-2</v>
      </c>
      <c r="BQ54" s="126">
        <f>IF(ISBLANK(laps_times[[#This Row],[60]]),"DNF",    rounds_cum_time[[#This Row],[59]]+laps_times[[#This Row],[60]])</f>
        <v>8.4490277777777775E-2</v>
      </c>
      <c r="BR54" s="126">
        <f>IF(ISBLANK(laps_times[[#This Row],[61]]),"DNF",    rounds_cum_time[[#This Row],[60]]+laps_times[[#This Row],[61]])</f>
        <v>8.6094675925925929E-2</v>
      </c>
      <c r="BS54" s="126">
        <f>IF(ISBLANK(laps_times[[#This Row],[62]]),"DNF",    rounds_cum_time[[#This Row],[61]]+laps_times[[#This Row],[62]])</f>
        <v>8.8288194444444454E-2</v>
      </c>
      <c r="BT54" s="126">
        <f>IF(ISBLANK(laps_times[[#This Row],[63]]),"DNF",    rounds_cum_time[[#This Row],[62]]+laps_times[[#This Row],[63]])</f>
        <v>9.05170138888889E-2</v>
      </c>
      <c r="BU54" s="126">
        <f>IF(ISBLANK(laps_times[[#This Row],[64]]),"DNF",    rounds_cum_time[[#This Row],[63]]+laps_times[[#This Row],[64]])</f>
        <v>9.1978819444444457E-2</v>
      </c>
      <c r="BV54" s="126">
        <f>IF(ISBLANK(laps_times[[#This Row],[65]]),"DNF",    rounds_cum_time[[#This Row],[64]]+laps_times[[#This Row],[65]])</f>
        <v>9.3651388888888895E-2</v>
      </c>
      <c r="BW54" s="126">
        <f>IF(ISBLANK(laps_times[[#This Row],[66]]),"DNF",    rounds_cum_time[[#This Row],[65]]+laps_times[[#This Row],[66]])</f>
        <v>9.5246643518518526E-2</v>
      </c>
      <c r="BX54" s="126">
        <f>IF(ISBLANK(laps_times[[#This Row],[67]]),"DNF",    rounds_cum_time[[#This Row],[66]]+laps_times[[#This Row],[67]])</f>
        <v>9.678472222222223E-2</v>
      </c>
      <c r="BY54" s="126">
        <f>IF(ISBLANK(laps_times[[#This Row],[68]]),"DNF",    rounds_cum_time[[#This Row],[67]]+laps_times[[#This Row],[68]])</f>
        <v>9.9135648148148153E-2</v>
      </c>
      <c r="BZ54" s="126">
        <f>IF(ISBLANK(laps_times[[#This Row],[69]]),"DNF",    rounds_cum_time[[#This Row],[68]]+laps_times[[#This Row],[69]])</f>
        <v>0.10062025462962963</v>
      </c>
      <c r="CA54" s="126">
        <f>IF(ISBLANK(laps_times[[#This Row],[70]]),"DNF",    rounds_cum_time[[#This Row],[69]]+laps_times[[#This Row],[70]])</f>
        <v>0.10219421296296297</v>
      </c>
      <c r="CB54" s="126">
        <f>IF(ISBLANK(laps_times[[#This Row],[71]]),"DNF",    rounds_cum_time[[#This Row],[70]]+laps_times[[#This Row],[71]])</f>
        <v>0.10396944444444445</v>
      </c>
      <c r="CC54" s="126">
        <f>IF(ISBLANK(laps_times[[#This Row],[72]]),"DNF",    rounds_cum_time[[#This Row],[71]]+laps_times[[#This Row],[72]])</f>
        <v>0.10560949074074075</v>
      </c>
      <c r="CD54" s="126">
        <f>IF(ISBLANK(laps_times[[#This Row],[73]]),"DNF",    rounds_cum_time[[#This Row],[72]]+laps_times[[#This Row],[73]])</f>
        <v>0.10742847222222222</v>
      </c>
      <c r="CE54" s="126">
        <f>IF(ISBLANK(laps_times[[#This Row],[74]]),"DNF",    rounds_cum_time[[#This Row],[73]]+laps_times[[#This Row],[74]])</f>
        <v>0.10926550925925926</v>
      </c>
      <c r="CF54" s="126">
        <f>IF(ISBLANK(laps_times[[#This Row],[75]]),"DNF",    rounds_cum_time[[#This Row],[74]]+laps_times[[#This Row],[75]])</f>
        <v>0.11099097222222222</v>
      </c>
      <c r="CG54" s="126">
        <f>IF(ISBLANK(laps_times[[#This Row],[76]]),"DNF",    rounds_cum_time[[#This Row],[75]]+laps_times[[#This Row],[76]])</f>
        <v>0.11271643518518518</v>
      </c>
      <c r="CH54" s="126">
        <f>IF(ISBLANK(laps_times[[#This Row],[77]]),"DNF",    rounds_cum_time[[#This Row],[76]]+laps_times[[#This Row],[77]])</f>
        <v>0.11451273148148147</v>
      </c>
      <c r="CI54" s="126">
        <f>IF(ISBLANK(laps_times[[#This Row],[78]]),"DNF",    rounds_cum_time[[#This Row],[77]]+laps_times[[#This Row],[78]])</f>
        <v>0.11639513888888887</v>
      </c>
      <c r="CJ54" s="126">
        <f>IF(ISBLANK(laps_times[[#This Row],[79]]),"DNF",    rounds_cum_time[[#This Row],[78]]+laps_times[[#This Row],[79]])</f>
        <v>0.1183511574074074</v>
      </c>
      <c r="CK54" s="126">
        <f>IF(ISBLANK(laps_times[[#This Row],[80]]),"DNF",    rounds_cum_time[[#This Row],[79]]+laps_times[[#This Row],[80]])</f>
        <v>0.12027210648148147</v>
      </c>
      <c r="CL54" s="126">
        <f>IF(ISBLANK(laps_times[[#This Row],[81]]),"DNF",    rounds_cum_time[[#This Row],[80]]+laps_times[[#This Row],[81]])</f>
        <v>0.12212789351851851</v>
      </c>
      <c r="CM54" s="126">
        <f>IF(ISBLANK(laps_times[[#This Row],[82]]),"DNF",    rounds_cum_time[[#This Row],[81]]+laps_times[[#This Row],[82]])</f>
        <v>0.12400891203703703</v>
      </c>
      <c r="CN54" s="126">
        <f>IF(ISBLANK(laps_times[[#This Row],[83]]),"DNF",    rounds_cum_time[[#This Row],[82]]+laps_times[[#This Row],[83]])</f>
        <v>0.12590671296296296</v>
      </c>
      <c r="CO54" s="126">
        <f>IF(ISBLANK(laps_times[[#This Row],[84]]),"DNF",    rounds_cum_time[[#This Row],[83]]+laps_times[[#This Row],[84]])</f>
        <v>0.12777337962962962</v>
      </c>
      <c r="CP54" s="126">
        <f>IF(ISBLANK(laps_times[[#This Row],[85]]),"DNF",    rounds_cum_time[[#This Row],[84]]+laps_times[[#This Row],[85]])</f>
        <v>0.12961412037037037</v>
      </c>
      <c r="CQ54" s="126">
        <f>IF(ISBLANK(laps_times[[#This Row],[86]]),"DNF",    rounds_cum_time[[#This Row],[85]]+laps_times[[#This Row],[86]])</f>
        <v>0.1313974537037037</v>
      </c>
      <c r="CR54" s="126">
        <f>IF(ISBLANK(laps_times[[#This Row],[87]]),"DNF",    rounds_cum_time[[#This Row],[86]]+laps_times[[#This Row],[87]])</f>
        <v>0.13338587962962964</v>
      </c>
      <c r="CS54" s="126">
        <f>IF(ISBLANK(laps_times[[#This Row],[88]]),"DNF",    rounds_cum_time[[#This Row],[87]]+laps_times[[#This Row],[88]])</f>
        <v>0.13522569444444446</v>
      </c>
      <c r="CT54" s="126">
        <f>IF(ISBLANK(laps_times[[#This Row],[89]]),"DNF",    rounds_cum_time[[#This Row],[88]]+laps_times[[#This Row],[89]])</f>
        <v>0.13718935185185188</v>
      </c>
      <c r="CU54" s="126">
        <f>IF(ISBLANK(laps_times[[#This Row],[90]]),"DNF",    rounds_cum_time[[#This Row],[89]]+laps_times[[#This Row],[90]])</f>
        <v>0.13908773148148151</v>
      </c>
      <c r="CV54" s="126">
        <f>IF(ISBLANK(laps_times[[#This Row],[91]]),"DNF",    rounds_cum_time[[#This Row],[90]]+laps_times[[#This Row],[91]])</f>
        <v>0.14095543981481484</v>
      </c>
      <c r="CW54" s="126">
        <f>IF(ISBLANK(laps_times[[#This Row],[92]]),"DNF",    rounds_cum_time[[#This Row],[91]]+laps_times[[#This Row],[92]])</f>
        <v>0.14287928240740744</v>
      </c>
      <c r="CX54" s="126">
        <f>IF(ISBLANK(laps_times[[#This Row],[93]]),"DNF",    rounds_cum_time[[#This Row],[92]]+laps_times[[#This Row],[93]])</f>
        <v>0.14477962962962965</v>
      </c>
      <c r="CY54" s="126">
        <f>IF(ISBLANK(laps_times[[#This Row],[94]]),"DNF",    rounds_cum_time[[#This Row],[93]]+laps_times[[#This Row],[94]])</f>
        <v>0.14672731481481482</v>
      </c>
      <c r="CZ54" s="126">
        <f>IF(ISBLANK(laps_times[[#This Row],[95]]),"DNF",    rounds_cum_time[[#This Row],[94]]+laps_times[[#This Row],[95]])</f>
        <v>0.14877476851851854</v>
      </c>
      <c r="DA54" s="126">
        <f>IF(ISBLANK(laps_times[[#This Row],[96]]),"DNF",    rounds_cum_time[[#This Row],[95]]+laps_times[[#This Row],[96]])</f>
        <v>0.15059305555555558</v>
      </c>
      <c r="DB54" s="126">
        <f>IF(ISBLANK(laps_times[[#This Row],[97]]),"DNF",    rounds_cum_time[[#This Row],[96]]+laps_times[[#This Row],[97]])</f>
        <v>0.15244618055555559</v>
      </c>
      <c r="DC54" s="126">
        <f>IF(ISBLANK(laps_times[[#This Row],[98]]),"DNF",    rounds_cum_time[[#This Row],[97]]+laps_times[[#This Row],[98]])</f>
        <v>0.15438946759259262</v>
      </c>
      <c r="DD54" s="126">
        <f>IF(ISBLANK(laps_times[[#This Row],[99]]),"DNF",    rounds_cum_time[[#This Row],[98]]+laps_times[[#This Row],[99]])</f>
        <v>0.15622754629629632</v>
      </c>
      <c r="DE54" s="126">
        <f>IF(ISBLANK(laps_times[[#This Row],[100]]),"DNF",    rounds_cum_time[[#This Row],[99]]+laps_times[[#This Row],[100]])</f>
        <v>0.15808182870370371</v>
      </c>
      <c r="DF54" s="126">
        <f>IF(ISBLANK(laps_times[[#This Row],[101]]),"DNF",    rounds_cum_time[[#This Row],[100]]+laps_times[[#This Row],[101]])</f>
        <v>0.15990798611111112</v>
      </c>
      <c r="DG54" s="126">
        <f>IF(ISBLANK(laps_times[[#This Row],[102]]),"DNF",    rounds_cum_time[[#This Row],[101]]+laps_times[[#This Row],[102]])</f>
        <v>0.16184722222222223</v>
      </c>
      <c r="DH54" s="126">
        <f>IF(ISBLANK(laps_times[[#This Row],[103]]),"DNF",    rounds_cum_time[[#This Row],[102]]+laps_times[[#This Row],[103]])</f>
        <v>0.16366192129629631</v>
      </c>
      <c r="DI54" s="127">
        <f>IF(ISBLANK(laps_times[[#This Row],[104]]),"DNF",    rounds_cum_time[[#This Row],[103]]+laps_times[[#This Row],[104]])</f>
        <v>0.16529293981481483</v>
      </c>
      <c r="DJ54" s="127">
        <f>IF(ISBLANK(laps_times[[#This Row],[105]]),"DNF",    rounds_cum_time[[#This Row],[104]]+laps_times[[#This Row],[105]])</f>
        <v>0.16656909722222224</v>
      </c>
    </row>
    <row r="55" spans="2:114">
      <c r="B55" s="123">
        <f>laps_times[[#This Row],[poř]]</f>
        <v>52</v>
      </c>
      <c r="C55" s="124">
        <f>laps_times[[#This Row],[s.č.]]</f>
        <v>405</v>
      </c>
      <c r="D55" s="124" t="str">
        <f>laps_times[[#This Row],[jméno]]</f>
        <v xml:space="preserve">Štafeta - Lázeňští šviháci </v>
      </c>
      <c r="E55" s="125" t="str">
        <f>laps_times[[#This Row],[roč]]</f>
        <v>štafeta</v>
      </c>
      <c r="F55" s="125" t="str">
        <f>laps_times[[#This Row],[kat]]</f>
        <v>ST</v>
      </c>
      <c r="G55" s="125">
        <f>laps_times[[#This Row],[poř_kat]]</f>
        <v>6</v>
      </c>
      <c r="H55" s="124" t="str">
        <f>IF(ISBLANK(laps_times[[#This Row],[klub]]),"-",laps_times[[#This Row],[klub]])</f>
        <v>-</v>
      </c>
      <c r="I55" s="133">
        <f>laps_times[[#This Row],[celk. čas]]</f>
        <v>0.16932986111111112</v>
      </c>
      <c r="J55" s="126">
        <f>laps_times[[#This Row],[1]]</f>
        <v>2.1699074074074073E-3</v>
      </c>
      <c r="K55" s="126">
        <f>IF(ISBLANK(laps_times[[#This Row],[2]]),"DNF",    rounds_cum_time[[#This Row],[1]]+laps_times[[#This Row],[2]])</f>
        <v>3.5127314814814813E-3</v>
      </c>
      <c r="L55" s="126">
        <f>IF(ISBLANK(laps_times[[#This Row],[3]]),"DNF",    rounds_cum_time[[#This Row],[2]]+laps_times[[#This Row],[3]])</f>
        <v>4.9043981481481482E-3</v>
      </c>
      <c r="M55" s="126">
        <f>IF(ISBLANK(laps_times[[#This Row],[4]]),"DNF",    rounds_cum_time[[#This Row],[3]]+laps_times[[#This Row],[4]])</f>
        <v>6.3521990740740743E-3</v>
      </c>
      <c r="N55" s="126">
        <f>IF(ISBLANK(laps_times[[#This Row],[5]]),"DNF",    rounds_cum_time[[#This Row],[4]]+laps_times[[#This Row],[5]])</f>
        <v>7.8076388888888891E-3</v>
      </c>
      <c r="O55" s="126">
        <f>IF(ISBLANK(laps_times[[#This Row],[6]]),"DNF",    rounds_cum_time[[#This Row],[5]]+laps_times[[#This Row],[6]])</f>
        <v>9.2553240740740738E-3</v>
      </c>
      <c r="P55" s="126">
        <f>IF(ISBLANK(laps_times[[#This Row],[7]]),"DNF",    rounds_cum_time[[#This Row],[6]]+laps_times[[#This Row],[7]])</f>
        <v>1.0716087962962962E-2</v>
      </c>
      <c r="Q55" s="126">
        <f>IF(ISBLANK(laps_times[[#This Row],[8]]),"DNF",    rounds_cum_time[[#This Row],[7]]+laps_times[[#This Row],[8]])</f>
        <v>1.2173032407407407E-2</v>
      </c>
      <c r="R55" s="126">
        <f>IF(ISBLANK(laps_times[[#This Row],[9]]),"DNF",    rounds_cum_time[[#This Row],[8]]+laps_times[[#This Row],[9]])</f>
        <v>1.3627199074074073E-2</v>
      </c>
      <c r="S55" s="126">
        <f>IF(ISBLANK(laps_times[[#This Row],[10]]),"DNF",    rounds_cum_time[[#This Row],[9]]+laps_times[[#This Row],[10]])</f>
        <v>1.5281597222222221E-2</v>
      </c>
      <c r="T55" s="126">
        <f>IF(ISBLANK(laps_times[[#This Row],[11]]),"DNF",    rounds_cum_time[[#This Row],[10]]+laps_times[[#This Row],[11]])</f>
        <v>1.6722800925925926E-2</v>
      </c>
      <c r="U55" s="126">
        <f>IF(ISBLANK(laps_times[[#This Row],[12]]),"DNF",    rounds_cum_time[[#This Row],[11]]+laps_times[[#This Row],[12]])</f>
        <v>1.8201157407407405E-2</v>
      </c>
      <c r="V55" s="126">
        <f>IF(ISBLANK(laps_times[[#This Row],[13]]),"DNF",    rounds_cum_time[[#This Row],[12]]+laps_times[[#This Row],[13]])</f>
        <v>1.9815046296296296E-2</v>
      </c>
      <c r="W55" s="126">
        <f>IF(ISBLANK(laps_times[[#This Row],[14]]),"DNF",    rounds_cum_time[[#This Row],[13]]+laps_times[[#This Row],[14]])</f>
        <v>2.1271990740740741E-2</v>
      </c>
      <c r="X55" s="126">
        <f>IF(ISBLANK(laps_times[[#This Row],[15]]),"DNF",    rounds_cum_time[[#This Row],[14]]+laps_times[[#This Row],[15]])</f>
        <v>2.2747222222222221E-2</v>
      </c>
      <c r="Y55" s="126">
        <f>IF(ISBLANK(laps_times[[#This Row],[16]]),"DNF",    rounds_cum_time[[#This Row],[15]]+laps_times[[#This Row],[16]])</f>
        <v>2.4275925925925923E-2</v>
      </c>
      <c r="Z55" s="126">
        <f>IF(ISBLANK(laps_times[[#This Row],[17]]),"DNF",    rounds_cum_time[[#This Row],[16]]+laps_times[[#This Row],[17]])</f>
        <v>2.5910763888888886E-2</v>
      </c>
      <c r="AA55" s="126">
        <f>IF(ISBLANK(laps_times[[#This Row],[18]]),"DNF",    rounds_cum_time[[#This Row],[17]]+laps_times[[#This Row],[18]])</f>
        <v>2.7617245370370368E-2</v>
      </c>
      <c r="AB55" s="126">
        <f>IF(ISBLANK(laps_times[[#This Row],[19]]),"DNF",    rounds_cum_time[[#This Row],[18]]+laps_times[[#This Row],[19]])</f>
        <v>2.9096527777777777E-2</v>
      </c>
      <c r="AC55" s="126">
        <f>IF(ISBLANK(laps_times[[#This Row],[20]]),"DNF",    rounds_cum_time[[#This Row],[19]]+laps_times[[#This Row],[20]])</f>
        <v>3.0891898148148147E-2</v>
      </c>
      <c r="AD55" s="126">
        <f>IF(ISBLANK(laps_times[[#This Row],[21]]),"DNF",    rounds_cum_time[[#This Row],[20]]+laps_times[[#This Row],[21]])</f>
        <v>3.2367592592592594E-2</v>
      </c>
      <c r="AE55" s="126">
        <f>IF(ISBLANK(laps_times[[#This Row],[22]]),"DNF",    rounds_cum_time[[#This Row],[21]]+laps_times[[#This Row],[22]])</f>
        <v>3.3846064814814815E-2</v>
      </c>
      <c r="AF55" s="126">
        <f>IF(ISBLANK(laps_times[[#This Row],[23]]),"DNF",    rounds_cum_time[[#This Row],[22]]+laps_times[[#This Row],[23]])</f>
        <v>3.5662152777777775E-2</v>
      </c>
      <c r="AG55" s="126">
        <f>IF(ISBLANK(laps_times[[#This Row],[24]]),"DNF",    rounds_cum_time[[#This Row],[23]]+laps_times[[#This Row],[24]])</f>
        <v>3.7125462962962957E-2</v>
      </c>
      <c r="AH55" s="126">
        <f>IF(ISBLANK(laps_times[[#This Row],[25]]),"DNF",    rounds_cum_time[[#This Row],[24]]+laps_times[[#This Row],[25]])</f>
        <v>3.8519212962962956E-2</v>
      </c>
      <c r="AI55" s="126">
        <f>IF(ISBLANK(laps_times[[#This Row],[26]]),"DNF",    rounds_cum_time[[#This Row],[25]]+laps_times[[#This Row],[26]])</f>
        <v>3.993275462962962E-2</v>
      </c>
      <c r="AJ55" s="126">
        <f>IF(ISBLANK(laps_times[[#This Row],[27]]),"DNF",    rounds_cum_time[[#This Row],[26]]+laps_times[[#This Row],[27]])</f>
        <v>4.1440046296296287E-2</v>
      </c>
      <c r="AK55" s="126">
        <f>IF(ISBLANK(laps_times[[#This Row],[28]]),"DNF",    rounds_cum_time[[#This Row],[27]]+laps_times[[#This Row],[28]])</f>
        <v>4.2979513888888883E-2</v>
      </c>
      <c r="AL55" s="126">
        <f>IF(ISBLANK(laps_times[[#This Row],[29]]),"DNF",    rounds_cum_time[[#This Row],[28]]+laps_times[[#This Row],[29]])</f>
        <v>4.4554629629629625E-2</v>
      </c>
      <c r="AM55" s="126">
        <f>IF(ISBLANK(laps_times[[#This Row],[30]]),"DNF",    rounds_cum_time[[#This Row],[29]]+laps_times[[#This Row],[30]])</f>
        <v>4.6168518518518512E-2</v>
      </c>
      <c r="AN55" s="126">
        <f>IF(ISBLANK(laps_times[[#This Row],[31]]),"DNF",    rounds_cum_time[[#This Row],[30]]+laps_times[[#This Row],[31]])</f>
        <v>4.7900347222222216E-2</v>
      </c>
      <c r="AO55" s="126">
        <f>IF(ISBLANK(laps_times[[#This Row],[32]]),"DNF",    rounds_cum_time[[#This Row],[31]]+laps_times[[#This Row],[32]])</f>
        <v>4.9451620370370361E-2</v>
      </c>
      <c r="AP55" s="126">
        <f>IF(ISBLANK(laps_times[[#This Row],[33]]),"DNF",    rounds_cum_time[[#This Row],[32]]+laps_times[[#This Row],[33]])</f>
        <v>5.1072222222222213E-2</v>
      </c>
      <c r="AQ55" s="126">
        <f>IF(ISBLANK(laps_times[[#This Row],[34]]),"DNF",    rounds_cum_time[[#This Row],[33]]+laps_times[[#This Row],[34]])</f>
        <v>5.2699768518518507E-2</v>
      </c>
      <c r="AR55" s="126">
        <f>IF(ISBLANK(laps_times[[#This Row],[35]]),"DNF",    rounds_cum_time[[#This Row],[34]]+laps_times[[#This Row],[35]])</f>
        <v>5.435138888888888E-2</v>
      </c>
      <c r="AS55" s="126">
        <f>IF(ISBLANK(laps_times[[#This Row],[36]]),"DNF",    rounds_cum_time[[#This Row],[35]]+laps_times[[#This Row],[36]])</f>
        <v>5.6012499999999993E-2</v>
      </c>
      <c r="AT55" s="126">
        <f>IF(ISBLANK(laps_times[[#This Row],[37]]),"DNF",    rounds_cum_time[[#This Row],[36]]+laps_times[[#This Row],[37]])</f>
        <v>5.7728356481481474E-2</v>
      </c>
      <c r="AU55" s="126">
        <f>IF(ISBLANK(laps_times[[#This Row],[38]]),"DNF",    rounds_cum_time[[#This Row],[37]]+laps_times[[#This Row],[38]])</f>
        <v>5.930694444444444E-2</v>
      </c>
      <c r="AV55" s="126">
        <f>IF(ISBLANK(laps_times[[#This Row],[39]]),"DNF",    rounds_cum_time[[#This Row],[38]]+laps_times[[#This Row],[39]])</f>
        <v>6.0930208333333326E-2</v>
      </c>
      <c r="AW55" s="126">
        <f>IF(ISBLANK(laps_times[[#This Row],[40]]),"DNF",    rounds_cum_time[[#This Row],[39]]+laps_times[[#This Row],[40]])</f>
        <v>6.254444444444443E-2</v>
      </c>
      <c r="AX55" s="126">
        <f>IF(ISBLANK(laps_times[[#This Row],[41]]),"DNF",    rounds_cum_time[[#This Row],[40]]+laps_times[[#This Row],[41]])</f>
        <v>6.4152546296296284E-2</v>
      </c>
      <c r="AY55" s="126">
        <f>IF(ISBLANK(laps_times[[#This Row],[42]]),"DNF",    rounds_cum_time[[#This Row],[41]]+laps_times[[#This Row],[42]])</f>
        <v>6.5786226851851842E-2</v>
      </c>
      <c r="AZ55" s="126">
        <f>IF(ISBLANK(laps_times[[#This Row],[43]]),"DNF",    rounds_cum_time[[#This Row],[42]]+laps_times[[#This Row],[43]])</f>
        <v>6.7441898148148133E-2</v>
      </c>
      <c r="BA55" s="126">
        <f>IF(ISBLANK(laps_times[[#This Row],[44]]),"DNF",    rounds_cum_time[[#This Row],[43]]+laps_times[[#This Row],[44]])</f>
        <v>6.9088541666666656E-2</v>
      </c>
      <c r="BB55" s="126">
        <f>IF(ISBLANK(laps_times[[#This Row],[45]]),"DNF",    rounds_cum_time[[#This Row],[44]]+laps_times[[#This Row],[45]])</f>
        <v>7.0743518518518511E-2</v>
      </c>
      <c r="BC55" s="126">
        <f>IF(ISBLANK(laps_times[[#This Row],[46]]),"DNF",    rounds_cum_time[[#This Row],[45]]+laps_times[[#This Row],[46]])</f>
        <v>7.2423726851851847E-2</v>
      </c>
      <c r="BD55" s="126">
        <f>IF(ISBLANK(laps_times[[#This Row],[47]]),"DNF",    rounds_cum_time[[#This Row],[46]]+laps_times[[#This Row],[47]])</f>
        <v>7.4106944444444434E-2</v>
      </c>
      <c r="BE55" s="126">
        <f>IF(ISBLANK(laps_times[[#This Row],[48]]),"DNF",    rounds_cum_time[[#This Row],[47]]+laps_times[[#This Row],[48]])</f>
        <v>7.5765740740740731E-2</v>
      </c>
      <c r="BF55" s="126">
        <f>IF(ISBLANK(laps_times[[#This Row],[49]]),"DNF",    rounds_cum_time[[#This Row],[48]]+laps_times[[#This Row],[49]])</f>
        <v>7.738055555555555E-2</v>
      </c>
      <c r="BG55" s="126">
        <f>IF(ISBLANK(laps_times[[#This Row],[50]]),"DNF",    rounds_cum_time[[#This Row],[49]]+laps_times[[#This Row],[50]])</f>
        <v>7.8840509259259256E-2</v>
      </c>
      <c r="BH55" s="126">
        <f>IF(ISBLANK(laps_times[[#This Row],[51]]),"DNF",    rounds_cum_time[[#This Row],[50]]+laps_times[[#This Row],[51]])</f>
        <v>8.0339467592592584E-2</v>
      </c>
      <c r="BI55" s="126">
        <f>IF(ISBLANK(laps_times[[#This Row],[52]]),"DNF",    rounds_cum_time[[#This Row],[51]]+laps_times[[#This Row],[52]])</f>
        <v>8.1883912037037029E-2</v>
      </c>
      <c r="BJ55" s="126">
        <f>IF(ISBLANK(laps_times[[#This Row],[53]]),"DNF",    rounds_cum_time[[#This Row],[52]]+laps_times[[#This Row],[53]])</f>
        <v>8.337939814814814E-2</v>
      </c>
      <c r="BK55" s="126">
        <f>IF(ISBLANK(laps_times[[#This Row],[54]]),"DNF",    rounds_cum_time[[#This Row],[53]]+laps_times[[#This Row],[54]])</f>
        <v>8.4878472222222209E-2</v>
      </c>
      <c r="BL55" s="126">
        <f>IF(ISBLANK(laps_times[[#This Row],[55]]),"DNF",    rounds_cum_time[[#This Row],[54]]+laps_times[[#This Row],[55]])</f>
        <v>8.6455092592592583E-2</v>
      </c>
      <c r="BM55" s="126">
        <f>IF(ISBLANK(laps_times[[#This Row],[56]]),"DNF",    rounds_cum_time[[#This Row],[55]]+laps_times[[#This Row],[56]])</f>
        <v>8.800671296296296E-2</v>
      </c>
      <c r="BN55" s="126">
        <f>IF(ISBLANK(laps_times[[#This Row],[57]]),"DNF",    rounds_cum_time[[#This Row],[56]]+laps_times[[#This Row],[57]])</f>
        <v>8.9517824074074076E-2</v>
      </c>
      <c r="BO55" s="126">
        <f>IF(ISBLANK(laps_times[[#This Row],[58]]),"DNF",    rounds_cum_time[[#This Row],[57]]+laps_times[[#This Row],[58]])</f>
        <v>9.1121875000000005E-2</v>
      </c>
      <c r="BP55" s="126">
        <f>IF(ISBLANK(laps_times[[#This Row],[59]]),"DNF",    rounds_cum_time[[#This Row],[58]]+laps_times[[#This Row],[59]])</f>
        <v>9.2592245370370377E-2</v>
      </c>
      <c r="BQ55" s="126">
        <f>IF(ISBLANK(laps_times[[#This Row],[60]]),"DNF",    rounds_cum_time[[#This Row],[59]]+laps_times[[#This Row],[60]])</f>
        <v>9.4101504629629643E-2</v>
      </c>
      <c r="BR55" s="126">
        <f>IF(ISBLANK(laps_times[[#This Row],[61]]),"DNF",    rounds_cum_time[[#This Row],[60]]+laps_times[[#This Row],[61]])</f>
        <v>9.5707175925925939E-2</v>
      </c>
      <c r="BS55" s="126">
        <f>IF(ISBLANK(laps_times[[#This Row],[62]]),"DNF",    rounds_cum_time[[#This Row],[61]]+laps_times[[#This Row],[62]])</f>
        <v>9.7636921296296308E-2</v>
      </c>
      <c r="BT55" s="126">
        <f>IF(ISBLANK(laps_times[[#This Row],[63]]),"DNF",    rounds_cum_time[[#This Row],[62]]+laps_times[[#This Row],[63]])</f>
        <v>9.9317013888888903E-2</v>
      </c>
      <c r="BU55" s="126">
        <f>IF(ISBLANK(laps_times[[#This Row],[64]]),"DNF",    rounds_cum_time[[#This Row],[63]]+laps_times[[#This Row],[64]])</f>
        <v>0.10111539351851853</v>
      </c>
      <c r="BV55" s="126">
        <f>IF(ISBLANK(laps_times[[#This Row],[65]]),"DNF",    rounds_cum_time[[#This Row],[64]]+laps_times[[#This Row],[65]])</f>
        <v>0.10290092592592594</v>
      </c>
      <c r="BW55" s="126">
        <f>IF(ISBLANK(laps_times[[#This Row],[66]]),"DNF",    rounds_cum_time[[#This Row],[65]]+laps_times[[#This Row],[66]])</f>
        <v>0.10464641203703705</v>
      </c>
      <c r="BX55" s="126">
        <f>IF(ISBLANK(laps_times[[#This Row],[67]]),"DNF",    rounds_cum_time[[#This Row],[66]]+laps_times[[#This Row],[67]])</f>
        <v>0.10642870370370372</v>
      </c>
      <c r="BY55" s="126">
        <f>IF(ISBLANK(laps_times[[#This Row],[68]]),"DNF",    rounds_cum_time[[#This Row],[67]]+laps_times[[#This Row],[68]])</f>
        <v>0.10832106481481484</v>
      </c>
      <c r="BZ55" s="126">
        <f>IF(ISBLANK(laps_times[[#This Row],[69]]),"DNF",    rounds_cum_time[[#This Row],[68]]+laps_times[[#This Row],[69]])</f>
        <v>0.11011122685185187</v>
      </c>
      <c r="CA55" s="126">
        <f>IF(ISBLANK(laps_times[[#This Row],[70]]),"DNF",    rounds_cum_time[[#This Row],[69]]+laps_times[[#This Row],[70]])</f>
        <v>0.11187083333333335</v>
      </c>
      <c r="CB55" s="126">
        <f>IF(ISBLANK(laps_times[[#This Row],[71]]),"DNF",    rounds_cum_time[[#This Row],[70]]+laps_times[[#This Row],[71]])</f>
        <v>0.11366064814814816</v>
      </c>
      <c r="CC55" s="126">
        <f>IF(ISBLANK(laps_times[[#This Row],[72]]),"DNF",    rounds_cum_time[[#This Row],[71]]+laps_times[[#This Row],[72]])</f>
        <v>0.11546550925925927</v>
      </c>
      <c r="CD55" s="126">
        <f>IF(ISBLANK(laps_times[[#This Row],[73]]),"DNF",    rounds_cum_time[[#This Row],[72]]+laps_times[[#This Row],[73]])</f>
        <v>0.11727604166666668</v>
      </c>
      <c r="CE55" s="126">
        <f>IF(ISBLANK(laps_times[[#This Row],[74]]),"DNF",    rounds_cum_time[[#This Row],[73]]+laps_times[[#This Row],[74]])</f>
        <v>0.11909756944444445</v>
      </c>
      <c r="CF55" s="126">
        <f>IF(ISBLANK(laps_times[[#This Row],[75]]),"DNF",    rounds_cum_time[[#This Row],[74]]+laps_times[[#This Row],[75]])</f>
        <v>0.12073587962962964</v>
      </c>
      <c r="CG55" s="126">
        <f>IF(ISBLANK(laps_times[[#This Row],[76]]),"DNF",    rounds_cum_time[[#This Row],[75]]+laps_times[[#This Row],[76]])</f>
        <v>0.12210046296296298</v>
      </c>
      <c r="CH55" s="126">
        <f>IF(ISBLANK(laps_times[[#This Row],[77]]),"DNF",    rounds_cum_time[[#This Row],[76]]+laps_times[[#This Row],[77]])</f>
        <v>0.12356655092592594</v>
      </c>
      <c r="CI55" s="126">
        <f>IF(ISBLANK(laps_times[[#This Row],[78]]),"DNF",    rounds_cum_time[[#This Row],[77]]+laps_times[[#This Row],[78]])</f>
        <v>0.12513159722222225</v>
      </c>
      <c r="CJ55" s="126">
        <f>IF(ISBLANK(laps_times[[#This Row],[79]]),"DNF",    rounds_cum_time[[#This Row],[78]]+laps_times[[#This Row],[79]])</f>
        <v>0.12670636574074076</v>
      </c>
      <c r="CK55" s="126">
        <f>IF(ISBLANK(laps_times[[#This Row],[80]]),"DNF",    rounds_cum_time[[#This Row],[79]]+laps_times[[#This Row],[80]])</f>
        <v>0.12829143518518521</v>
      </c>
      <c r="CL55" s="126">
        <f>IF(ISBLANK(laps_times[[#This Row],[81]]),"DNF",    rounds_cum_time[[#This Row],[80]]+laps_times[[#This Row],[81]])</f>
        <v>0.12988969907407411</v>
      </c>
      <c r="CM55" s="126">
        <f>IF(ISBLANK(laps_times[[#This Row],[82]]),"DNF",    rounds_cum_time[[#This Row],[81]]+laps_times[[#This Row],[82]])</f>
        <v>0.13150104166666671</v>
      </c>
      <c r="CN55" s="126">
        <f>IF(ISBLANK(laps_times[[#This Row],[83]]),"DNF",    rounds_cum_time[[#This Row],[82]]+laps_times[[#This Row],[83]])</f>
        <v>0.13311261574074079</v>
      </c>
      <c r="CO55" s="126">
        <f>IF(ISBLANK(laps_times[[#This Row],[84]]),"DNF",    rounds_cum_time[[#This Row],[83]]+laps_times[[#This Row],[84]])</f>
        <v>0.13479293981481485</v>
      </c>
      <c r="CP55" s="126">
        <f>IF(ISBLANK(laps_times[[#This Row],[85]]),"DNF",    rounds_cum_time[[#This Row],[84]]+laps_times[[#This Row],[85]])</f>
        <v>0.1363649305555556</v>
      </c>
      <c r="CQ55" s="126">
        <f>IF(ISBLANK(laps_times[[#This Row],[86]]),"DNF",    rounds_cum_time[[#This Row],[85]]+laps_times[[#This Row],[86]])</f>
        <v>0.13797881944444448</v>
      </c>
      <c r="CR55" s="126">
        <f>IF(ISBLANK(laps_times[[#This Row],[87]]),"DNF",    rounds_cum_time[[#This Row],[86]]+laps_times[[#This Row],[87]])</f>
        <v>0.13964039351851856</v>
      </c>
      <c r="CS55" s="126">
        <f>IF(ISBLANK(laps_times[[#This Row],[88]]),"DNF",    rounds_cum_time[[#This Row],[87]]+laps_times[[#This Row],[88]])</f>
        <v>0.14122129629629634</v>
      </c>
      <c r="CT55" s="126">
        <f>IF(ISBLANK(laps_times[[#This Row],[89]]),"DNF",    rounds_cum_time[[#This Row],[88]]+laps_times[[#This Row],[89]])</f>
        <v>0.14277222222222227</v>
      </c>
      <c r="CU55" s="126">
        <f>IF(ISBLANK(laps_times[[#This Row],[90]]),"DNF",    rounds_cum_time[[#This Row],[89]]+laps_times[[#This Row],[90]])</f>
        <v>0.14440162037037041</v>
      </c>
      <c r="CV55" s="126">
        <f>IF(ISBLANK(laps_times[[#This Row],[91]]),"DNF",    rounds_cum_time[[#This Row],[90]]+laps_times[[#This Row],[91]])</f>
        <v>0.14609965277777781</v>
      </c>
      <c r="CW55" s="126">
        <f>IF(ISBLANK(laps_times[[#This Row],[92]]),"DNF",    rounds_cum_time[[#This Row],[91]]+laps_times[[#This Row],[92]])</f>
        <v>0.1477715277777778</v>
      </c>
      <c r="CX55" s="126">
        <f>IF(ISBLANK(laps_times[[#This Row],[93]]),"DNF",    rounds_cum_time[[#This Row],[92]]+laps_times[[#This Row],[93]])</f>
        <v>0.14943252314814817</v>
      </c>
      <c r="CY55" s="126">
        <f>IF(ISBLANK(laps_times[[#This Row],[94]]),"DNF",    rounds_cum_time[[#This Row],[93]]+laps_times[[#This Row],[94]])</f>
        <v>0.15110925925925928</v>
      </c>
      <c r="CZ55" s="126">
        <f>IF(ISBLANK(laps_times[[#This Row],[95]]),"DNF",    rounds_cum_time[[#This Row],[94]]+laps_times[[#This Row],[95]])</f>
        <v>0.15280381944444446</v>
      </c>
      <c r="DA55" s="126">
        <f>IF(ISBLANK(laps_times[[#This Row],[96]]),"DNF",    rounds_cum_time[[#This Row],[95]]+laps_times[[#This Row],[96]])</f>
        <v>0.15452303240740742</v>
      </c>
      <c r="DB55" s="126">
        <f>IF(ISBLANK(laps_times[[#This Row],[97]]),"DNF",    rounds_cum_time[[#This Row],[96]]+laps_times[[#This Row],[97]])</f>
        <v>0.1563005787037037</v>
      </c>
      <c r="DC55" s="126">
        <f>IF(ISBLANK(laps_times[[#This Row],[98]]),"DNF",    rounds_cum_time[[#This Row],[97]]+laps_times[[#This Row],[98]])</f>
        <v>0.15792511574074075</v>
      </c>
      <c r="DD55" s="126">
        <f>IF(ISBLANK(laps_times[[#This Row],[99]]),"DNF",    rounds_cum_time[[#This Row],[98]]+laps_times[[#This Row],[99]])</f>
        <v>0.15956365740740741</v>
      </c>
      <c r="DE55" s="126">
        <f>IF(ISBLANK(laps_times[[#This Row],[100]]),"DNF",    rounds_cum_time[[#This Row],[99]]+laps_times[[#This Row],[100]])</f>
        <v>0.16120567129629629</v>
      </c>
      <c r="DF55" s="126">
        <f>IF(ISBLANK(laps_times[[#This Row],[101]]),"DNF",    rounds_cum_time[[#This Row],[100]]+laps_times[[#This Row],[101]])</f>
        <v>0.1629153935185185</v>
      </c>
      <c r="DG55" s="126">
        <f>IF(ISBLANK(laps_times[[#This Row],[102]]),"DNF",    rounds_cum_time[[#This Row],[101]]+laps_times[[#This Row],[102]])</f>
        <v>0.16459664351851849</v>
      </c>
      <c r="DH55" s="126">
        <f>IF(ISBLANK(laps_times[[#This Row],[103]]),"DNF",    rounds_cum_time[[#This Row],[102]]+laps_times[[#This Row],[103]])</f>
        <v>0.16626550925925923</v>
      </c>
      <c r="DI55" s="127">
        <f>IF(ISBLANK(laps_times[[#This Row],[104]]),"DNF",    rounds_cum_time[[#This Row],[103]]+laps_times[[#This Row],[104]])</f>
        <v>0.16786620370370367</v>
      </c>
      <c r="DJ55" s="127">
        <f>IF(ISBLANK(laps_times[[#This Row],[105]]),"DNF",    rounds_cum_time[[#This Row],[104]]+laps_times[[#This Row],[105]])</f>
        <v>0.16932951388888887</v>
      </c>
    </row>
    <row r="56" spans="2:114">
      <c r="B56" s="123">
        <f>laps_times[[#This Row],[poř]]</f>
        <v>53</v>
      </c>
      <c r="C56" s="124">
        <f>laps_times[[#This Row],[s.č.]]</f>
        <v>62</v>
      </c>
      <c r="D56" s="124" t="str">
        <f>laps_times[[#This Row],[jméno]]</f>
        <v>Rybáčková Soňa</v>
      </c>
      <c r="E56" s="125">
        <f>laps_times[[#This Row],[roč]]</f>
        <v>1983</v>
      </c>
      <c r="F56" s="125" t="str">
        <f>laps_times[[#This Row],[kat]]</f>
        <v>Z1</v>
      </c>
      <c r="G56" s="125">
        <f>laps_times[[#This Row],[poř_kat]]</f>
        <v>4</v>
      </c>
      <c r="H56" s="124" t="str">
        <f>IF(ISBLANK(laps_times[[#This Row],[klub]]),"-",laps_times[[#This Row],[klub]])</f>
        <v>MK Kladno</v>
      </c>
      <c r="I56" s="133">
        <f>laps_times[[#This Row],[celk. čas]]</f>
        <v>0.16970370370370369</v>
      </c>
      <c r="J56" s="126">
        <f>laps_times[[#This Row],[1]]</f>
        <v>2.4361111111111111E-3</v>
      </c>
      <c r="K56" s="126">
        <f>IF(ISBLANK(laps_times[[#This Row],[2]]),"DNF",    rounds_cum_time[[#This Row],[1]]+laps_times[[#This Row],[2]])</f>
        <v>3.9247685185185184E-3</v>
      </c>
      <c r="L56" s="126">
        <f>IF(ISBLANK(laps_times[[#This Row],[3]]),"DNF",    rounds_cum_time[[#This Row],[2]]+laps_times[[#This Row],[3]])</f>
        <v>5.4278935185185185E-3</v>
      </c>
      <c r="M56" s="126">
        <f>IF(ISBLANK(laps_times[[#This Row],[4]]),"DNF",    rounds_cum_time[[#This Row],[3]]+laps_times[[#This Row],[4]])</f>
        <v>6.9605324074074075E-3</v>
      </c>
      <c r="N56" s="126">
        <f>IF(ISBLANK(laps_times[[#This Row],[5]]),"DNF",    rounds_cum_time[[#This Row],[4]]+laps_times[[#This Row],[5]])</f>
        <v>8.4854166666666671E-3</v>
      </c>
      <c r="O56" s="126">
        <f>IF(ISBLANK(laps_times[[#This Row],[6]]),"DNF",    rounds_cum_time[[#This Row],[5]]+laps_times[[#This Row],[6]])</f>
        <v>1.0017476851851852E-2</v>
      </c>
      <c r="P56" s="126">
        <f>IF(ISBLANK(laps_times[[#This Row],[7]]),"DNF",    rounds_cum_time[[#This Row],[6]]+laps_times[[#This Row],[7]])</f>
        <v>1.1558680555555555E-2</v>
      </c>
      <c r="Q56" s="126">
        <f>IF(ISBLANK(laps_times[[#This Row],[8]]),"DNF",    rounds_cum_time[[#This Row],[7]]+laps_times[[#This Row],[8]])</f>
        <v>1.3132407407407407E-2</v>
      </c>
      <c r="R56" s="126">
        <f>IF(ISBLANK(laps_times[[#This Row],[9]]),"DNF",    rounds_cum_time[[#This Row],[8]]+laps_times[[#This Row],[9]])</f>
        <v>1.4610185185185184E-2</v>
      </c>
      <c r="S56" s="126">
        <f>IF(ISBLANK(laps_times[[#This Row],[10]]),"DNF",    rounds_cum_time[[#This Row],[9]]+laps_times[[#This Row],[10]])</f>
        <v>1.6112731481481481E-2</v>
      </c>
      <c r="T56" s="126">
        <f>IF(ISBLANK(laps_times[[#This Row],[11]]),"DNF",    rounds_cum_time[[#This Row],[10]]+laps_times[[#This Row],[11]])</f>
        <v>1.7590162037037036E-2</v>
      </c>
      <c r="U56" s="126">
        <f>IF(ISBLANK(laps_times[[#This Row],[12]]),"DNF",    rounds_cum_time[[#This Row],[11]]+laps_times[[#This Row],[12]])</f>
        <v>1.9095254629629629E-2</v>
      </c>
      <c r="V56" s="126">
        <f>IF(ISBLANK(laps_times[[#This Row],[13]]),"DNF",    rounds_cum_time[[#This Row],[12]]+laps_times[[#This Row],[13]])</f>
        <v>2.0632870370370371E-2</v>
      </c>
      <c r="W56" s="126">
        <f>IF(ISBLANK(laps_times[[#This Row],[14]]),"DNF",    rounds_cum_time[[#This Row],[13]]+laps_times[[#This Row],[14]])</f>
        <v>2.2124305555555557E-2</v>
      </c>
      <c r="X56" s="126">
        <f>IF(ISBLANK(laps_times[[#This Row],[15]]),"DNF",    rounds_cum_time[[#This Row],[14]]+laps_times[[#This Row],[15]])</f>
        <v>2.3632060185185187E-2</v>
      </c>
      <c r="Y56" s="126">
        <f>IF(ISBLANK(laps_times[[#This Row],[16]]),"DNF",    rounds_cum_time[[#This Row],[15]]+laps_times[[#This Row],[16]])</f>
        <v>2.5162384259259259E-2</v>
      </c>
      <c r="Z56" s="126">
        <f>IF(ISBLANK(laps_times[[#This Row],[17]]),"DNF",    rounds_cum_time[[#This Row],[16]]+laps_times[[#This Row],[17]])</f>
        <v>2.6695370370370369E-2</v>
      </c>
      <c r="AA56" s="126">
        <f>IF(ISBLANK(laps_times[[#This Row],[18]]),"DNF",    rounds_cum_time[[#This Row],[17]]+laps_times[[#This Row],[18]])</f>
        <v>2.8290509259259258E-2</v>
      </c>
      <c r="AB56" s="126">
        <f>IF(ISBLANK(laps_times[[#This Row],[19]]),"DNF",    rounds_cum_time[[#This Row],[18]]+laps_times[[#This Row],[19]])</f>
        <v>2.9816666666666665E-2</v>
      </c>
      <c r="AC56" s="126">
        <f>IF(ISBLANK(laps_times[[#This Row],[20]]),"DNF",    rounds_cum_time[[#This Row],[19]]+laps_times[[#This Row],[20]])</f>
        <v>3.1371527777777776E-2</v>
      </c>
      <c r="AD56" s="126">
        <f>IF(ISBLANK(laps_times[[#This Row],[21]]),"DNF",    rounds_cum_time[[#This Row],[20]]+laps_times[[#This Row],[21]])</f>
        <v>3.2917592592592589E-2</v>
      </c>
      <c r="AE56" s="126">
        <f>IF(ISBLANK(laps_times[[#This Row],[22]]),"DNF",    rounds_cum_time[[#This Row],[21]]+laps_times[[#This Row],[22]])</f>
        <v>3.4450578703703702E-2</v>
      </c>
      <c r="AF56" s="126">
        <f>IF(ISBLANK(laps_times[[#This Row],[23]]),"DNF",    rounds_cum_time[[#This Row],[22]]+laps_times[[#This Row],[23]])</f>
        <v>3.600023148148148E-2</v>
      </c>
      <c r="AG56" s="126">
        <f>IF(ISBLANK(laps_times[[#This Row],[24]]),"DNF",    rounds_cum_time[[#This Row],[23]]+laps_times[[#This Row],[24]])</f>
        <v>3.753611111111111E-2</v>
      </c>
      <c r="AH56" s="126">
        <f>IF(ISBLANK(laps_times[[#This Row],[25]]),"DNF",    rounds_cum_time[[#This Row],[24]]+laps_times[[#This Row],[25]])</f>
        <v>3.9094907407407405E-2</v>
      </c>
      <c r="AI56" s="126">
        <f>IF(ISBLANK(laps_times[[#This Row],[26]]),"DNF",    rounds_cum_time[[#This Row],[25]]+laps_times[[#This Row],[26]])</f>
        <v>4.0682407407407403E-2</v>
      </c>
      <c r="AJ56" s="126">
        <f>IF(ISBLANK(laps_times[[#This Row],[27]]),"DNF",    rounds_cum_time[[#This Row],[26]]+laps_times[[#This Row],[27]])</f>
        <v>4.2214236111111109E-2</v>
      </c>
      <c r="AK56" s="126">
        <f>IF(ISBLANK(laps_times[[#This Row],[28]]),"DNF",    rounds_cum_time[[#This Row],[27]]+laps_times[[#This Row],[28]])</f>
        <v>4.3738078703703699E-2</v>
      </c>
      <c r="AL56" s="126">
        <f>IF(ISBLANK(laps_times[[#This Row],[29]]),"DNF",    rounds_cum_time[[#This Row],[28]]+laps_times[[#This Row],[29]])</f>
        <v>4.527719907407407E-2</v>
      </c>
      <c r="AM56" s="126">
        <f>IF(ISBLANK(laps_times[[#This Row],[30]]),"DNF",    rounds_cum_time[[#This Row],[29]]+laps_times[[#This Row],[30]])</f>
        <v>4.6783101851851847E-2</v>
      </c>
      <c r="AN56" s="126">
        <f>IF(ISBLANK(laps_times[[#This Row],[31]]),"DNF",    rounds_cum_time[[#This Row],[30]]+laps_times[[#This Row],[31]])</f>
        <v>4.8316319444444436E-2</v>
      </c>
      <c r="AO56" s="126">
        <f>IF(ISBLANK(laps_times[[#This Row],[32]]),"DNF",    rounds_cum_time[[#This Row],[31]]+laps_times[[#This Row],[32]])</f>
        <v>4.9864236111111106E-2</v>
      </c>
      <c r="AP56" s="126">
        <f>IF(ISBLANK(laps_times[[#This Row],[33]]),"DNF",    rounds_cum_time[[#This Row],[32]]+laps_times[[#This Row],[33]])</f>
        <v>5.1407754629629626E-2</v>
      </c>
      <c r="AQ56" s="126">
        <f>IF(ISBLANK(laps_times[[#This Row],[34]]),"DNF",    rounds_cum_time[[#This Row],[33]]+laps_times[[#This Row],[34]])</f>
        <v>5.2963773148148145E-2</v>
      </c>
      <c r="AR56" s="126">
        <f>IF(ISBLANK(laps_times[[#This Row],[35]]),"DNF",    rounds_cum_time[[#This Row],[34]]+laps_times[[#This Row],[35]])</f>
        <v>5.4518865740740739E-2</v>
      </c>
      <c r="AS56" s="126">
        <f>IF(ISBLANK(laps_times[[#This Row],[36]]),"DNF",    rounds_cum_time[[#This Row],[35]]+laps_times[[#This Row],[36]])</f>
        <v>5.6074537037037034E-2</v>
      </c>
      <c r="AT56" s="126">
        <f>IF(ISBLANK(laps_times[[#This Row],[37]]),"DNF",    rounds_cum_time[[#This Row],[36]]+laps_times[[#This Row],[37]])</f>
        <v>5.7716319444444442E-2</v>
      </c>
      <c r="AU56" s="126">
        <f>IF(ISBLANK(laps_times[[#This Row],[38]]),"DNF",    rounds_cum_time[[#This Row],[37]]+laps_times[[#This Row],[38]])</f>
        <v>5.9282175925925926E-2</v>
      </c>
      <c r="AV56" s="126">
        <f>IF(ISBLANK(laps_times[[#This Row],[39]]),"DNF",    rounds_cum_time[[#This Row],[38]]+laps_times[[#This Row],[39]])</f>
        <v>6.0826388888888888E-2</v>
      </c>
      <c r="AW56" s="126">
        <f>IF(ISBLANK(laps_times[[#This Row],[40]]),"DNF",    rounds_cum_time[[#This Row],[39]]+laps_times[[#This Row],[40]])</f>
        <v>6.2367708333333334E-2</v>
      </c>
      <c r="AX56" s="126">
        <f>IF(ISBLANK(laps_times[[#This Row],[41]]),"DNF",    rounds_cum_time[[#This Row],[40]]+laps_times[[#This Row],[41]])</f>
        <v>6.3917592592592595E-2</v>
      </c>
      <c r="AY56" s="126">
        <f>IF(ISBLANK(laps_times[[#This Row],[42]]),"DNF",    rounds_cum_time[[#This Row],[41]]+laps_times[[#This Row],[42]])</f>
        <v>6.5486689814814814E-2</v>
      </c>
      <c r="AZ56" s="126">
        <f>IF(ISBLANK(laps_times[[#This Row],[43]]),"DNF",    rounds_cum_time[[#This Row],[42]]+laps_times[[#This Row],[43]])</f>
        <v>6.7057870370370365E-2</v>
      </c>
      <c r="BA56" s="126">
        <f>IF(ISBLANK(laps_times[[#This Row],[44]]),"DNF",    rounds_cum_time[[#This Row],[43]]+laps_times[[#This Row],[44]])</f>
        <v>6.8624999999999992E-2</v>
      </c>
      <c r="BB56" s="126">
        <f>IF(ISBLANK(laps_times[[#This Row],[45]]),"DNF",    rounds_cum_time[[#This Row],[44]]+laps_times[[#This Row],[45]])</f>
        <v>7.0177546296296286E-2</v>
      </c>
      <c r="BC56" s="126">
        <f>IF(ISBLANK(laps_times[[#This Row],[46]]),"DNF",    rounds_cum_time[[#This Row],[45]]+laps_times[[#This Row],[46]])</f>
        <v>7.1757407407407395E-2</v>
      </c>
      <c r="BD56" s="126">
        <f>IF(ISBLANK(laps_times[[#This Row],[47]]),"DNF",    rounds_cum_time[[#This Row],[46]]+laps_times[[#This Row],[47]])</f>
        <v>7.3323611111111103E-2</v>
      </c>
      <c r="BE56" s="126">
        <f>IF(ISBLANK(laps_times[[#This Row],[48]]),"DNF",    rounds_cum_time[[#This Row],[47]]+laps_times[[#This Row],[48]])</f>
        <v>7.4865740740740733E-2</v>
      </c>
      <c r="BF56" s="126">
        <f>IF(ISBLANK(laps_times[[#This Row],[49]]),"DNF",    rounds_cum_time[[#This Row],[48]]+laps_times[[#This Row],[49]])</f>
        <v>7.6437962962962958E-2</v>
      </c>
      <c r="BG56" s="126">
        <f>IF(ISBLANK(laps_times[[#This Row],[50]]),"DNF",    rounds_cum_time[[#This Row],[49]]+laps_times[[#This Row],[50]])</f>
        <v>7.8149074074074065E-2</v>
      </c>
      <c r="BH56" s="126">
        <f>IF(ISBLANK(laps_times[[#This Row],[51]]),"DNF",    rounds_cum_time[[#This Row],[50]]+laps_times[[#This Row],[51]])</f>
        <v>7.9741203703703689E-2</v>
      </c>
      <c r="BI56" s="126">
        <f>IF(ISBLANK(laps_times[[#This Row],[52]]),"DNF",    rounds_cum_time[[#This Row],[51]]+laps_times[[#This Row],[52]])</f>
        <v>8.1338657407407394E-2</v>
      </c>
      <c r="BJ56" s="126">
        <f>IF(ISBLANK(laps_times[[#This Row],[53]]),"DNF",    rounds_cum_time[[#This Row],[52]]+laps_times[[#This Row],[53]])</f>
        <v>8.2914699074074061E-2</v>
      </c>
      <c r="BK56" s="126">
        <f>IF(ISBLANK(laps_times[[#This Row],[54]]),"DNF",    rounds_cum_time[[#This Row],[53]]+laps_times[[#This Row],[54]])</f>
        <v>8.4516203703703691E-2</v>
      </c>
      <c r="BL56" s="126">
        <f>IF(ISBLANK(laps_times[[#This Row],[55]]),"DNF",    rounds_cum_time[[#This Row],[54]]+laps_times[[#This Row],[55]])</f>
        <v>8.6132523148148135E-2</v>
      </c>
      <c r="BM56" s="126">
        <f>IF(ISBLANK(laps_times[[#This Row],[56]]),"DNF",    rounds_cum_time[[#This Row],[55]]+laps_times[[#This Row],[56]])</f>
        <v>8.7885763888888871E-2</v>
      </c>
      <c r="BN56" s="126">
        <f>IF(ISBLANK(laps_times[[#This Row],[57]]),"DNF",    rounds_cum_time[[#This Row],[56]]+laps_times[[#This Row],[57]])</f>
        <v>8.950057870370369E-2</v>
      </c>
      <c r="BO56" s="126">
        <f>IF(ISBLANK(laps_times[[#This Row],[58]]),"DNF",    rounds_cum_time[[#This Row],[57]]+laps_times[[#This Row],[58]])</f>
        <v>9.1105439814814795E-2</v>
      </c>
      <c r="BP56" s="126">
        <f>IF(ISBLANK(laps_times[[#This Row],[59]]),"DNF",    rounds_cum_time[[#This Row],[58]]+laps_times[[#This Row],[59]])</f>
        <v>9.271469907407405E-2</v>
      </c>
      <c r="BQ56" s="126">
        <f>IF(ISBLANK(laps_times[[#This Row],[60]]),"DNF",    rounds_cum_time[[#This Row],[59]]+laps_times[[#This Row],[60]])</f>
        <v>9.4331134259259236E-2</v>
      </c>
      <c r="BR56" s="126">
        <f>IF(ISBLANK(laps_times[[#This Row],[61]]),"DNF",    rounds_cum_time[[#This Row],[60]]+laps_times[[#This Row],[61]])</f>
        <v>9.6073611111111082E-2</v>
      </c>
      <c r="BS56" s="126">
        <f>IF(ISBLANK(laps_times[[#This Row],[62]]),"DNF",    rounds_cum_time[[#This Row],[61]]+laps_times[[#This Row],[62]])</f>
        <v>9.7694907407407383E-2</v>
      </c>
      <c r="BT56" s="126">
        <f>IF(ISBLANK(laps_times[[#This Row],[63]]),"DNF",    rounds_cum_time[[#This Row],[62]]+laps_times[[#This Row],[63]])</f>
        <v>9.9291666666666639E-2</v>
      </c>
      <c r="BU56" s="126">
        <f>IF(ISBLANK(laps_times[[#This Row],[64]]),"DNF",    rounds_cum_time[[#This Row],[63]]+laps_times[[#This Row],[64]])</f>
        <v>0.10089259259259256</v>
      </c>
      <c r="BV56" s="126">
        <f>IF(ISBLANK(laps_times[[#This Row],[65]]),"DNF",    rounds_cum_time[[#This Row],[64]]+laps_times[[#This Row],[65]])</f>
        <v>0.10250138888888886</v>
      </c>
      <c r="BW56" s="126">
        <f>IF(ISBLANK(laps_times[[#This Row],[66]]),"DNF",    rounds_cum_time[[#This Row],[65]]+laps_times[[#This Row],[66]])</f>
        <v>0.1041060185185185</v>
      </c>
      <c r="BX56" s="126">
        <f>IF(ISBLANK(laps_times[[#This Row],[67]]),"DNF",    rounds_cum_time[[#This Row],[66]]+laps_times[[#This Row],[67]])</f>
        <v>0.10571562499999998</v>
      </c>
      <c r="BY56" s="126">
        <f>IF(ISBLANK(laps_times[[#This Row],[68]]),"DNF",    rounds_cum_time[[#This Row],[67]]+laps_times[[#This Row],[68]])</f>
        <v>0.10731388888888888</v>
      </c>
      <c r="BZ56" s="126">
        <f>IF(ISBLANK(laps_times[[#This Row],[69]]),"DNF",    rounds_cum_time[[#This Row],[68]]+laps_times[[#This Row],[69]])</f>
        <v>0.10887349537037036</v>
      </c>
      <c r="CA56" s="126">
        <f>IF(ISBLANK(laps_times[[#This Row],[70]]),"DNF",    rounds_cum_time[[#This Row],[69]]+laps_times[[#This Row],[70]])</f>
        <v>0.11055127314814814</v>
      </c>
      <c r="CB56" s="126">
        <f>IF(ISBLANK(laps_times[[#This Row],[71]]),"DNF",    rounds_cum_time[[#This Row],[70]]+laps_times[[#This Row],[71]])</f>
        <v>0.11210081018518518</v>
      </c>
      <c r="CC56" s="126">
        <f>IF(ISBLANK(laps_times[[#This Row],[72]]),"DNF",    rounds_cum_time[[#This Row],[71]]+laps_times[[#This Row],[72]])</f>
        <v>0.11363935185185185</v>
      </c>
      <c r="CD56" s="126">
        <f>IF(ISBLANK(laps_times[[#This Row],[73]]),"DNF",    rounds_cum_time[[#This Row],[72]]+laps_times[[#This Row],[73]])</f>
        <v>0.1151863425925926</v>
      </c>
      <c r="CE56" s="126">
        <f>IF(ISBLANK(laps_times[[#This Row],[74]]),"DNF",    rounds_cum_time[[#This Row],[73]]+laps_times[[#This Row],[74]])</f>
        <v>0.11673032407407408</v>
      </c>
      <c r="CF56" s="126">
        <f>IF(ISBLANK(laps_times[[#This Row],[75]]),"DNF",    rounds_cum_time[[#This Row],[74]]+laps_times[[#This Row],[75]])</f>
        <v>0.11844652777777778</v>
      </c>
      <c r="CG56" s="126">
        <f>IF(ISBLANK(laps_times[[#This Row],[76]]),"DNF",    rounds_cum_time[[#This Row],[75]]+laps_times[[#This Row],[76]])</f>
        <v>0.12003368055555556</v>
      </c>
      <c r="CH56" s="126">
        <f>IF(ISBLANK(laps_times[[#This Row],[77]]),"DNF",    rounds_cum_time[[#This Row],[76]]+laps_times[[#This Row],[77]])</f>
        <v>0.12160000000000001</v>
      </c>
      <c r="CI56" s="126">
        <f>IF(ISBLANK(laps_times[[#This Row],[78]]),"DNF",    rounds_cum_time[[#This Row],[77]]+laps_times[[#This Row],[78]])</f>
        <v>0.12319131944444446</v>
      </c>
      <c r="CJ56" s="126">
        <f>IF(ISBLANK(laps_times[[#This Row],[79]]),"DNF",    rounds_cum_time[[#This Row],[78]]+laps_times[[#This Row],[79]])</f>
        <v>0.12479687500000002</v>
      </c>
      <c r="CK56" s="126">
        <f>IF(ISBLANK(laps_times[[#This Row],[80]]),"DNF",    rounds_cum_time[[#This Row],[79]]+laps_times[[#This Row],[80]])</f>
        <v>0.12653125000000001</v>
      </c>
      <c r="CL56" s="126">
        <f>IF(ISBLANK(laps_times[[#This Row],[81]]),"DNF",    rounds_cum_time[[#This Row],[80]]+laps_times[[#This Row],[81]])</f>
        <v>0.12813923611111111</v>
      </c>
      <c r="CM56" s="126">
        <f>IF(ISBLANK(laps_times[[#This Row],[82]]),"DNF",    rounds_cum_time[[#This Row],[81]]+laps_times[[#This Row],[82]])</f>
        <v>0.12972800925925926</v>
      </c>
      <c r="CN56" s="126">
        <f>IF(ISBLANK(laps_times[[#This Row],[83]]),"DNF",    rounds_cum_time[[#This Row],[82]]+laps_times[[#This Row],[83]])</f>
        <v>0.13131145833333333</v>
      </c>
      <c r="CO56" s="126">
        <f>IF(ISBLANK(laps_times[[#This Row],[84]]),"DNF",    rounds_cum_time[[#This Row],[83]]+laps_times[[#This Row],[84]])</f>
        <v>0.13292199074074074</v>
      </c>
      <c r="CP56" s="126">
        <f>IF(ISBLANK(laps_times[[#This Row],[85]]),"DNF",    rounds_cum_time[[#This Row],[84]]+laps_times[[#This Row],[85]])</f>
        <v>0.13455254629629629</v>
      </c>
      <c r="CQ56" s="126">
        <f>IF(ISBLANK(laps_times[[#This Row],[86]]),"DNF",    rounds_cum_time[[#This Row],[85]]+laps_times[[#This Row],[86]])</f>
        <v>0.13625092592592591</v>
      </c>
      <c r="CR56" s="126">
        <f>IF(ISBLANK(laps_times[[#This Row],[87]]),"DNF",    rounds_cum_time[[#This Row],[86]]+laps_times[[#This Row],[87]])</f>
        <v>0.13786041666666665</v>
      </c>
      <c r="CS56" s="126">
        <f>IF(ISBLANK(laps_times[[#This Row],[88]]),"DNF",    rounds_cum_time[[#This Row],[87]]+laps_times[[#This Row],[88]])</f>
        <v>0.13947835648148146</v>
      </c>
      <c r="CT56" s="126">
        <f>IF(ISBLANK(laps_times[[#This Row],[89]]),"DNF",    rounds_cum_time[[#This Row],[88]]+laps_times[[#This Row],[89]])</f>
        <v>0.14109745370370369</v>
      </c>
      <c r="CU56" s="126">
        <f>IF(ISBLANK(laps_times[[#This Row],[90]]),"DNF",    rounds_cum_time[[#This Row],[89]]+laps_times[[#This Row],[90]])</f>
        <v>0.14290659722222221</v>
      </c>
      <c r="CV56" s="126">
        <f>IF(ISBLANK(laps_times[[#This Row],[91]]),"DNF",    rounds_cum_time[[#This Row],[90]]+laps_times[[#This Row],[91]])</f>
        <v>0.14464456018518518</v>
      </c>
      <c r="CW56" s="126">
        <f>IF(ISBLANK(laps_times[[#This Row],[92]]),"DNF",    rounds_cum_time[[#This Row],[91]]+laps_times[[#This Row],[92]])</f>
        <v>0.14635497685185184</v>
      </c>
      <c r="CX56" s="126">
        <f>IF(ISBLANK(laps_times[[#This Row],[93]]),"DNF",    rounds_cum_time[[#This Row],[92]]+laps_times[[#This Row],[93]])</f>
        <v>0.14829363425925923</v>
      </c>
      <c r="CY56" s="126">
        <f>IF(ISBLANK(laps_times[[#This Row],[94]]),"DNF",    rounds_cum_time[[#This Row],[93]]+laps_times[[#This Row],[94]])</f>
        <v>0.15002719907407405</v>
      </c>
      <c r="CZ56" s="126">
        <f>IF(ISBLANK(laps_times[[#This Row],[95]]),"DNF",    rounds_cum_time[[#This Row],[94]]+laps_times[[#This Row],[95]])</f>
        <v>0.15174652777777775</v>
      </c>
      <c r="DA56" s="126">
        <f>IF(ISBLANK(laps_times[[#This Row],[96]]),"DNF",    rounds_cum_time[[#This Row],[95]]+laps_times[[#This Row],[96]])</f>
        <v>0.1535069444444444</v>
      </c>
      <c r="DB56" s="126">
        <f>IF(ISBLANK(laps_times[[#This Row],[97]]),"DNF",    rounds_cum_time[[#This Row],[96]]+laps_times[[#This Row],[97]])</f>
        <v>0.15531388888888886</v>
      </c>
      <c r="DC56" s="126">
        <f>IF(ISBLANK(laps_times[[#This Row],[98]]),"DNF",    rounds_cum_time[[#This Row],[97]]+laps_times[[#This Row],[98]])</f>
        <v>0.15723668981481478</v>
      </c>
      <c r="DD56" s="126">
        <f>IF(ISBLANK(laps_times[[#This Row],[99]]),"DNF",    rounds_cum_time[[#This Row],[98]]+laps_times[[#This Row],[99]])</f>
        <v>0.15899409722222219</v>
      </c>
      <c r="DE56" s="126">
        <f>IF(ISBLANK(laps_times[[#This Row],[100]]),"DNF",    rounds_cum_time[[#This Row],[99]]+laps_times[[#This Row],[100]])</f>
        <v>0.16076898148148144</v>
      </c>
      <c r="DF56" s="126">
        <f>IF(ISBLANK(laps_times[[#This Row],[101]]),"DNF",    rounds_cum_time[[#This Row],[100]]+laps_times[[#This Row],[101]])</f>
        <v>0.1625637731481481</v>
      </c>
      <c r="DG56" s="126">
        <f>IF(ISBLANK(laps_times[[#This Row],[102]]),"DNF",    rounds_cum_time[[#This Row],[101]]+laps_times[[#This Row],[102]])</f>
        <v>0.16433206018518515</v>
      </c>
      <c r="DH56" s="126">
        <f>IF(ISBLANK(laps_times[[#This Row],[103]]),"DNF",    rounds_cum_time[[#This Row],[102]]+laps_times[[#This Row],[103]])</f>
        <v>0.16616840277777775</v>
      </c>
      <c r="DI56" s="127">
        <f>IF(ISBLANK(laps_times[[#This Row],[104]]),"DNF",    rounds_cum_time[[#This Row],[103]]+laps_times[[#This Row],[104]])</f>
        <v>0.16796446759259256</v>
      </c>
      <c r="DJ56" s="127">
        <f>IF(ISBLANK(laps_times[[#This Row],[105]]),"DNF",    rounds_cum_time[[#This Row],[104]]+laps_times[[#This Row],[105]])</f>
        <v>0.1697038194444444</v>
      </c>
    </row>
    <row r="57" spans="2:114">
      <c r="B57" s="123">
        <f>laps_times[[#This Row],[poř]]</f>
        <v>54</v>
      </c>
      <c r="C57" s="124">
        <f>laps_times[[#This Row],[s.č.]]</f>
        <v>92</v>
      </c>
      <c r="D57" s="124" t="str">
        <f>laps_times[[#This Row],[jméno]]</f>
        <v>Toman Bohumil</v>
      </c>
      <c r="E57" s="125">
        <f>laps_times[[#This Row],[roč]]</f>
        <v>1973</v>
      </c>
      <c r="F57" s="125" t="str">
        <f>laps_times[[#This Row],[kat]]</f>
        <v>M40</v>
      </c>
      <c r="G57" s="125">
        <f>laps_times[[#This Row],[poř_kat]]</f>
        <v>21</v>
      </c>
      <c r="H57" s="124" t="str">
        <f>IF(ISBLANK(laps_times[[#This Row],[klub]]),"-",laps_times[[#This Row],[klub]])</f>
        <v>Týn nad Vltavou</v>
      </c>
      <c r="I57" s="133">
        <f>laps_times[[#This Row],[celk. čas]]</f>
        <v>0.17004861111111111</v>
      </c>
      <c r="J57" s="126">
        <f>laps_times[[#This Row],[1]]</f>
        <v>2.4586805555555555E-3</v>
      </c>
      <c r="K57" s="126">
        <f>IF(ISBLANK(laps_times[[#This Row],[2]]),"DNF",    rounds_cum_time[[#This Row],[1]]+laps_times[[#This Row],[2]])</f>
        <v>3.9362268518518522E-3</v>
      </c>
      <c r="L57" s="126">
        <f>IF(ISBLANK(laps_times[[#This Row],[3]]),"DNF",    rounds_cum_time[[#This Row],[2]]+laps_times[[#This Row],[3]])</f>
        <v>5.4133101851851851E-3</v>
      </c>
      <c r="M57" s="126">
        <f>IF(ISBLANK(laps_times[[#This Row],[4]]),"DNF",    rounds_cum_time[[#This Row],[3]]+laps_times[[#This Row],[4]])</f>
        <v>6.8873842592592589E-3</v>
      </c>
      <c r="N57" s="126">
        <f>IF(ISBLANK(laps_times[[#This Row],[5]]),"DNF",    rounds_cum_time[[#This Row],[4]]+laps_times[[#This Row],[5]])</f>
        <v>8.3659722222222226E-3</v>
      </c>
      <c r="O57" s="126">
        <f>IF(ISBLANK(laps_times[[#This Row],[6]]),"DNF",    rounds_cum_time[[#This Row],[5]]+laps_times[[#This Row],[6]])</f>
        <v>9.8781250000000015E-3</v>
      </c>
      <c r="P57" s="126">
        <f>IF(ISBLANK(laps_times[[#This Row],[7]]),"DNF",    rounds_cum_time[[#This Row],[6]]+laps_times[[#This Row],[7]])</f>
        <v>1.1333912037037038E-2</v>
      </c>
      <c r="Q57" s="126">
        <f>IF(ISBLANK(laps_times[[#This Row],[8]]),"DNF",    rounds_cum_time[[#This Row],[7]]+laps_times[[#This Row],[8]])</f>
        <v>1.2834722222222223E-2</v>
      </c>
      <c r="R57" s="126">
        <f>IF(ISBLANK(laps_times[[#This Row],[9]]),"DNF",    rounds_cum_time[[#This Row],[8]]+laps_times[[#This Row],[9]])</f>
        <v>1.4352314814814816E-2</v>
      </c>
      <c r="S57" s="126">
        <f>IF(ISBLANK(laps_times[[#This Row],[10]]),"DNF",    rounds_cum_time[[#This Row],[9]]+laps_times[[#This Row],[10]])</f>
        <v>1.5835416666666668E-2</v>
      </c>
      <c r="T57" s="126">
        <f>IF(ISBLANK(laps_times[[#This Row],[11]]),"DNF",    rounds_cum_time[[#This Row],[10]]+laps_times[[#This Row],[11]])</f>
        <v>1.7321296296296296E-2</v>
      </c>
      <c r="U57" s="126">
        <f>IF(ISBLANK(laps_times[[#This Row],[12]]),"DNF",    rounds_cum_time[[#This Row],[11]]+laps_times[[#This Row],[12]])</f>
        <v>1.8792129629629631E-2</v>
      </c>
      <c r="V57" s="126">
        <f>IF(ISBLANK(laps_times[[#This Row],[13]]),"DNF",    rounds_cum_time[[#This Row],[12]]+laps_times[[#This Row],[13]])</f>
        <v>2.0272453703703706E-2</v>
      </c>
      <c r="W57" s="126">
        <f>IF(ISBLANK(laps_times[[#This Row],[14]]),"DNF",    rounds_cum_time[[#This Row],[13]]+laps_times[[#This Row],[14]])</f>
        <v>2.1802430555555558E-2</v>
      </c>
      <c r="X57" s="126">
        <f>IF(ISBLANK(laps_times[[#This Row],[15]]),"DNF",    rounds_cum_time[[#This Row],[14]]+laps_times[[#This Row],[15]])</f>
        <v>2.3312500000000003E-2</v>
      </c>
      <c r="Y57" s="126">
        <f>IF(ISBLANK(laps_times[[#This Row],[16]]),"DNF",    rounds_cum_time[[#This Row],[15]]+laps_times[[#This Row],[16]])</f>
        <v>2.4807060185185189E-2</v>
      </c>
      <c r="Z57" s="126">
        <f>IF(ISBLANK(laps_times[[#This Row],[17]]),"DNF",    rounds_cum_time[[#This Row],[16]]+laps_times[[#This Row],[17]])</f>
        <v>2.6315625000000002E-2</v>
      </c>
      <c r="AA57" s="126">
        <f>IF(ISBLANK(laps_times[[#This Row],[18]]),"DNF",    rounds_cum_time[[#This Row],[17]]+laps_times[[#This Row],[18]])</f>
        <v>2.7835879629629631E-2</v>
      </c>
      <c r="AB57" s="126">
        <f>IF(ISBLANK(laps_times[[#This Row],[19]]),"DNF",    rounds_cum_time[[#This Row],[18]]+laps_times[[#This Row],[19]])</f>
        <v>2.9350231481481484E-2</v>
      </c>
      <c r="AC57" s="126">
        <f>IF(ISBLANK(laps_times[[#This Row],[20]]),"DNF",    rounds_cum_time[[#This Row],[19]]+laps_times[[#This Row],[20]])</f>
        <v>3.0823379629629631E-2</v>
      </c>
      <c r="AD57" s="126">
        <f>IF(ISBLANK(laps_times[[#This Row],[21]]),"DNF",    rounds_cum_time[[#This Row],[20]]+laps_times[[#This Row],[21]])</f>
        <v>3.2325231481481483E-2</v>
      </c>
      <c r="AE57" s="126">
        <f>IF(ISBLANK(laps_times[[#This Row],[22]]),"DNF",    rounds_cum_time[[#This Row],[21]]+laps_times[[#This Row],[22]])</f>
        <v>3.3843402777777781E-2</v>
      </c>
      <c r="AF57" s="126">
        <f>IF(ISBLANK(laps_times[[#This Row],[23]]),"DNF",    rounds_cum_time[[#This Row],[22]]+laps_times[[#This Row],[23]])</f>
        <v>3.5383101851851853E-2</v>
      </c>
      <c r="AG57" s="126">
        <f>IF(ISBLANK(laps_times[[#This Row],[24]]),"DNF",    rounds_cum_time[[#This Row],[23]]+laps_times[[#This Row],[24]])</f>
        <v>3.6901851851851852E-2</v>
      </c>
      <c r="AH57" s="126">
        <f>IF(ISBLANK(laps_times[[#This Row],[25]]),"DNF",    rounds_cum_time[[#This Row],[24]]+laps_times[[#This Row],[25]])</f>
        <v>3.8378356481481482E-2</v>
      </c>
      <c r="AI57" s="126">
        <f>IF(ISBLANK(laps_times[[#This Row],[26]]),"DNF",    rounds_cum_time[[#This Row],[25]]+laps_times[[#This Row],[26]])</f>
        <v>3.9884259259259258E-2</v>
      </c>
      <c r="AJ57" s="126">
        <f>IF(ISBLANK(laps_times[[#This Row],[27]]),"DNF",    rounds_cum_time[[#This Row],[26]]+laps_times[[#This Row],[27]])</f>
        <v>4.1394212962962959E-2</v>
      </c>
      <c r="AK57" s="126">
        <f>IF(ISBLANK(laps_times[[#This Row],[28]]),"DNF",    rounds_cum_time[[#This Row],[27]]+laps_times[[#This Row],[28]])</f>
        <v>4.2902662037037034E-2</v>
      </c>
      <c r="AL57" s="126">
        <f>IF(ISBLANK(laps_times[[#This Row],[29]]),"DNF",    rounds_cum_time[[#This Row],[28]]+laps_times[[#This Row],[29]])</f>
        <v>4.4407291666666661E-2</v>
      </c>
      <c r="AM57" s="126">
        <f>IF(ISBLANK(laps_times[[#This Row],[30]]),"DNF",    rounds_cum_time[[#This Row],[29]]+laps_times[[#This Row],[30]])</f>
        <v>4.5948379629629624E-2</v>
      </c>
      <c r="AN57" s="126">
        <f>IF(ISBLANK(laps_times[[#This Row],[31]]),"DNF",    rounds_cum_time[[#This Row],[30]]+laps_times[[#This Row],[31]])</f>
        <v>4.7432986111111103E-2</v>
      </c>
      <c r="AO57" s="126">
        <f>IF(ISBLANK(laps_times[[#This Row],[32]]),"DNF",    rounds_cum_time[[#This Row],[31]]+laps_times[[#This Row],[32]])</f>
        <v>4.8934953703703696E-2</v>
      </c>
      <c r="AP57" s="126">
        <f>IF(ISBLANK(laps_times[[#This Row],[33]]),"DNF",    rounds_cum_time[[#This Row],[32]]+laps_times[[#This Row],[33]])</f>
        <v>5.0433564814814806E-2</v>
      </c>
      <c r="AQ57" s="126">
        <f>IF(ISBLANK(laps_times[[#This Row],[34]]),"DNF",    rounds_cum_time[[#This Row],[33]]+laps_times[[#This Row],[34]])</f>
        <v>5.1940856481481473E-2</v>
      </c>
      <c r="AR57" s="126">
        <f>IF(ISBLANK(laps_times[[#This Row],[35]]),"DNF",    rounds_cum_time[[#This Row],[34]]+laps_times[[#This Row],[35]])</f>
        <v>5.3428472222222217E-2</v>
      </c>
      <c r="AS57" s="126">
        <f>IF(ISBLANK(laps_times[[#This Row],[36]]),"DNF",    rounds_cum_time[[#This Row],[35]]+laps_times[[#This Row],[36]])</f>
        <v>5.4927199074074069E-2</v>
      </c>
      <c r="AT57" s="126">
        <f>IF(ISBLANK(laps_times[[#This Row],[37]]),"DNF",    rounds_cum_time[[#This Row],[36]]+laps_times[[#This Row],[37]])</f>
        <v>5.6436226851851845E-2</v>
      </c>
      <c r="AU57" s="126">
        <f>IF(ISBLANK(laps_times[[#This Row],[38]]),"DNF",    rounds_cum_time[[#This Row],[37]]+laps_times[[#This Row],[38]])</f>
        <v>5.7951041666666661E-2</v>
      </c>
      <c r="AV57" s="126">
        <f>IF(ISBLANK(laps_times[[#This Row],[39]]),"DNF",    rounds_cum_time[[#This Row],[38]]+laps_times[[#This Row],[39]])</f>
        <v>5.9451851851851846E-2</v>
      </c>
      <c r="AW57" s="126">
        <f>IF(ISBLANK(laps_times[[#This Row],[40]]),"DNF",    rounds_cum_time[[#This Row],[39]]+laps_times[[#This Row],[40]])</f>
        <v>6.0951851851851847E-2</v>
      </c>
      <c r="AX57" s="126">
        <f>IF(ISBLANK(laps_times[[#This Row],[41]]),"DNF",    rounds_cum_time[[#This Row],[40]]+laps_times[[#This Row],[41]])</f>
        <v>6.2469907407407405E-2</v>
      </c>
      <c r="AY57" s="126">
        <f>IF(ISBLANK(laps_times[[#This Row],[42]]),"DNF",    rounds_cum_time[[#This Row],[41]]+laps_times[[#This Row],[42]])</f>
        <v>6.4008333333333334E-2</v>
      </c>
      <c r="AZ57" s="126">
        <f>IF(ISBLANK(laps_times[[#This Row],[43]]),"DNF",    rounds_cum_time[[#This Row],[42]]+laps_times[[#This Row],[43]])</f>
        <v>6.5581134259259266E-2</v>
      </c>
      <c r="BA57" s="126">
        <f>IF(ISBLANK(laps_times[[#This Row],[44]]),"DNF",    rounds_cum_time[[#This Row],[43]]+laps_times[[#This Row],[44]])</f>
        <v>6.7089930555555566E-2</v>
      </c>
      <c r="BB57" s="126">
        <f>IF(ISBLANK(laps_times[[#This Row],[45]]),"DNF",    rounds_cum_time[[#This Row],[44]]+laps_times[[#This Row],[45]])</f>
        <v>6.8589467592592601E-2</v>
      </c>
      <c r="BC57" s="126">
        <f>IF(ISBLANK(laps_times[[#This Row],[46]]),"DNF",    rounds_cum_time[[#This Row],[45]]+laps_times[[#This Row],[46]])</f>
        <v>7.0112268518518525E-2</v>
      </c>
      <c r="BD57" s="126">
        <f>IF(ISBLANK(laps_times[[#This Row],[47]]),"DNF",    rounds_cum_time[[#This Row],[46]]+laps_times[[#This Row],[47]])</f>
        <v>7.167187500000001E-2</v>
      </c>
      <c r="BE57" s="126">
        <f>IF(ISBLANK(laps_times[[#This Row],[48]]),"DNF",    rounds_cum_time[[#This Row],[47]]+laps_times[[#This Row],[48]])</f>
        <v>7.3178935185185201E-2</v>
      </c>
      <c r="BF57" s="126">
        <f>IF(ISBLANK(laps_times[[#This Row],[49]]),"DNF",    rounds_cum_time[[#This Row],[48]]+laps_times[[#This Row],[49]])</f>
        <v>7.4700694444444465E-2</v>
      </c>
      <c r="BG57" s="126">
        <f>IF(ISBLANK(laps_times[[#This Row],[50]]),"DNF",    rounds_cum_time[[#This Row],[49]]+laps_times[[#This Row],[50]])</f>
        <v>7.6190972222222236E-2</v>
      </c>
      <c r="BH57" s="126">
        <f>IF(ISBLANK(laps_times[[#This Row],[51]]),"DNF",    rounds_cum_time[[#This Row],[50]]+laps_times[[#This Row],[51]])</f>
        <v>7.7723148148148166E-2</v>
      </c>
      <c r="BI57" s="126">
        <f>IF(ISBLANK(laps_times[[#This Row],[52]]),"DNF",    rounds_cum_time[[#This Row],[51]]+laps_times[[#This Row],[52]])</f>
        <v>7.929270833333335E-2</v>
      </c>
      <c r="BJ57" s="126">
        <f>IF(ISBLANK(laps_times[[#This Row],[53]]),"DNF",    rounds_cum_time[[#This Row],[52]]+laps_times[[#This Row],[53]])</f>
        <v>8.0873726851851874E-2</v>
      </c>
      <c r="BK57" s="126">
        <f>IF(ISBLANK(laps_times[[#This Row],[54]]),"DNF",    rounds_cum_time[[#This Row],[53]]+laps_times[[#This Row],[54]])</f>
        <v>8.2459953703703723E-2</v>
      </c>
      <c r="BL57" s="126">
        <f>IF(ISBLANK(laps_times[[#This Row],[55]]),"DNF",    rounds_cum_time[[#This Row],[54]]+laps_times[[#This Row],[55]])</f>
        <v>8.4013310185185208E-2</v>
      </c>
      <c r="BM57" s="126">
        <f>IF(ISBLANK(laps_times[[#This Row],[56]]),"DNF",    rounds_cum_time[[#This Row],[55]]+laps_times[[#This Row],[56]])</f>
        <v>8.5585532407407433E-2</v>
      </c>
      <c r="BN57" s="126">
        <f>IF(ISBLANK(laps_times[[#This Row],[57]]),"DNF",    rounds_cum_time[[#This Row],[56]]+laps_times[[#This Row],[57]])</f>
        <v>8.7134837962962994E-2</v>
      </c>
      <c r="BO57" s="126">
        <f>IF(ISBLANK(laps_times[[#This Row],[58]]),"DNF",    rounds_cum_time[[#This Row],[57]]+laps_times[[#This Row],[58]])</f>
        <v>8.8673611111111147E-2</v>
      </c>
      <c r="BP57" s="126">
        <f>IF(ISBLANK(laps_times[[#This Row],[59]]),"DNF",    rounds_cum_time[[#This Row],[58]]+laps_times[[#This Row],[59]])</f>
        <v>9.0258680555555595E-2</v>
      </c>
      <c r="BQ57" s="126">
        <f>IF(ISBLANK(laps_times[[#This Row],[60]]),"DNF",    rounds_cum_time[[#This Row],[59]]+laps_times[[#This Row],[60]])</f>
        <v>9.1843634259259302E-2</v>
      </c>
      <c r="BR57" s="126">
        <f>IF(ISBLANK(laps_times[[#This Row],[61]]),"DNF",    rounds_cum_time[[#This Row],[60]]+laps_times[[#This Row],[61]])</f>
        <v>9.3484490740740778E-2</v>
      </c>
      <c r="BS57" s="126">
        <f>IF(ISBLANK(laps_times[[#This Row],[62]]),"DNF",    rounds_cum_time[[#This Row],[61]]+laps_times[[#This Row],[62]])</f>
        <v>9.5066782407407444E-2</v>
      </c>
      <c r="BT57" s="126">
        <f>IF(ISBLANK(laps_times[[#This Row],[63]]),"DNF",    rounds_cum_time[[#This Row],[62]]+laps_times[[#This Row],[63]])</f>
        <v>9.6658680555555598E-2</v>
      </c>
      <c r="BU57" s="126">
        <f>IF(ISBLANK(laps_times[[#This Row],[64]]),"DNF",    rounds_cum_time[[#This Row],[63]]+laps_times[[#This Row],[64]])</f>
        <v>9.8339467592592641E-2</v>
      </c>
      <c r="BV57" s="126">
        <f>IF(ISBLANK(laps_times[[#This Row],[65]]),"DNF",    rounds_cum_time[[#This Row],[64]]+laps_times[[#This Row],[65]])</f>
        <v>9.9957638888888936E-2</v>
      </c>
      <c r="BW57" s="126">
        <f>IF(ISBLANK(laps_times[[#This Row],[66]]),"DNF",    rounds_cum_time[[#This Row],[65]]+laps_times[[#This Row],[66]])</f>
        <v>0.10161562500000004</v>
      </c>
      <c r="BX57" s="126">
        <f>IF(ISBLANK(laps_times[[#This Row],[67]]),"DNF",    rounds_cum_time[[#This Row],[66]]+laps_times[[#This Row],[67]])</f>
        <v>0.10324652777777782</v>
      </c>
      <c r="BY57" s="126">
        <f>IF(ISBLANK(laps_times[[#This Row],[68]]),"DNF",    rounds_cum_time[[#This Row],[67]]+laps_times[[#This Row],[68]])</f>
        <v>0.10493506944444449</v>
      </c>
      <c r="BZ57" s="126">
        <f>IF(ISBLANK(laps_times[[#This Row],[69]]),"DNF",    rounds_cum_time[[#This Row],[68]]+laps_times[[#This Row],[69]])</f>
        <v>0.10658668981481485</v>
      </c>
      <c r="CA57" s="126">
        <f>IF(ISBLANK(laps_times[[#This Row],[70]]),"DNF",    rounds_cum_time[[#This Row],[69]]+laps_times[[#This Row],[70]])</f>
        <v>0.10824525462962967</v>
      </c>
      <c r="CB57" s="126">
        <f>IF(ISBLANK(laps_times[[#This Row],[71]]),"DNF",    rounds_cum_time[[#This Row],[70]]+laps_times[[#This Row],[71]])</f>
        <v>0.10988414351851855</v>
      </c>
      <c r="CC57" s="126">
        <f>IF(ISBLANK(laps_times[[#This Row],[72]]),"DNF",    rounds_cum_time[[#This Row],[71]]+laps_times[[#This Row],[72]])</f>
        <v>0.11153946759259263</v>
      </c>
      <c r="CD57" s="126">
        <f>IF(ISBLANK(laps_times[[#This Row],[73]]),"DNF",    rounds_cum_time[[#This Row],[72]]+laps_times[[#This Row],[73]])</f>
        <v>0.113319212962963</v>
      </c>
      <c r="CE57" s="126">
        <f>IF(ISBLANK(laps_times[[#This Row],[74]]),"DNF",    rounds_cum_time[[#This Row],[73]]+laps_times[[#This Row],[74]])</f>
        <v>0.11496875000000004</v>
      </c>
      <c r="CF57" s="126">
        <f>IF(ISBLANK(laps_times[[#This Row],[75]]),"DNF",    rounds_cum_time[[#This Row],[74]]+laps_times[[#This Row],[75]])</f>
        <v>0.11664456018518522</v>
      </c>
      <c r="CG57" s="126">
        <f>IF(ISBLANK(laps_times[[#This Row],[76]]),"DNF",    rounds_cum_time[[#This Row],[75]]+laps_times[[#This Row],[76]])</f>
        <v>0.1183072916666667</v>
      </c>
      <c r="CH57" s="126">
        <f>IF(ISBLANK(laps_times[[#This Row],[77]]),"DNF",    rounds_cum_time[[#This Row],[76]]+laps_times[[#This Row],[77]])</f>
        <v>0.11999861111111115</v>
      </c>
      <c r="CI57" s="126">
        <f>IF(ISBLANK(laps_times[[#This Row],[78]]),"DNF",    rounds_cum_time[[#This Row],[77]]+laps_times[[#This Row],[78]])</f>
        <v>0.12181678240740745</v>
      </c>
      <c r="CJ57" s="126">
        <f>IF(ISBLANK(laps_times[[#This Row],[79]]),"DNF",    rounds_cum_time[[#This Row],[78]]+laps_times[[#This Row],[79]])</f>
        <v>0.12347465277777782</v>
      </c>
      <c r="CK57" s="126">
        <f>IF(ISBLANK(laps_times[[#This Row],[80]]),"DNF",    rounds_cum_time[[#This Row],[79]]+laps_times[[#This Row],[80]])</f>
        <v>0.12511354166666672</v>
      </c>
      <c r="CL57" s="126">
        <f>IF(ISBLANK(laps_times[[#This Row],[81]]),"DNF",    rounds_cum_time[[#This Row],[80]]+laps_times[[#This Row],[81]])</f>
        <v>0.12685034722222227</v>
      </c>
      <c r="CM57" s="126">
        <f>IF(ISBLANK(laps_times[[#This Row],[82]]),"DNF",    rounds_cum_time[[#This Row],[81]]+laps_times[[#This Row],[82]])</f>
        <v>0.12864444444444451</v>
      </c>
      <c r="CN57" s="126">
        <f>IF(ISBLANK(laps_times[[#This Row],[83]]),"DNF",    rounds_cum_time[[#This Row],[82]]+laps_times[[#This Row],[83]])</f>
        <v>0.13036354166666672</v>
      </c>
      <c r="CO57" s="126">
        <f>IF(ISBLANK(laps_times[[#This Row],[84]]),"DNF",    rounds_cum_time[[#This Row],[83]]+laps_times[[#This Row],[84]])</f>
        <v>0.13212384259259266</v>
      </c>
      <c r="CP57" s="126">
        <f>IF(ISBLANK(laps_times[[#This Row],[85]]),"DNF",    rounds_cum_time[[#This Row],[84]]+laps_times[[#This Row],[85]])</f>
        <v>0.13386898148148155</v>
      </c>
      <c r="CQ57" s="126">
        <f>IF(ISBLANK(laps_times[[#This Row],[86]]),"DNF",    rounds_cum_time[[#This Row],[85]]+laps_times[[#This Row],[86]])</f>
        <v>0.13564953703703711</v>
      </c>
      <c r="CR57" s="126">
        <f>IF(ISBLANK(laps_times[[#This Row],[87]]),"DNF",    rounds_cum_time[[#This Row],[86]]+laps_times[[#This Row],[87]])</f>
        <v>0.13736527777777785</v>
      </c>
      <c r="CS57" s="126">
        <f>IF(ISBLANK(laps_times[[#This Row],[88]]),"DNF",    rounds_cum_time[[#This Row],[87]]+laps_times[[#This Row],[88]])</f>
        <v>0.13913506944444451</v>
      </c>
      <c r="CT57" s="126">
        <f>IF(ISBLANK(laps_times[[#This Row],[89]]),"DNF",    rounds_cum_time[[#This Row],[88]]+laps_times[[#This Row],[89]])</f>
        <v>0.1409094907407408</v>
      </c>
      <c r="CU57" s="126">
        <f>IF(ISBLANK(laps_times[[#This Row],[90]]),"DNF",    rounds_cum_time[[#This Row],[89]]+laps_times[[#This Row],[90]])</f>
        <v>0.14281527777777783</v>
      </c>
      <c r="CV57" s="126">
        <f>IF(ISBLANK(laps_times[[#This Row],[91]]),"DNF",    rounds_cum_time[[#This Row],[90]]+laps_times[[#This Row],[91]])</f>
        <v>0.14456111111111117</v>
      </c>
      <c r="CW57" s="126">
        <f>IF(ISBLANK(laps_times[[#This Row],[92]]),"DNF",    rounds_cum_time[[#This Row],[91]]+laps_times[[#This Row],[92]])</f>
        <v>0.14658344907407414</v>
      </c>
      <c r="CX57" s="126">
        <f>IF(ISBLANK(laps_times[[#This Row],[93]]),"DNF",    rounds_cum_time[[#This Row],[92]]+laps_times[[#This Row],[93]])</f>
        <v>0.14836585648148154</v>
      </c>
      <c r="CY57" s="126">
        <f>IF(ISBLANK(laps_times[[#This Row],[94]]),"DNF",    rounds_cum_time[[#This Row],[93]]+laps_times[[#This Row],[94]])</f>
        <v>0.1501686342592593</v>
      </c>
      <c r="CZ57" s="126">
        <f>IF(ISBLANK(laps_times[[#This Row],[95]]),"DNF",    rounds_cum_time[[#This Row],[94]]+laps_times[[#This Row],[95]])</f>
        <v>0.15209965277777782</v>
      </c>
      <c r="DA57" s="126">
        <f>IF(ISBLANK(laps_times[[#This Row],[96]]),"DNF",    rounds_cum_time[[#This Row],[95]]+laps_times[[#This Row],[96]])</f>
        <v>0.15383773148148153</v>
      </c>
      <c r="DB57" s="126">
        <f>IF(ISBLANK(laps_times[[#This Row],[97]]),"DNF",    rounds_cum_time[[#This Row],[96]]+laps_times[[#This Row],[97]])</f>
        <v>0.15554097222222227</v>
      </c>
      <c r="DC57" s="126">
        <f>IF(ISBLANK(laps_times[[#This Row],[98]]),"DNF",    rounds_cum_time[[#This Row],[97]]+laps_times[[#This Row],[98]])</f>
        <v>0.15729120370370375</v>
      </c>
      <c r="DD57" s="126">
        <f>IF(ISBLANK(laps_times[[#This Row],[99]]),"DNF",    rounds_cum_time[[#This Row],[98]]+laps_times[[#This Row],[99]])</f>
        <v>0.15905937500000006</v>
      </c>
      <c r="DE57" s="126">
        <f>IF(ISBLANK(laps_times[[#This Row],[100]]),"DNF",    rounds_cum_time[[#This Row],[99]]+laps_times[[#This Row],[100]])</f>
        <v>0.16087754629629636</v>
      </c>
      <c r="DF57" s="126">
        <f>IF(ISBLANK(laps_times[[#This Row],[101]]),"DNF",    rounds_cum_time[[#This Row],[100]]+laps_times[[#This Row],[101]])</f>
        <v>0.16264212962962971</v>
      </c>
      <c r="DG57" s="126">
        <f>IF(ISBLANK(laps_times[[#This Row],[102]]),"DNF",    rounds_cum_time[[#This Row],[101]]+laps_times[[#This Row],[102]])</f>
        <v>0.16447349537037045</v>
      </c>
      <c r="DH57" s="126">
        <f>IF(ISBLANK(laps_times[[#This Row],[103]]),"DNF",    rounds_cum_time[[#This Row],[102]]+laps_times[[#This Row],[103]])</f>
        <v>0.16629745370370377</v>
      </c>
      <c r="DI57" s="127">
        <f>IF(ISBLANK(laps_times[[#This Row],[104]]),"DNF",    rounds_cum_time[[#This Row],[103]]+laps_times[[#This Row],[104]])</f>
        <v>0.16817847222222229</v>
      </c>
      <c r="DJ57" s="127">
        <f>IF(ISBLANK(laps_times[[#This Row],[105]]),"DNF",    rounds_cum_time[[#This Row],[104]]+laps_times[[#This Row],[105]])</f>
        <v>0.17004837962962971</v>
      </c>
    </row>
    <row r="58" spans="2:114">
      <c r="B58" s="123">
        <f>laps_times[[#This Row],[poř]]</f>
        <v>55</v>
      </c>
      <c r="C58" s="124">
        <f>laps_times[[#This Row],[s.č.]]</f>
        <v>100</v>
      </c>
      <c r="D58" s="124" t="str">
        <f>laps_times[[#This Row],[jméno]]</f>
        <v>Kyselý Petr</v>
      </c>
      <c r="E58" s="125">
        <f>laps_times[[#This Row],[roč]]</f>
        <v>1964</v>
      </c>
      <c r="F58" s="125" t="str">
        <f>laps_times[[#This Row],[kat]]</f>
        <v>M50</v>
      </c>
      <c r="G58" s="125">
        <f>laps_times[[#This Row],[poř_kat]]</f>
        <v>7</v>
      </c>
      <c r="H58" s="124" t="str">
        <f>IF(ISBLANK(laps_times[[#This Row],[klub]]),"-",laps_times[[#This Row],[klub]])</f>
        <v>TJ Zduchovice</v>
      </c>
      <c r="I58" s="133">
        <f>laps_times[[#This Row],[celk. čas]]</f>
        <v>0.17116087962962964</v>
      </c>
      <c r="J58" s="126">
        <f>laps_times[[#This Row],[1]]</f>
        <v>2.4027777777777776E-3</v>
      </c>
      <c r="K58" s="126">
        <f>IF(ISBLANK(laps_times[[#This Row],[2]]),"DNF",    rounds_cum_time[[#This Row],[1]]+laps_times[[#This Row],[2]])</f>
        <v>3.8332175925925921E-3</v>
      </c>
      <c r="L58" s="126">
        <f>IF(ISBLANK(laps_times[[#This Row],[3]]),"DNF",    rounds_cum_time[[#This Row],[2]]+laps_times[[#This Row],[3]])</f>
        <v>5.3032407407407403E-3</v>
      </c>
      <c r="M58" s="126">
        <f>IF(ISBLANK(laps_times[[#This Row],[4]]),"DNF",    rounds_cum_time[[#This Row],[3]]+laps_times[[#This Row],[4]])</f>
        <v>6.8097222222222222E-3</v>
      </c>
      <c r="N58" s="126">
        <f>IF(ISBLANK(laps_times[[#This Row],[5]]),"DNF",    rounds_cum_time[[#This Row],[4]]+laps_times[[#This Row],[5]])</f>
        <v>8.3341435185185185E-3</v>
      </c>
      <c r="O58" s="126">
        <f>IF(ISBLANK(laps_times[[#This Row],[6]]),"DNF",    rounds_cum_time[[#This Row],[5]]+laps_times[[#This Row],[6]])</f>
        <v>9.8664351851851847E-3</v>
      </c>
      <c r="P58" s="126">
        <f>IF(ISBLANK(laps_times[[#This Row],[7]]),"DNF",    rounds_cum_time[[#This Row],[6]]+laps_times[[#This Row],[7]])</f>
        <v>1.1391898148148148E-2</v>
      </c>
      <c r="Q58" s="126">
        <f>IF(ISBLANK(laps_times[[#This Row],[8]]),"DNF",    rounds_cum_time[[#This Row],[7]]+laps_times[[#This Row],[8]])</f>
        <v>1.2945717592592592E-2</v>
      </c>
      <c r="R58" s="126">
        <f>IF(ISBLANK(laps_times[[#This Row],[9]]),"DNF",    rounds_cum_time[[#This Row],[8]]+laps_times[[#This Row],[9]])</f>
        <v>1.4512152777777777E-2</v>
      </c>
      <c r="S58" s="126">
        <f>IF(ISBLANK(laps_times[[#This Row],[10]]),"DNF",    rounds_cum_time[[#This Row],[9]]+laps_times[[#This Row],[10]])</f>
        <v>1.6079050925925924E-2</v>
      </c>
      <c r="T58" s="126">
        <f>IF(ISBLANK(laps_times[[#This Row],[11]]),"DNF",    rounds_cum_time[[#This Row],[10]]+laps_times[[#This Row],[11]])</f>
        <v>1.7608796296296296E-2</v>
      </c>
      <c r="U58" s="126">
        <f>IF(ISBLANK(laps_times[[#This Row],[12]]),"DNF",    rounds_cum_time[[#This Row],[11]]+laps_times[[#This Row],[12]])</f>
        <v>1.9137731481481481E-2</v>
      </c>
      <c r="V58" s="126">
        <f>IF(ISBLANK(laps_times[[#This Row],[13]]),"DNF",    rounds_cum_time[[#This Row],[12]]+laps_times[[#This Row],[13]])</f>
        <v>2.0678009259259261E-2</v>
      </c>
      <c r="W58" s="126">
        <f>IF(ISBLANK(laps_times[[#This Row],[14]]),"DNF",    rounds_cum_time[[#This Row],[13]]+laps_times[[#This Row],[14]])</f>
        <v>2.2236458333333334E-2</v>
      </c>
      <c r="X58" s="126">
        <f>IF(ISBLANK(laps_times[[#This Row],[15]]),"DNF",    rounds_cum_time[[#This Row],[14]]+laps_times[[#This Row],[15]])</f>
        <v>2.3792592592592594E-2</v>
      </c>
      <c r="Y58" s="126">
        <f>IF(ISBLANK(laps_times[[#This Row],[16]]),"DNF",    rounds_cum_time[[#This Row],[15]]+laps_times[[#This Row],[16]])</f>
        <v>2.5358564814814816E-2</v>
      </c>
      <c r="Z58" s="126">
        <f>IF(ISBLANK(laps_times[[#This Row],[17]]),"DNF",    rounds_cum_time[[#This Row],[16]]+laps_times[[#This Row],[17]])</f>
        <v>2.6917939814814815E-2</v>
      </c>
      <c r="AA58" s="126">
        <f>IF(ISBLANK(laps_times[[#This Row],[18]]),"DNF",    rounds_cum_time[[#This Row],[17]]+laps_times[[#This Row],[18]])</f>
        <v>2.8485416666666666E-2</v>
      </c>
      <c r="AB58" s="126">
        <f>IF(ISBLANK(laps_times[[#This Row],[19]]),"DNF",    rounds_cum_time[[#This Row],[18]]+laps_times[[#This Row],[19]])</f>
        <v>3.0047800925925926E-2</v>
      </c>
      <c r="AC58" s="126">
        <f>IF(ISBLANK(laps_times[[#This Row],[20]]),"DNF",    rounds_cum_time[[#This Row],[19]]+laps_times[[#This Row],[20]])</f>
        <v>3.1569907407407408E-2</v>
      </c>
      <c r="AD58" s="126">
        <f>IF(ISBLANK(laps_times[[#This Row],[21]]),"DNF",    rounds_cum_time[[#This Row],[20]]+laps_times[[#This Row],[21]])</f>
        <v>3.3129513888888892E-2</v>
      </c>
      <c r="AE58" s="126">
        <f>IF(ISBLANK(laps_times[[#This Row],[22]]),"DNF",    rounds_cum_time[[#This Row],[21]]+laps_times[[#This Row],[22]])</f>
        <v>3.4683680555555561E-2</v>
      </c>
      <c r="AF58" s="126">
        <f>IF(ISBLANK(laps_times[[#This Row],[23]]),"DNF",    rounds_cum_time[[#This Row],[22]]+laps_times[[#This Row],[23]])</f>
        <v>3.6230787037037041E-2</v>
      </c>
      <c r="AG58" s="126">
        <f>IF(ISBLANK(laps_times[[#This Row],[24]]),"DNF",    rounds_cum_time[[#This Row],[23]]+laps_times[[#This Row],[24]])</f>
        <v>3.7805555555555558E-2</v>
      </c>
      <c r="AH58" s="126">
        <f>IF(ISBLANK(laps_times[[#This Row],[25]]),"DNF",    rounds_cum_time[[#This Row],[24]]+laps_times[[#This Row],[25]])</f>
        <v>3.9377314814814816E-2</v>
      </c>
      <c r="AI58" s="126">
        <f>IF(ISBLANK(laps_times[[#This Row],[26]]),"DNF",    rounds_cum_time[[#This Row],[25]]+laps_times[[#This Row],[26]])</f>
        <v>4.0946412037037042E-2</v>
      </c>
      <c r="AJ58" s="126">
        <f>IF(ISBLANK(laps_times[[#This Row],[27]]),"DNF",    rounds_cum_time[[#This Row],[26]]+laps_times[[#This Row],[27]])</f>
        <v>4.2511111111111118E-2</v>
      </c>
      <c r="AK58" s="126">
        <f>IF(ISBLANK(laps_times[[#This Row],[28]]),"DNF",    rounds_cum_time[[#This Row],[27]]+laps_times[[#This Row],[28]])</f>
        <v>4.4083564814814818E-2</v>
      </c>
      <c r="AL58" s="126">
        <f>IF(ISBLANK(laps_times[[#This Row],[29]]),"DNF",    rounds_cum_time[[#This Row],[28]]+laps_times[[#This Row],[29]])</f>
        <v>4.5643287037037038E-2</v>
      </c>
      <c r="AM58" s="126">
        <f>IF(ISBLANK(laps_times[[#This Row],[30]]),"DNF",    rounds_cum_time[[#This Row],[29]]+laps_times[[#This Row],[30]])</f>
        <v>4.7229976851851853E-2</v>
      </c>
      <c r="AN58" s="126">
        <f>IF(ISBLANK(laps_times[[#This Row],[31]]),"DNF",    rounds_cum_time[[#This Row],[30]]+laps_times[[#This Row],[31]])</f>
        <v>4.8775810185185189E-2</v>
      </c>
      <c r="AO58" s="126">
        <f>IF(ISBLANK(laps_times[[#This Row],[32]]),"DNF",    rounds_cum_time[[#This Row],[31]]+laps_times[[#This Row],[32]])</f>
        <v>5.0324652777777784E-2</v>
      </c>
      <c r="AP58" s="126">
        <f>IF(ISBLANK(laps_times[[#This Row],[33]]),"DNF",    rounds_cum_time[[#This Row],[32]]+laps_times[[#This Row],[33]])</f>
        <v>5.1877546296296304E-2</v>
      </c>
      <c r="AQ58" s="126">
        <f>IF(ISBLANK(laps_times[[#This Row],[34]]),"DNF",    rounds_cum_time[[#This Row],[33]]+laps_times[[#This Row],[34]])</f>
        <v>5.3516550925925936E-2</v>
      </c>
      <c r="AR58" s="126">
        <f>IF(ISBLANK(laps_times[[#This Row],[35]]),"DNF",    rounds_cum_time[[#This Row],[34]]+laps_times[[#This Row],[35]])</f>
        <v>5.5053819444444457E-2</v>
      </c>
      <c r="AS58" s="126">
        <f>IF(ISBLANK(laps_times[[#This Row],[36]]),"DNF",    rounds_cum_time[[#This Row],[35]]+laps_times[[#This Row],[36]])</f>
        <v>5.6620833333333349E-2</v>
      </c>
      <c r="AT58" s="126">
        <f>IF(ISBLANK(laps_times[[#This Row],[37]]),"DNF",    rounds_cum_time[[#This Row],[36]]+laps_times[[#This Row],[37]])</f>
        <v>5.8160300925925945E-2</v>
      </c>
      <c r="AU58" s="126">
        <f>IF(ISBLANK(laps_times[[#This Row],[38]]),"DNF",    rounds_cum_time[[#This Row],[37]]+laps_times[[#This Row],[38]])</f>
        <v>5.9730208333333354E-2</v>
      </c>
      <c r="AV58" s="126">
        <f>IF(ISBLANK(laps_times[[#This Row],[39]]),"DNF",    rounds_cum_time[[#This Row],[38]]+laps_times[[#This Row],[39]])</f>
        <v>6.1299768518518538E-2</v>
      </c>
      <c r="AW58" s="126">
        <f>IF(ISBLANK(laps_times[[#This Row],[40]]),"DNF",    rounds_cum_time[[#This Row],[39]]+laps_times[[#This Row],[40]])</f>
        <v>6.286990740740743E-2</v>
      </c>
      <c r="AX58" s="126">
        <f>IF(ISBLANK(laps_times[[#This Row],[41]]),"DNF",    rounds_cum_time[[#This Row],[40]]+laps_times[[#This Row],[41]])</f>
        <v>6.4461689814814843E-2</v>
      </c>
      <c r="AY58" s="126">
        <f>IF(ISBLANK(laps_times[[#This Row],[42]]),"DNF",    rounds_cum_time[[#This Row],[41]]+laps_times[[#This Row],[42]])</f>
        <v>6.6062268518518541E-2</v>
      </c>
      <c r="AZ58" s="126">
        <f>IF(ISBLANK(laps_times[[#This Row],[43]]),"DNF",    rounds_cum_time[[#This Row],[42]]+laps_times[[#This Row],[43]])</f>
        <v>6.7589236111111131E-2</v>
      </c>
      <c r="BA58" s="126">
        <f>IF(ISBLANK(laps_times[[#This Row],[44]]),"DNF",    rounds_cum_time[[#This Row],[43]]+laps_times[[#This Row],[44]])</f>
        <v>6.9148263888888908E-2</v>
      </c>
      <c r="BB58" s="126">
        <f>IF(ISBLANK(laps_times[[#This Row],[45]]),"DNF",    rounds_cum_time[[#This Row],[44]]+laps_times[[#This Row],[45]])</f>
        <v>7.0677777777777798E-2</v>
      </c>
      <c r="BC58" s="126">
        <f>IF(ISBLANK(laps_times[[#This Row],[46]]),"DNF",    rounds_cum_time[[#This Row],[45]]+laps_times[[#This Row],[46]])</f>
        <v>7.2250925925925941E-2</v>
      </c>
      <c r="BD58" s="126">
        <f>IF(ISBLANK(laps_times[[#This Row],[47]]),"DNF",    rounds_cum_time[[#This Row],[46]]+laps_times[[#This Row],[47]])</f>
        <v>7.3824074074074084E-2</v>
      </c>
      <c r="BE58" s="126">
        <f>IF(ISBLANK(laps_times[[#This Row],[48]]),"DNF",    rounds_cum_time[[#This Row],[47]]+laps_times[[#This Row],[48]])</f>
        <v>7.5375115740740753E-2</v>
      </c>
      <c r="BF58" s="126">
        <f>IF(ISBLANK(laps_times[[#This Row],[49]]),"DNF",    rounds_cum_time[[#This Row],[48]]+laps_times[[#This Row],[49]])</f>
        <v>7.6944560185185196E-2</v>
      </c>
      <c r="BG58" s="126">
        <f>IF(ISBLANK(laps_times[[#This Row],[50]]),"DNF",    rounds_cum_time[[#This Row],[49]]+laps_times[[#This Row],[50]])</f>
        <v>7.8537731481481493E-2</v>
      </c>
      <c r="BH58" s="126">
        <f>IF(ISBLANK(laps_times[[#This Row],[51]]),"DNF",    rounds_cum_time[[#This Row],[50]]+laps_times[[#This Row],[51]])</f>
        <v>8.0224884259259277E-2</v>
      </c>
      <c r="BI58" s="126">
        <f>IF(ISBLANK(laps_times[[#This Row],[52]]),"DNF",    rounds_cum_time[[#This Row],[51]]+laps_times[[#This Row],[52]])</f>
        <v>8.1783449074074088E-2</v>
      </c>
      <c r="BJ58" s="126">
        <f>IF(ISBLANK(laps_times[[#This Row],[53]]),"DNF",    rounds_cum_time[[#This Row],[52]]+laps_times[[#This Row],[53]])</f>
        <v>8.3337268518518526E-2</v>
      </c>
      <c r="BK58" s="126">
        <f>IF(ISBLANK(laps_times[[#This Row],[54]]),"DNF",    rounds_cum_time[[#This Row],[53]]+laps_times[[#This Row],[54]])</f>
        <v>8.4927777777777783E-2</v>
      </c>
      <c r="BL58" s="126">
        <f>IF(ISBLANK(laps_times[[#This Row],[55]]),"DNF",    rounds_cum_time[[#This Row],[54]]+laps_times[[#This Row],[55]])</f>
        <v>8.6523032407407413E-2</v>
      </c>
      <c r="BM58" s="126">
        <f>IF(ISBLANK(laps_times[[#This Row],[56]]),"DNF",    rounds_cum_time[[#This Row],[55]]+laps_times[[#This Row],[56]])</f>
        <v>8.8136111111111123E-2</v>
      </c>
      <c r="BN58" s="126">
        <f>IF(ISBLANK(laps_times[[#This Row],[57]]),"DNF",    rounds_cum_time[[#This Row],[56]]+laps_times[[#This Row],[57]])</f>
        <v>8.9768518518518525E-2</v>
      </c>
      <c r="BO58" s="126">
        <f>IF(ISBLANK(laps_times[[#This Row],[58]]),"DNF",    rounds_cum_time[[#This Row],[57]]+laps_times[[#This Row],[58]])</f>
        <v>9.1402777777777791E-2</v>
      </c>
      <c r="BP58" s="126">
        <f>IF(ISBLANK(laps_times[[#This Row],[59]]),"DNF",    rounds_cum_time[[#This Row],[58]]+laps_times[[#This Row],[59]])</f>
        <v>9.3023495370370385E-2</v>
      </c>
      <c r="BQ58" s="126">
        <f>IF(ISBLANK(laps_times[[#This Row],[60]]),"DNF",    rounds_cum_time[[#This Row],[59]]+laps_times[[#This Row],[60]])</f>
        <v>9.463171296296298E-2</v>
      </c>
      <c r="BR58" s="126">
        <f>IF(ISBLANK(laps_times[[#This Row],[61]]),"DNF",    rounds_cum_time[[#This Row],[60]]+laps_times[[#This Row],[61]])</f>
        <v>9.628553240740742E-2</v>
      </c>
      <c r="BS58" s="126">
        <f>IF(ISBLANK(laps_times[[#This Row],[62]]),"DNF",    rounds_cum_time[[#This Row],[61]]+laps_times[[#This Row],[62]])</f>
        <v>9.7871412037037045E-2</v>
      </c>
      <c r="BT58" s="126">
        <f>IF(ISBLANK(laps_times[[#This Row],[63]]),"DNF",    rounds_cum_time[[#This Row],[62]]+laps_times[[#This Row],[63]])</f>
        <v>9.951377314814816E-2</v>
      </c>
      <c r="BU58" s="126">
        <f>IF(ISBLANK(laps_times[[#This Row],[64]]),"DNF",    rounds_cum_time[[#This Row],[63]]+laps_times[[#This Row],[64]])</f>
        <v>0.10116886574074076</v>
      </c>
      <c r="BV58" s="126">
        <f>IF(ISBLANK(laps_times[[#This Row],[65]]),"DNF",    rounds_cum_time[[#This Row],[64]]+laps_times[[#This Row],[65]])</f>
        <v>0.1027738425925926</v>
      </c>
      <c r="BW58" s="126">
        <f>IF(ISBLANK(laps_times[[#This Row],[66]]),"DNF",    rounds_cum_time[[#This Row],[65]]+laps_times[[#This Row],[66]])</f>
        <v>0.10437233796296297</v>
      </c>
      <c r="BX58" s="126">
        <f>IF(ISBLANK(laps_times[[#This Row],[67]]),"DNF",    rounds_cum_time[[#This Row],[66]]+laps_times[[#This Row],[67]])</f>
        <v>0.1059957175925926</v>
      </c>
      <c r="BY58" s="126">
        <f>IF(ISBLANK(laps_times[[#This Row],[68]]),"DNF",    rounds_cum_time[[#This Row],[67]]+laps_times[[#This Row],[68]])</f>
        <v>0.10761226851851853</v>
      </c>
      <c r="BZ58" s="126">
        <f>IF(ISBLANK(laps_times[[#This Row],[69]]),"DNF",    rounds_cum_time[[#This Row],[68]]+laps_times[[#This Row],[69]])</f>
        <v>0.10923344907407409</v>
      </c>
      <c r="CA58" s="126">
        <f>IF(ISBLANK(laps_times[[#This Row],[70]]),"DNF",    rounds_cum_time[[#This Row],[69]]+laps_times[[#This Row],[70]])</f>
        <v>0.11097233796296298</v>
      </c>
      <c r="CB58" s="126">
        <f>IF(ISBLANK(laps_times[[#This Row],[71]]),"DNF",    rounds_cum_time[[#This Row],[70]]+laps_times[[#This Row],[71]])</f>
        <v>0.11256423611111113</v>
      </c>
      <c r="CC58" s="126">
        <f>IF(ISBLANK(laps_times[[#This Row],[72]]),"DNF",    rounds_cum_time[[#This Row],[71]]+laps_times[[#This Row],[72]])</f>
        <v>0.11422314814814817</v>
      </c>
      <c r="CD58" s="126">
        <f>IF(ISBLANK(laps_times[[#This Row],[73]]),"DNF",    rounds_cum_time[[#This Row],[72]]+laps_times[[#This Row],[73]])</f>
        <v>0.11587847222222225</v>
      </c>
      <c r="CE58" s="126">
        <f>IF(ISBLANK(laps_times[[#This Row],[74]]),"DNF",    rounds_cum_time[[#This Row],[73]]+laps_times[[#This Row],[74]])</f>
        <v>0.11762500000000004</v>
      </c>
      <c r="CF58" s="126">
        <f>IF(ISBLANK(laps_times[[#This Row],[75]]),"DNF",    rounds_cum_time[[#This Row],[74]]+laps_times[[#This Row],[75]])</f>
        <v>0.11936053240740745</v>
      </c>
      <c r="CG58" s="126">
        <f>IF(ISBLANK(laps_times[[#This Row],[76]]),"DNF",    rounds_cum_time[[#This Row],[75]]+laps_times[[#This Row],[76]])</f>
        <v>0.12112719907407411</v>
      </c>
      <c r="CH58" s="126">
        <f>IF(ISBLANK(laps_times[[#This Row],[77]]),"DNF",    rounds_cum_time[[#This Row],[76]]+laps_times[[#This Row],[77]])</f>
        <v>0.12286157407407411</v>
      </c>
      <c r="CI58" s="126">
        <f>IF(ISBLANK(laps_times[[#This Row],[78]]),"DNF",    rounds_cum_time[[#This Row],[77]]+laps_times[[#This Row],[78]])</f>
        <v>0.12457696759259262</v>
      </c>
      <c r="CJ58" s="126">
        <f>IF(ISBLANK(laps_times[[#This Row],[79]]),"DNF",    rounds_cum_time[[#This Row],[78]]+laps_times[[#This Row],[79]])</f>
        <v>0.12632789351851856</v>
      </c>
      <c r="CK58" s="126">
        <f>IF(ISBLANK(laps_times[[#This Row],[80]]),"DNF",    rounds_cum_time[[#This Row],[79]]+laps_times[[#This Row],[80]])</f>
        <v>0.12815486111111116</v>
      </c>
      <c r="CL58" s="126">
        <f>IF(ISBLANK(laps_times[[#This Row],[81]]),"DNF",    rounds_cum_time[[#This Row],[80]]+laps_times[[#This Row],[81]])</f>
        <v>0.12989189814814819</v>
      </c>
      <c r="CM58" s="126">
        <f>IF(ISBLANK(laps_times[[#This Row],[82]]),"DNF",    rounds_cum_time[[#This Row],[81]]+laps_times[[#This Row],[82]])</f>
        <v>0.13158368055555561</v>
      </c>
      <c r="CN58" s="126">
        <f>IF(ISBLANK(laps_times[[#This Row],[83]]),"DNF",    rounds_cum_time[[#This Row],[82]]+laps_times[[#This Row],[83]])</f>
        <v>0.13331562500000005</v>
      </c>
      <c r="CO58" s="126">
        <f>IF(ISBLANK(laps_times[[#This Row],[84]]),"DNF",    rounds_cum_time[[#This Row],[83]]+laps_times[[#This Row],[84]])</f>
        <v>0.13504965277777783</v>
      </c>
      <c r="CP58" s="126">
        <f>IF(ISBLANK(laps_times[[#This Row],[85]]),"DNF",    rounds_cum_time[[#This Row],[84]]+laps_times[[#This Row],[85]])</f>
        <v>0.13693043981481487</v>
      </c>
      <c r="CQ58" s="126">
        <f>IF(ISBLANK(laps_times[[#This Row],[86]]),"DNF",    rounds_cum_time[[#This Row],[85]]+laps_times[[#This Row],[86]])</f>
        <v>0.13867407407407412</v>
      </c>
      <c r="CR58" s="126">
        <f>IF(ISBLANK(laps_times[[#This Row],[87]]),"DNF",    rounds_cum_time[[#This Row],[86]]+laps_times[[#This Row],[87]])</f>
        <v>0.14049282407407412</v>
      </c>
      <c r="CS58" s="126">
        <f>IF(ISBLANK(laps_times[[#This Row],[88]]),"DNF",    rounds_cum_time[[#This Row],[87]]+laps_times[[#This Row],[88]])</f>
        <v>0.1422762731481482</v>
      </c>
      <c r="CT58" s="126">
        <f>IF(ISBLANK(laps_times[[#This Row],[89]]),"DNF",    rounds_cum_time[[#This Row],[88]]+laps_times[[#This Row],[89]])</f>
        <v>0.14402546296296301</v>
      </c>
      <c r="CU58" s="126">
        <f>IF(ISBLANK(laps_times[[#This Row],[90]]),"DNF",    rounds_cum_time[[#This Row],[89]]+laps_times[[#This Row],[90]])</f>
        <v>0.14574687500000005</v>
      </c>
      <c r="CV58" s="126">
        <f>IF(ISBLANK(laps_times[[#This Row],[91]]),"DNF",    rounds_cum_time[[#This Row],[90]]+laps_times[[#This Row],[91]])</f>
        <v>0.14752453703703708</v>
      </c>
      <c r="CW58" s="126">
        <f>IF(ISBLANK(laps_times[[#This Row],[92]]),"DNF",    rounds_cum_time[[#This Row],[91]]+laps_times[[#This Row],[92]])</f>
        <v>0.14922384259259264</v>
      </c>
      <c r="CX58" s="126">
        <f>IF(ISBLANK(laps_times[[#This Row],[93]]),"DNF",    rounds_cum_time[[#This Row],[92]]+laps_times[[#This Row],[93]])</f>
        <v>0.15101365740740746</v>
      </c>
      <c r="CY58" s="126">
        <f>IF(ISBLANK(laps_times[[#This Row],[94]]),"DNF",    rounds_cum_time[[#This Row],[93]]+laps_times[[#This Row],[94]])</f>
        <v>0.15272303240740748</v>
      </c>
      <c r="CZ58" s="126">
        <f>IF(ISBLANK(laps_times[[#This Row],[95]]),"DNF",    rounds_cum_time[[#This Row],[94]]+laps_times[[#This Row],[95]])</f>
        <v>0.15444490740740749</v>
      </c>
      <c r="DA58" s="126">
        <f>IF(ISBLANK(laps_times[[#This Row],[96]]),"DNF",    rounds_cum_time[[#This Row],[95]]+laps_times[[#This Row],[96]])</f>
        <v>0.15613854166666674</v>
      </c>
      <c r="DB58" s="126">
        <f>IF(ISBLANK(laps_times[[#This Row],[97]]),"DNF",    rounds_cum_time[[#This Row],[96]]+laps_times[[#This Row],[97]])</f>
        <v>0.15782719907407414</v>
      </c>
      <c r="DC58" s="126">
        <f>IF(ISBLANK(laps_times[[#This Row],[98]]),"DNF",    rounds_cum_time[[#This Row],[97]]+laps_times[[#This Row],[98]])</f>
        <v>0.15953784722222228</v>
      </c>
      <c r="DD58" s="126">
        <f>IF(ISBLANK(laps_times[[#This Row],[99]]),"DNF",    rounds_cum_time[[#This Row],[98]]+laps_times[[#This Row],[99]])</f>
        <v>0.16123796296296303</v>
      </c>
      <c r="DE58" s="126">
        <f>IF(ISBLANK(laps_times[[#This Row],[100]]),"DNF",    rounds_cum_time[[#This Row],[99]]+laps_times[[#This Row],[100]])</f>
        <v>0.16293680555555562</v>
      </c>
      <c r="DF58" s="126">
        <f>IF(ISBLANK(laps_times[[#This Row],[101]]),"DNF",    rounds_cum_time[[#This Row],[100]]+laps_times[[#This Row],[101]])</f>
        <v>0.1646122685185186</v>
      </c>
      <c r="DG58" s="126">
        <f>IF(ISBLANK(laps_times[[#This Row],[102]]),"DNF",    rounds_cum_time[[#This Row],[101]]+laps_times[[#This Row],[102]])</f>
        <v>0.16628321759259268</v>
      </c>
      <c r="DH58" s="126">
        <f>IF(ISBLANK(laps_times[[#This Row],[103]]),"DNF",    rounds_cum_time[[#This Row],[102]]+laps_times[[#This Row],[103]])</f>
        <v>0.16792650462962971</v>
      </c>
      <c r="DI58" s="127">
        <f>IF(ISBLANK(laps_times[[#This Row],[104]]),"DNF",    rounds_cum_time[[#This Row],[103]]+laps_times[[#This Row],[104]])</f>
        <v>0.16955717592592601</v>
      </c>
      <c r="DJ58" s="127">
        <f>IF(ISBLANK(laps_times[[#This Row],[105]]),"DNF",    rounds_cum_time[[#This Row],[104]]+laps_times[[#This Row],[105]])</f>
        <v>0.17116076388888896</v>
      </c>
    </row>
    <row r="59" spans="2:114">
      <c r="B59" s="123">
        <f>laps_times[[#This Row],[poř]]</f>
        <v>56</v>
      </c>
      <c r="C59" s="124">
        <f>laps_times[[#This Row],[s.č.]]</f>
        <v>106</v>
      </c>
      <c r="D59" s="124" t="str">
        <f>laps_times[[#This Row],[jméno]]</f>
        <v>Wolaschka Peter</v>
      </c>
      <c r="E59" s="125">
        <f>laps_times[[#This Row],[roč]]</f>
        <v>1969</v>
      </c>
      <c r="F59" s="125" t="str">
        <f>laps_times[[#This Row],[kat]]</f>
        <v>M50</v>
      </c>
      <c r="G59" s="125">
        <f>laps_times[[#This Row],[poř_kat]]</f>
        <v>8</v>
      </c>
      <c r="H59" s="124" t="str">
        <f>IF(ISBLANK(laps_times[[#This Row],[klub]]),"-",laps_times[[#This Row],[klub]])</f>
        <v>Sturmvogel München</v>
      </c>
      <c r="I59" s="133">
        <f>laps_times[[#This Row],[celk. čas]]</f>
        <v>0.17250694444444445</v>
      </c>
      <c r="J59" s="126">
        <f>laps_times[[#This Row],[1]]</f>
        <v>2.1456018518518517E-3</v>
      </c>
      <c r="K59" s="126">
        <f>IF(ISBLANK(laps_times[[#This Row],[2]]),"DNF",    rounds_cum_time[[#This Row],[1]]+laps_times[[#This Row],[2]])</f>
        <v>3.4865740740740742E-3</v>
      </c>
      <c r="L59" s="126">
        <f>IF(ISBLANK(laps_times[[#This Row],[3]]),"DNF",    rounds_cum_time[[#This Row],[2]]+laps_times[[#This Row],[3]])</f>
        <v>4.8646990740740742E-3</v>
      </c>
      <c r="M59" s="126">
        <f>IF(ISBLANK(laps_times[[#This Row],[4]]),"DNF",    rounds_cum_time[[#This Row],[3]]+laps_times[[#This Row],[4]])</f>
        <v>6.270833333333334E-3</v>
      </c>
      <c r="N59" s="126">
        <f>IF(ISBLANK(laps_times[[#This Row],[5]]),"DNF",    rounds_cum_time[[#This Row],[4]]+laps_times[[#This Row],[5]])</f>
        <v>7.6763888888888897E-3</v>
      </c>
      <c r="O59" s="126">
        <f>IF(ISBLANK(laps_times[[#This Row],[6]]),"DNF",    rounds_cum_time[[#This Row],[5]]+laps_times[[#This Row],[6]])</f>
        <v>9.0584490740740747E-3</v>
      </c>
      <c r="P59" s="126">
        <f>IF(ISBLANK(laps_times[[#This Row],[7]]),"DNF",    rounds_cum_time[[#This Row],[6]]+laps_times[[#This Row],[7]])</f>
        <v>1.0453009259259259E-2</v>
      </c>
      <c r="Q59" s="126">
        <f>IF(ISBLANK(laps_times[[#This Row],[8]]),"DNF",    rounds_cum_time[[#This Row],[7]]+laps_times[[#This Row],[8]])</f>
        <v>1.1821527777777778E-2</v>
      </c>
      <c r="R59" s="126">
        <f>IF(ISBLANK(laps_times[[#This Row],[9]]),"DNF",    rounds_cum_time[[#This Row],[8]]+laps_times[[#This Row],[9]])</f>
        <v>1.3224768518518519E-2</v>
      </c>
      <c r="S59" s="126">
        <f>IF(ISBLANK(laps_times[[#This Row],[10]]),"DNF",    rounds_cum_time[[#This Row],[9]]+laps_times[[#This Row],[10]])</f>
        <v>1.4651851851851853E-2</v>
      </c>
      <c r="T59" s="126">
        <f>IF(ISBLANK(laps_times[[#This Row],[11]]),"DNF",    rounds_cum_time[[#This Row],[10]]+laps_times[[#This Row],[11]])</f>
        <v>1.6040625000000003E-2</v>
      </c>
      <c r="U59" s="126">
        <f>IF(ISBLANK(laps_times[[#This Row],[12]]),"DNF",    rounds_cum_time[[#This Row],[11]]+laps_times[[#This Row],[12]])</f>
        <v>1.7443055555555559E-2</v>
      </c>
      <c r="V59" s="126">
        <f>IF(ISBLANK(laps_times[[#This Row],[13]]),"DNF",    rounds_cum_time[[#This Row],[12]]+laps_times[[#This Row],[13]])</f>
        <v>1.8847916666666669E-2</v>
      </c>
      <c r="W59" s="126">
        <f>IF(ISBLANK(laps_times[[#This Row],[14]]),"DNF",    rounds_cum_time[[#This Row],[13]]+laps_times[[#This Row],[14]])</f>
        <v>2.0255902777777779E-2</v>
      </c>
      <c r="X59" s="126">
        <f>IF(ISBLANK(laps_times[[#This Row],[15]]),"DNF",    rounds_cum_time[[#This Row],[14]]+laps_times[[#This Row],[15]])</f>
        <v>2.1693287037037039E-2</v>
      </c>
      <c r="Y59" s="126">
        <f>IF(ISBLANK(laps_times[[#This Row],[16]]),"DNF",    rounds_cum_time[[#This Row],[15]]+laps_times[[#This Row],[16]])</f>
        <v>2.3094444444444445E-2</v>
      </c>
      <c r="Z59" s="126">
        <f>IF(ISBLANK(laps_times[[#This Row],[17]]),"DNF",    rounds_cum_time[[#This Row],[16]]+laps_times[[#This Row],[17]])</f>
        <v>2.4527546296296297E-2</v>
      </c>
      <c r="AA59" s="126">
        <f>IF(ISBLANK(laps_times[[#This Row],[18]]),"DNF",    rounds_cum_time[[#This Row],[17]]+laps_times[[#This Row],[18]])</f>
        <v>2.5919097222222222E-2</v>
      </c>
      <c r="AB59" s="126">
        <f>IF(ISBLANK(laps_times[[#This Row],[19]]),"DNF",    rounds_cum_time[[#This Row],[18]]+laps_times[[#This Row],[19]])</f>
        <v>2.733425925925926E-2</v>
      </c>
      <c r="AC59" s="126">
        <f>IF(ISBLANK(laps_times[[#This Row],[20]]),"DNF",    rounds_cum_time[[#This Row],[19]]+laps_times[[#This Row],[20]])</f>
        <v>2.8749189814814814E-2</v>
      </c>
      <c r="AD59" s="126">
        <f>IF(ISBLANK(laps_times[[#This Row],[21]]),"DNF",    rounds_cum_time[[#This Row],[20]]+laps_times[[#This Row],[21]])</f>
        <v>3.0187615740740741E-2</v>
      </c>
      <c r="AE59" s="126">
        <f>IF(ISBLANK(laps_times[[#This Row],[22]]),"DNF",    rounds_cum_time[[#This Row],[21]]+laps_times[[#This Row],[22]])</f>
        <v>3.1588310185185188E-2</v>
      </c>
      <c r="AF59" s="126">
        <f>IF(ISBLANK(laps_times[[#This Row],[23]]),"DNF",    rounds_cum_time[[#This Row],[22]]+laps_times[[#This Row],[23]])</f>
        <v>3.2997916666666668E-2</v>
      </c>
      <c r="AG59" s="126">
        <f>IF(ISBLANK(laps_times[[#This Row],[24]]),"DNF",    rounds_cum_time[[#This Row],[23]]+laps_times[[#This Row],[24]])</f>
        <v>3.4418634259259263E-2</v>
      </c>
      <c r="AH59" s="126">
        <f>IF(ISBLANK(laps_times[[#This Row],[25]]),"DNF",    rounds_cum_time[[#This Row],[24]]+laps_times[[#This Row],[25]])</f>
        <v>3.5873495370370372E-2</v>
      </c>
      <c r="AI59" s="126">
        <f>IF(ISBLANK(laps_times[[#This Row],[26]]),"DNF",    rounds_cum_time[[#This Row],[25]]+laps_times[[#This Row],[26]])</f>
        <v>3.7338310185185186E-2</v>
      </c>
      <c r="AJ59" s="126">
        <f>IF(ISBLANK(laps_times[[#This Row],[27]]),"DNF",    rounds_cum_time[[#This Row],[26]]+laps_times[[#This Row],[27]])</f>
        <v>3.8805439814814817E-2</v>
      </c>
      <c r="AK59" s="126">
        <f>IF(ISBLANK(laps_times[[#This Row],[28]]),"DNF",    rounds_cum_time[[#This Row],[27]]+laps_times[[#This Row],[28]])</f>
        <v>4.0260416666666667E-2</v>
      </c>
      <c r="AL59" s="126">
        <f>IF(ISBLANK(laps_times[[#This Row],[29]]),"DNF",    rounds_cum_time[[#This Row],[28]]+laps_times[[#This Row],[29]])</f>
        <v>4.169050925925926E-2</v>
      </c>
      <c r="AM59" s="126">
        <f>IF(ISBLANK(laps_times[[#This Row],[30]]),"DNF",    rounds_cum_time[[#This Row],[29]]+laps_times[[#This Row],[30]])</f>
        <v>4.313784722222222E-2</v>
      </c>
      <c r="AN59" s="126">
        <f>IF(ISBLANK(laps_times[[#This Row],[31]]),"DNF",    rounds_cum_time[[#This Row],[30]]+laps_times[[#This Row],[31]])</f>
        <v>4.4601736111111109E-2</v>
      </c>
      <c r="AO59" s="126">
        <f>IF(ISBLANK(laps_times[[#This Row],[32]]),"DNF",    rounds_cum_time[[#This Row],[31]]+laps_times[[#This Row],[32]])</f>
        <v>4.6046296296296294E-2</v>
      </c>
      <c r="AP59" s="126">
        <f>IF(ISBLANK(laps_times[[#This Row],[33]]),"DNF",    rounds_cum_time[[#This Row],[32]]+laps_times[[#This Row],[33]])</f>
        <v>4.7530324074074072E-2</v>
      </c>
      <c r="AQ59" s="126">
        <f>IF(ISBLANK(laps_times[[#This Row],[34]]),"DNF",    rounds_cum_time[[#This Row],[33]]+laps_times[[#This Row],[34]])</f>
        <v>4.8981365740740739E-2</v>
      </c>
      <c r="AR59" s="126">
        <f>IF(ISBLANK(laps_times[[#This Row],[35]]),"DNF",    rounds_cum_time[[#This Row],[34]]+laps_times[[#This Row],[35]])</f>
        <v>5.0468402777777775E-2</v>
      </c>
      <c r="AS59" s="126">
        <f>IF(ISBLANK(laps_times[[#This Row],[36]]),"DNF",    rounds_cum_time[[#This Row],[35]]+laps_times[[#This Row],[36]])</f>
        <v>5.1949652777777772E-2</v>
      </c>
      <c r="AT59" s="126">
        <f>IF(ISBLANK(laps_times[[#This Row],[37]]),"DNF",    rounds_cum_time[[#This Row],[36]]+laps_times[[#This Row],[37]])</f>
        <v>5.341215277777777E-2</v>
      </c>
      <c r="AU59" s="126">
        <f>IF(ISBLANK(laps_times[[#This Row],[38]]),"DNF",    rounds_cum_time[[#This Row],[37]]+laps_times[[#This Row],[38]])</f>
        <v>5.4909606481481472E-2</v>
      </c>
      <c r="AV59" s="126">
        <f>IF(ISBLANK(laps_times[[#This Row],[39]]),"DNF",    rounds_cum_time[[#This Row],[38]]+laps_times[[#This Row],[39]])</f>
        <v>5.63980324074074E-2</v>
      </c>
      <c r="AW59" s="126">
        <f>IF(ISBLANK(laps_times[[#This Row],[40]]),"DNF",    rounds_cum_time[[#This Row],[39]]+laps_times[[#This Row],[40]])</f>
        <v>5.7888773148148144E-2</v>
      </c>
      <c r="AX59" s="126">
        <f>IF(ISBLANK(laps_times[[#This Row],[41]]),"DNF",    rounds_cum_time[[#This Row],[40]]+laps_times[[#This Row],[41]])</f>
        <v>5.9391898148148145E-2</v>
      </c>
      <c r="AY59" s="126">
        <f>IF(ISBLANK(laps_times[[#This Row],[42]]),"DNF",    rounds_cum_time[[#This Row],[41]]+laps_times[[#This Row],[42]])</f>
        <v>6.0901388888888887E-2</v>
      </c>
      <c r="AZ59" s="126">
        <f>IF(ISBLANK(laps_times[[#This Row],[43]]),"DNF",    rounds_cum_time[[#This Row],[42]]+laps_times[[#This Row],[43]])</f>
        <v>6.2420370370370369E-2</v>
      </c>
      <c r="BA59" s="126">
        <f>IF(ISBLANK(laps_times[[#This Row],[44]]),"DNF",    rounds_cum_time[[#This Row],[43]]+laps_times[[#This Row],[44]])</f>
        <v>6.3977777777777772E-2</v>
      </c>
      <c r="BB59" s="126">
        <f>IF(ISBLANK(laps_times[[#This Row],[45]]),"DNF",    rounds_cum_time[[#This Row],[44]]+laps_times[[#This Row],[45]])</f>
        <v>6.5518750000000001E-2</v>
      </c>
      <c r="BC59" s="126">
        <f>IF(ISBLANK(laps_times[[#This Row],[46]]),"DNF",    rounds_cum_time[[#This Row],[45]]+laps_times[[#This Row],[46]])</f>
        <v>6.7014814814814819E-2</v>
      </c>
      <c r="BD59" s="126">
        <f>IF(ISBLANK(laps_times[[#This Row],[47]]),"DNF",    rounds_cum_time[[#This Row],[46]]+laps_times[[#This Row],[47]])</f>
        <v>6.8591782407407417E-2</v>
      </c>
      <c r="BE59" s="126">
        <f>IF(ISBLANK(laps_times[[#This Row],[48]]),"DNF",    rounds_cum_time[[#This Row],[47]]+laps_times[[#This Row],[48]])</f>
        <v>7.0146412037037045E-2</v>
      </c>
      <c r="BF59" s="126">
        <f>IF(ISBLANK(laps_times[[#This Row],[49]]),"DNF",    rounds_cum_time[[#This Row],[48]]+laps_times[[#This Row],[49]])</f>
        <v>7.1719097222222236E-2</v>
      </c>
      <c r="BG59" s="126">
        <f>IF(ISBLANK(laps_times[[#This Row],[50]]),"DNF",    rounds_cum_time[[#This Row],[49]]+laps_times[[#This Row],[50]])</f>
        <v>7.326712962962964E-2</v>
      </c>
      <c r="BH59" s="126">
        <f>IF(ISBLANK(laps_times[[#This Row],[51]]),"DNF",    rounds_cum_time[[#This Row],[50]]+laps_times[[#This Row],[51]])</f>
        <v>7.4838078703703709E-2</v>
      </c>
      <c r="BI59" s="126">
        <f>IF(ISBLANK(laps_times[[#This Row],[52]]),"DNF",    rounds_cum_time[[#This Row],[51]]+laps_times[[#This Row],[52]])</f>
        <v>7.6405208333333335E-2</v>
      </c>
      <c r="BJ59" s="126">
        <f>IF(ISBLANK(laps_times[[#This Row],[53]]),"DNF",    rounds_cum_time[[#This Row],[52]]+laps_times[[#This Row],[53]])</f>
        <v>7.8029629629629629E-2</v>
      </c>
      <c r="BK59" s="126">
        <f>IF(ISBLANK(laps_times[[#This Row],[54]]),"DNF",    rounds_cum_time[[#This Row],[53]]+laps_times[[#This Row],[54]])</f>
        <v>7.9714236111111114E-2</v>
      </c>
      <c r="BL59" s="126">
        <f>IF(ISBLANK(laps_times[[#This Row],[55]]),"DNF",    rounds_cum_time[[#This Row],[54]]+laps_times[[#This Row],[55]])</f>
        <v>8.1355671296296297E-2</v>
      </c>
      <c r="BM59" s="126">
        <f>IF(ISBLANK(laps_times[[#This Row],[56]]),"DNF",    rounds_cum_time[[#This Row],[55]]+laps_times[[#This Row],[56]])</f>
        <v>8.3039467592592592E-2</v>
      </c>
      <c r="BN59" s="126">
        <f>IF(ISBLANK(laps_times[[#This Row],[57]]),"DNF",    rounds_cum_time[[#This Row],[56]]+laps_times[[#This Row],[57]])</f>
        <v>8.4718518518518512E-2</v>
      </c>
      <c r="BO59" s="126">
        <f>IF(ISBLANK(laps_times[[#This Row],[58]]),"DNF",    rounds_cum_time[[#This Row],[57]]+laps_times[[#This Row],[58]])</f>
        <v>8.6376736111111102E-2</v>
      </c>
      <c r="BP59" s="126">
        <f>IF(ISBLANK(laps_times[[#This Row],[59]]),"DNF",    rounds_cum_time[[#This Row],[58]]+laps_times[[#This Row],[59]])</f>
        <v>8.8053472222222207E-2</v>
      </c>
      <c r="BQ59" s="126">
        <f>IF(ISBLANK(laps_times[[#This Row],[60]]),"DNF",    rounds_cum_time[[#This Row],[59]]+laps_times[[#This Row],[60]])</f>
        <v>8.9695138888888873E-2</v>
      </c>
      <c r="BR59" s="126">
        <f>IF(ISBLANK(laps_times[[#This Row],[61]]),"DNF",    rounds_cum_time[[#This Row],[60]]+laps_times[[#This Row],[61]])</f>
        <v>9.1353703703703687E-2</v>
      </c>
      <c r="BS59" s="126">
        <f>IF(ISBLANK(laps_times[[#This Row],[62]]),"DNF",    rounds_cum_time[[#This Row],[61]]+laps_times[[#This Row],[62]])</f>
        <v>9.3004513888888876E-2</v>
      </c>
      <c r="BT59" s="126">
        <f>IF(ISBLANK(laps_times[[#This Row],[63]]),"DNF",    rounds_cum_time[[#This Row],[62]]+laps_times[[#This Row],[63]])</f>
        <v>9.4600925925925908E-2</v>
      </c>
      <c r="BU59" s="126">
        <f>IF(ISBLANK(laps_times[[#This Row],[64]]),"DNF",    rounds_cum_time[[#This Row],[63]]+laps_times[[#This Row],[64]])</f>
        <v>9.6247222222222206E-2</v>
      </c>
      <c r="BV59" s="126">
        <f>IF(ISBLANK(laps_times[[#This Row],[65]]),"DNF",    rounds_cum_time[[#This Row],[64]]+laps_times[[#This Row],[65]])</f>
        <v>9.7850925925925911E-2</v>
      </c>
      <c r="BW59" s="126">
        <f>IF(ISBLANK(laps_times[[#This Row],[66]]),"DNF",    rounds_cum_time[[#This Row],[65]]+laps_times[[#This Row],[66]])</f>
        <v>9.955138888888887E-2</v>
      </c>
      <c r="BX59" s="126">
        <f>IF(ISBLANK(laps_times[[#This Row],[67]]),"DNF",    rounds_cum_time[[#This Row],[66]]+laps_times[[#This Row],[67]])</f>
        <v>0.10122083333333332</v>
      </c>
      <c r="BY59" s="126">
        <f>IF(ISBLANK(laps_times[[#This Row],[68]]),"DNF",    rounds_cum_time[[#This Row],[67]]+laps_times[[#This Row],[68]])</f>
        <v>0.10288912037037035</v>
      </c>
      <c r="BZ59" s="126">
        <f>IF(ISBLANK(laps_times[[#This Row],[69]]),"DNF",    rounds_cum_time[[#This Row],[68]]+laps_times[[#This Row],[69]])</f>
        <v>0.10464826388888887</v>
      </c>
      <c r="CA59" s="126">
        <f>IF(ISBLANK(laps_times[[#This Row],[70]]),"DNF",    rounds_cum_time[[#This Row],[69]]+laps_times[[#This Row],[70]])</f>
        <v>0.10635821759259258</v>
      </c>
      <c r="CB59" s="126">
        <f>IF(ISBLANK(laps_times[[#This Row],[71]]),"DNF",    rounds_cum_time[[#This Row],[70]]+laps_times[[#This Row],[71]])</f>
        <v>0.10810370370370369</v>
      </c>
      <c r="CC59" s="126">
        <f>IF(ISBLANK(laps_times[[#This Row],[72]]),"DNF",    rounds_cum_time[[#This Row],[71]]+laps_times[[#This Row],[72]])</f>
        <v>0.10986932870370369</v>
      </c>
      <c r="CD59" s="126">
        <f>IF(ISBLANK(laps_times[[#This Row],[73]]),"DNF",    rounds_cum_time[[#This Row],[72]]+laps_times[[#This Row],[73]])</f>
        <v>0.11162754629629629</v>
      </c>
      <c r="CE59" s="126">
        <f>IF(ISBLANK(laps_times[[#This Row],[74]]),"DNF",    rounds_cum_time[[#This Row],[73]]+laps_times[[#This Row],[74]])</f>
        <v>0.11337118055555555</v>
      </c>
      <c r="CF59" s="126">
        <f>IF(ISBLANK(laps_times[[#This Row],[75]]),"DNF",    rounds_cum_time[[#This Row],[74]]+laps_times[[#This Row],[75]])</f>
        <v>0.1150923611111111</v>
      </c>
      <c r="CG59" s="126">
        <f>IF(ISBLANK(laps_times[[#This Row],[76]]),"DNF",    rounds_cum_time[[#This Row],[75]]+laps_times[[#This Row],[76]])</f>
        <v>0.11694988425925924</v>
      </c>
      <c r="CH59" s="126">
        <f>IF(ISBLANK(laps_times[[#This Row],[77]]),"DNF",    rounds_cum_time[[#This Row],[76]]+laps_times[[#This Row],[77]])</f>
        <v>0.11893611111111109</v>
      </c>
      <c r="CI59" s="126">
        <f>IF(ISBLANK(laps_times[[#This Row],[78]]),"DNF",    rounds_cum_time[[#This Row],[77]]+laps_times[[#This Row],[78]])</f>
        <v>0.12078541666666665</v>
      </c>
      <c r="CJ59" s="126">
        <f>IF(ISBLANK(laps_times[[#This Row],[79]]),"DNF",    rounds_cum_time[[#This Row],[78]]+laps_times[[#This Row],[79]])</f>
        <v>0.12264699074074072</v>
      </c>
      <c r="CK59" s="126">
        <f>IF(ISBLANK(laps_times[[#This Row],[80]]),"DNF",    rounds_cum_time[[#This Row],[79]]+laps_times[[#This Row],[80]])</f>
        <v>0.12447800925925924</v>
      </c>
      <c r="CL59" s="126">
        <f>IF(ISBLANK(laps_times[[#This Row],[81]]),"DNF",    rounds_cum_time[[#This Row],[80]]+laps_times[[#This Row],[81]])</f>
        <v>0.12639328703703701</v>
      </c>
      <c r="CM59" s="126">
        <f>IF(ISBLANK(laps_times[[#This Row],[82]]),"DNF",    rounds_cum_time[[#This Row],[81]]+laps_times[[#This Row],[82]])</f>
        <v>0.1282864583333333</v>
      </c>
      <c r="CN59" s="126">
        <f>IF(ISBLANK(laps_times[[#This Row],[83]]),"DNF",    rounds_cum_time[[#This Row],[82]]+laps_times[[#This Row],[83]])</f>
        <v>0.13013090277777775</v>
      </c>
      <c r="CO59" s="126">
        <f>IF(ISBLANK(laps_times[[#This Row],[84]]),"DNF",    rounds_cum_time[[#This Row],[83]]+laps_times[[#This Row],[84]])</f>
        <v>0.13212152777777775</v>
      </c>
      <c r="CP59" s="126">
        <f>IF(ISBLANK(laps_times[[#This Row],[85]]),"DNF",    rounds_cum_time[[#This Row],[84]]+laps_times[[#This Row],[85]])</f>
        <v>0.13399733796296293</v>
      </c>
      <c r="CQ59" s="126">
        <f>IF(ISBLANK(laps_times[[#This Row],[86]]),"DNF",    rounds_cum_time[[#This Row],[85]]+laps_times[[#This Row],[86]])</f>
        <v>0.13586435185185181</v>
      </c>
      <c r="CR59" s="126">
        <f>IF(ISBLANK(laps_times[[#This Row],[87]]),"DNF",    rounds_cum_time[[#This Row],[86]]+laps_times[[#This Row],[87]])</f>
        <v>0.13779131944444439</v>
      </c>
      <c r="CS59" s="126">
        <f>IF(ISBLANK(laps_times[[#This Row],[88]]),"DNF",    rounds_cum_time[[#This Row],[87]]+laps_times[[#This Row],[88]])</f>
        <v>0.13971759259259253</v>
      </c>
      <c r="CT59" s="126">
        <f>IF(ISBLANK(laps_times[[#This Row],[89]]),"DNF",    rounds_cum_time[[#This Row],[88]]+laps_times[[#This Row],[89]])</f>
        <v>0.14165706018518512</v>
      </c>
      <c r="CU59" s="126">
        <f>IF(ISBLANK(laps_times[[#This Row],[90]]),"DNF",    rounds_cum_time[[#This Row],[89]]+laps_times[[#This Row],[90]])</f>
        <v>0.14361226851851847</v>
      </c>
      <c r="CV59" s="126">
        <f>IF(ISBLANK(laps_times[[#This Row],[91]]),"DNF",    rounds_cum_time[[#This Row],[90]]+laps_times[[#This Row],[91]])</f>
        <v>0.14547789351851848</v>
      </c>
      <c r="CW59" s="126">
        <f>IF(ISBLANK(laps_times[[#This Row],[92]]),"DNF",    rounds_cum_time[[#This Row],[91]]+laps_times[[#This Row],[92]])</f>
        <v>0.14733796296296292</v>
      </c>
      <c r="CX59" s="126">
        <f>IF(ISBLANK(laps_times[[#This Row],[93]]),"DNF",    rounds_cum_time[[#This Row],[92]]+laps_times[[#This Row],[93]])</f>
        <v>0.14929201388888885</v>
      </c>
      <c r="CY59" s="126">
        <f>IF(ISBLANK(laps_times[[#This Row],[94]]),"DNF",    rounds_cum_time[[#This Row],[93]]+laps_times[[#This Row],[94]])</f>
        <v>0.15121203703703701</v>
      </c>
      <c r="CZ59" s="126">
        <f>IF(ISBLANK(laps_times[[#This Row],[95]]),"DNF",    rounds_cum_time[[#This Row],[94]]+laps_times[[#This Row],[95]])</f>
        <v>0.15312048611111109</v>
      </c>
      <c r="DA59" s="126">
        <f>IF(ISBLANK(laps_times[[#This Row],[96]]),"DNF",    rounds_cum_time[[#This Row],[95]]+laps_times[[#This Row],[96]])</f>
        <v>0.15503368055555553</v>
      </c>
      <c r="DB59" s="126">
        <f>IF(ISBLANK(laps_times[[#This Row],[97]]),"DNF",    rounds_cum_time[[#This Row],[96]]+laps_times[[#This Row],[97]])</f>
        <v>0.1569753472222222</v>
      </c>
      <c r="DC59" s="126">
        <f>IF(ISBLANK(laps_times[[#This Row],[98]]),"DNF",    rounds_cum_time[[#This Row],[97]]+laps_times[[#This Row],[98]])</f>
        <v>0.15902812499999996</v>
      </c>
      <c r="DD59" s="126">
        <f>IF(ISBLANK(laps_times[[#This Row],[99]]),"DNF",    rounds_cum_time[[#This Row],[98]]+laps_times[[#This Row],[99]])</f>
        <v>0.16102106481481479</v>
      </c>
      <c r="DE59" s="126">
        <f>IF(ISBLANK(laps_times[[#This Row],[100]]),"DNF",    rounds_cum_time[[#This Row],[99]]+laps_times[[#This Row],[100]])</f>
        <v>0.16299456018518516</v>
      </c>
      <c r="DF59" s="126">
        <f>IF(ISBLANK(laps_times[[#This Row],[101]]),"DNF",    rounds_cum_time[[#This Row],[100]]+laps_times[[#This Row],[101]])</f>
        <v>0.16492476851851848</v>
      </c>
      <c r="DG59" s="126">
        <f>IF(ISBLANK(laps_times[[#This Row],[102]]),"DNF",    rounds_cum_time[[#This Row],[101]]+laps_times[[#This Row],[102]])</f>
        <v>0.16686921296296292</v>
      </c>
      <c r="DH59" s="126">
        <f>IF(ISBLANK(laps_times[[#This Row],[103]]),"DNF",    rounds_cum_time[[#This Row],[102]]+laps_times[[#This Row],[103]])</f>
        <v>0.16890046296296293</v>
      </c>
      <c r="DI59" s="127">
        <f>IF(ISBLANK(laps_times[[#This Row],[104]]),"DNF",    rounds_cum_time[[#This Row],[103]]+laps_times[[#This Row],[104]])</f>
        <v>0.17089710648148146</v>
      </c>
      <c r="DJ59" s="127">
        <f>IF(ISBLANK(laps_times[[#This Row],[105]]),"DNF",    rounds_cum_time[[#This Row],[104]]+laps_times[[#This Row],[105]])</f>
        <v>0.17250682870370368</v>
      </c>
    </row>
    <row r="60" spans="2:114">
      <c r="B60" s="123">
        <f>laps_times[[#This Row],[poř]]</f>
        <v>57</v>
      </c>
      <c r="C60" s="124">
        <f>laps_times[[#This Row],[s.č.]]</f>
        <v>96</v>
      </c>
      <c r="D60" s="124" t="str">
        <f>laps_times[[#This Row],[jméno]]</f>
        <v>Smrž Jakub</v>
      </c>
      <c r="E60" s="125">
        <f>laps_times[[#This Row],[roč]]</f>
        <v>1983</v>
      </c>
      <c r="F60" s="125" t="str">
        <f>laps_times[[#This Row],[kat]]</f>
        <v>M30</v>
      </c>
      <c r="G60" s="125">
        <f>laps_times[[#This Row],[poř_kat]]</f>
        <v>12</v>
      </c>
      <c r="H60" s="124" t="str">
        <f>IF(ISBLANK(laps_times[[#This Row],[klub]]),"-",laps_times[[#This Row],[klub]])</f>
        <v>BěžímPro.cz Centrum BAZALKA</v>
      </c>
      <c r="I60" s="133">
        <f>laps_times[[#This Row],[celk. čas]]</f>
        <v>0.17443402777777775</v>
      </c>
      <c r="J60" s="126">
        <f>laps_times[[#This Row],[1]]</f>
        <v>2.3506944444444443E-3</v>
      </c>
      <c r="K60" s="126">
        <f>IF(ISBLANK(laps_times[[#This Row],[2]]),"DNF",    rounds_cum_time[[#This Row],[1]]+laps_times[[#This Row],[2]])</f>
        <v>3.7687499999999995E-3</v>
      </c>
      <c r="L60" s="126">
        <f>IF(ISBLANK(laps_times[[#This Row],[3]]),"DNF",    rounds_cum_time[[#This Row],[2]]+laps_times[[#This Row],[3]])</f>
        <v>5.2206018518518513E-3</v>
      </c>
      <c r="M60" s="126">
        <f>IF(ISBLANK(laps_times[[#This Row],[4]]),"DNF",    rounds_cum_time[[#This Row],[3]]+laps_times[[#This Row],[4]])</f>
        <v>6.6706018518518512E-3</v>
      </c>
      <c r="N60" s="126">
        <f>IF(ISBLANK(laps_times[[#This Row],[5]]),"DNF",    rounds_cum_time[[#This Row],[4]]+laps_times[[#This Row],[5]])</f>
        <v>8.1097222222222213E-3</v>
      </c>
      <c r="O60" s="126">
        <f>IF(ISBLANK(laps_times[[#This Row],[6]]),"DNF",    rounds_cum_time[[#This Row],[5]]+laps_times[[#This Row],[6]])</f>
        <v>9.5736111111111109E-3</v>
      </c>
      <c r="P60" s="126">
        <f>IF(ISBLANK(laps_times[[#This Row],[7]]),"DNF",    rounds_cum_time[[#This Row],[6]]+laps_times[[#This Row],[7]])</f>
        <v>1.0998032407407408E-2</v>
      </c>
      <c r="Q60" s="126">
        <f>IF(ISBLANK(laps_times[[#This Row],[8]]),"DNF",    rounds_cum_time[[#This Row],[7]]+laps_times[[#This Row],[8]])</f>
        <v>1.2429050925925927E-2</v>
      </c>
      <c r="R60" s="126">
        <f>IF(ISBLANK(laps_times[[#This Row],[9]]),"DNF",    rounds_cum_time[[#This Row],[8]]+laps_times[[#This Row],[9]])</f>
        <v>1.3884490740740742E-2</v>
      </c>
      <c r="S60" s="126">
        <f>IF(ISBLANK(laps_times[[#This Row],[10]]),"DNF",    rounds_cum_time[[#This Row],[9]]+laps_times[[#This Row],[10]])</f>
        <v>1.5357291666666668E-2</v>
      </c>
      <c r="T60" s="126">
        <f>IF(ISBLANK(laps_times[[#This Row],[11]]),"DNF",    rounds_cum_time[[#This Row],[10]]+laps_times[[#This Row],[11]])</f>
        <v>1.6824074074074075E-2</v>
      </c>
      <c r="U60" s="126">
        <f>IF(ISBLANK(laps_times[[#This Row],[12]]),"DNF",    rounds_cum_time[[#This Row],[11]]+laps_times[[#This Row],[12]])</f>
        <v>1.8284027777777778E-2</v>
      </c>
      <c r="V60" s="126">
        <f>IF(ISBLANK(laps_times[[#This Row],[13]]),"DNF",    rounds_cum_time[[#This Row],[12]]+laps_times[[#This Row],[13]])</f>
        <v>1.9770833333333335E-2</v>
      </c>
      <c r="W60" s="126">
        <f>IF(ISBLANK(laps_times[[#This Row],[14]]),"DNF",    rounds_cum_time[[#This Row],[13]]+laps_times[[#This Row],[14]])</f>
        <v>2.1230787037037038E-2</v>
      </c>
      <c r="X60" s="126">
        <f>IF(ISBLANK(laps_times[[#This Row],[15]]),"DNF",    rounds_cum_time[[#This Row],[14]]+laps_times[[#This Row],[15]])</f>
        <v>2.2702662037037039E-2</v>
      </c>
      <c r="Y60" s="126">
        <f>IF(ISBLANK(laps_times[[#This Row],[16]]),"DNF",    rounds_cum_time[[#This Row],[15]]+laps_times[[#This Row],[16]])</f>
        <v>2.4182291666666668E-2</v>
      </c>
      <c r="Z60" s="126">
        <f>IF(ISBLANK(laps_times[[#This Row],[17]]),"DNF",    rounds_cum_time[[#This Row],[16]]+laps_times[[#This Row],[17]])</f>
        <v>2.5667939814814817E-2</v>
      </c>
      <c r="AA60" s="126">
        <f>IF(ISBLANK(laps_times[[#This Row],[18]]),"DNF",    rounds_cum_time[[#This Row],[17]]+laps_times[[#This Row],[18]])</f>
        <v>2.7145717592592596E-2</v>
      </c>
      <c r="AB60" s="126">
        <f>IF(ISBLANK(laps_times[[#This Row],[19]]),"DNF",    rounds_cum_time[[#This Row],[18]]+laps_times[[#This Row],[19]])</f>
        <v>2.8628009259259263E-2</v>
      </c>
      <c r="AC60" s="126">
        <f>IF(ISBLANK(laps_times[[#This Row],[20]]),"DNF",    rounds_cum_time[[#This Row],[19]]+laps_times[[#This Row],[20]])</f>
        <v>3.0103703703703709E-2</v>
      </c>
      <c r="AD60" s="126">
        <f>IF(ISBLANK(laps_times[[#This Row],[21]]),"DNF",    rounds_cum_time[[#This Row],[20]]+laps_times[[#This Row],[21]])</f>
        <v>3.1611574074074077E-2</v>
      </c>
      <c r="AE60" s="126">
        <f>IF(ISBLANK(laps_times[[#This Row],[22]]),"DNF",    rounds_cum_time[[#This Row],[21]]+laps_times[[#This Row],[22]])</f>
        <v>3.3118171296296302E-2</v>
      </c>
      <c r="AF60" s="126">
        <f>IF(ISBLANK(laps_times[[#This Row],[23]]),"DNF",    rounds_cum_time[[#This Row],[22]]+laps_times[[#This Row],[23]])</f>
        <v>3.4614236111111113E-2</v>
      </c>
      <c r="AG60" s="126">
        <f>IF(ISBLANK(laps_times[[#This Row],[24]]),"DNF",    rounds_cum_time[[#This Row],[23]]+laps_times[[#This Row],[24]])</f>
        <v>3.6115162037037039E-2</v>
      </c>
      <c r="AH60" s="126">
        <f>IF(ISBLANK(laps_times[[#This Row],[25]]),"DNF",    rounds_cum_time[[#This Row],[24]]+laps_times[[#This Row],[25]])</f>
        <v>3.7620486111111115E-2</v>
      </c>
      <c r="AI60" s="126">
        <f>IF(ISBLANK(laps_times[[#This Row],[26]]),"DNF",    rounds_cum_time[[#This Row],[25]]+laps_times[[#This Row],[26]])</f>
        <v>3.913020833333334E-2</v>
      </c>
      <c r="AJ60" s="126">
        <f>IF(ISBLANK(laps_times[[#This Row],[27]]),"DNF",    rounds_cum_time[[#This Row],[26]]+laps_times[[#This Row],[27]])</f>
        <v>4.0661921296296304E-2</v>
      </c>
      <c r="AK60" s="126">
        <f>IF(ISBLANK(laps_times[[#This Row],[28]]),"DNF",    rounds_cum_time[[#This Row],[27]]+laps_times[[#This Row],[28]])</f>
        <v>4.2160069444444455E-2</v>
      </c>
      <c r="AL60" s="126">
        <f>IF(ISBLANK(laps_times[[#This Row],[29]]),"DNF",    rounds_cum_time[[#This Row],[28]]+laps_times[[#This Row],[29]])</f>
        <v>4.3681944444444454E-2</v>
      </c>
      <c r="AM60" s="126">
        <f>IF(ISBLANK(laps_times[[#This Row],[30]]),"DNF",    rounds_cum_time[[#This Row],[29]]+laps_times[[#This Row],[30]])</f>
        <v>4.5205787037037044E-2</v>
      </c>
      <c r="AN60" s="126">
        <f>IF(ISBLANK(laps_times[[#This Row],[31]]),"DNF",    rounds_cum_time[[#This Row],[30]]+laps_times[[#This Row],[31]])</f>
        <v>4.6719907407407418E-2</v>
      </c>
      <c r="AO60" s="126">
        <f>IF(ISBLANK(laps_times[[#This Row],[32]]),"DNF",    rounds_cum_time[[#This Row],[31]]+laps_times[[#This Row],[32]])</f>
        <v>4.8234490740740751E-2</v>
      </c>
      <c r="AP60" s="126">
        <f>IF(ISBLANK(laps_times[[#This Row],[33]]),"DNF",    rounds_cum_time[[#This Row],[32]]+laps_times[[#This Row],[33]])</f>
        <v>4.9735185185185195E-2</v>
      </c>
      <c r="AQ60" s="126">
        <f>IF(ISBLANK(laps_times[[#This Row],[34]]),"DNF",    rounds_cum_time[[#This Row],[33]]+laps_times[[#This Row],[34]])</f>
        <v>5.1263773148148159E-2</v>
      </c>
      <c r="AR60" s="126">
        <f>IF(ISBLANK(laps_times[[#This Row],[35]]),"DNF",    rounds_cum_time[[#This Row],[34]]+laps_times[[#This Row],[35]])</f>
        <v>5.2811574074074087E-2</v>
      </c>
      <c r="AS60" s="126">
        <f>IF(ISBLANK(laps_times[[#This Row],[36]]),"DNF",    rounds_cum_time[[#This Row],[35]]+laps_times[[#This Row],[36]])</f>
        <v>5.4402662037037051E-2</v>
      </c>
      <c r="AT60" s="126">
        <f>IF(ISBLANK(laps_times[[#This Row],[37]]),"DNF",    rounds_cum_time[[#This Row],[36]]+laps_times[[#This Row],[37]])</f>
        <v>5.5934837962962974E-2</v>
      </c>
      <c r="AU60" s="126">
        <f>IF(ISBLANK(laps_times[[#This Row],[38]]),"DNF",    rounds_cum_time[[#This Row],[37]]+laps_times[[#This Row],[38]])</f>
        <v>5.78201388888889E-2</v>
      </c>
      <c r="AV60" s="126">
        <f>IF(ISBLANK(laps_times[[#This Row],[39]]),"DNF",    rounds_cum_time[[#This Row],[38]]+laps_times[[#This Row],[39]])</f>
        <v>5.9346875000000014E-2</v>
      </c>
      <c r="AW60" s="126">
        <f>IF(ISBLANK(laps_times[[#This Row],[40]]),"DNF",    rounds_cum_time[[#This Row],[39]]+laps_times[[#This Row],[40]])</f>
        <v>6.088634259259261E-2</v>
      </c>
      <c r="AX60" s="126">
        <f>IF(ISBLANK(laps_times[[#This Row],[41]]),"DNF",    rounds_cum_time[[#This Row],[40]]+laps_times[[#This Row],[41]])</f>
        <v>6.2440046296296313E-2</v>
      </c>
      <c r="AY60" s="126">
        <f>IF(ISBLANK(laps_times[[#This Row],[42]]),"DNF",    rounds_cum_time[[#This Row],[41]]+laps_times[[#This Row],[42]])</f>
        <v>6.3993518518518533E-2</v>
      </c>
      <c r="AZ60" s="126">
        <f>IF(ISBLANK(laps_times[[#This Row],[43]]),"DNF",    rounds_cum_time[[#This Row],[42]]+laps_times[[#This Row],[43]])</f>
        <v>6.5566550925925934E-2</v>
      </c>
      <c r="BA60" s="126">
        <f>IF(ISBLANK(laps_times[[#This Row],[44]]),"DNF",    rounds_cum_time[[#This Row],[43]]+laps_times[[#This Row],[44]])</f>
        <v>6.7126620370370385E-2</v>
      </c>
      <c r="BB60" s="126">
        <f>IF(ISBLANK(laps_times[[#This Row],[45]]),"DNF",    rounds_cum_time[[#This Row],[44]]+laps_times[[#This Row],[45]])</f>
        <v>6.8756944444444454E-2</v>
      </c>
      <c r="BC60" s="126">
        <f>IF(ISBLANK(laps_times[[#This Row],[46]]),"DNF",    rounds_cum_time[[#This Row],[45]]+laps_times[[#This Row],[46]])</f>
        <v>7.0346643518518534E-2</v>
      </c>
      <c r="BD60" s="126">
        <f>IF(ISBLANK(laps_times[[#This Row],[47]]),"DNF",    rounds_cum_time[[#This Row],[46]]+laps_times[[#This Row],[47]])</f>
        <v>7.1945138888888899E-2</v>
      </c>
      <c r="BE60" s="126">
        <f>IF(ISBLANK(laps_times[[#This Row],[48]]),"DNF",    rounds_cum_time[[#This Row],[47]]+laps_times[[#This Row],[48]])</f>
        <v>7.3532407407407421E-2</v>
      </c>
      <c r="BF60" s="126">
        <f>IF(ISBLANK(laps_times[[#This Row],[49]]),"DNF",    rounds_cum_time[[#This Row],[48]]+laps_times[[#This Row],[49]])</f>
        <v>7.5130208333333351E-2</v>
      </c>
      <c r="BG60" s="126">
        <f>IF(ISBLANK(laps_times[[#This Row],[50]]),"DNF",    rounds_cum_time[[#This Row],[49]]+laps_times[[#This Row],[50]])</f>
        <v>7.674166666666668E-2</v>
      </c>
      <c r="BH60" s="126">
        <f>IF(ISBLANK(laps_times[[#This Row],[51]]),"DNF",    rounds_cum_time[[#This Row],[50]]+laps_times[[#This Row],[51]])</f>
        <v>7.8595254629629643E-2</v>
      </c>
      <c r="BI60" s="126">
        <f>IF(ISBLANK(laps_times[[#This Row],[52]]),"DNF",    rounds_cum_time[[#This Row],[51]]+laps_times[[#This Row],[52]])</f>
        <v>8.0200115740740749E-2</v>
      </c>
      <c r="BJ60" s="126">
        <f>IF(ISBLANK(laps_times[[#This Row],[53]]),"DNF",    rounds_cum_time[[#This Row],[52]]+laps_times[[#This Row],[53]])</f>
        <v>8.18195601851852E-2</v>
      </c>
      <c r="BK60" s="126">
        <f>IF(ISBLANK(laps_times[[#This Row],[54]]),"DNF",    rounds_cum_time[[#This Row],[53]]+laps_times[[#This Row],[54]])</f>
        <v>8.3419791666666687E-2</v>
      </c>
      <c r="BL60" s="126">
        <f>IF(ISBLANK(laps_times[[#This Row],[55]]),"DNF",    rounds_cum_time[[#This Row],[54]]+laps_times[[#This Row],[55]])</f>
        <v>8.5397916666666684E-2</v>
      </c>
      <c r="BM60" s="126">
        <f>IF(ISBLANK(laps_times[[#This Row],[56]]),"DNF",    rounds_cum_time[[#This Row],[55]]+laps_times[[#This Row],[56]])</f>
        <v>8.6992939814814832E-2</v>
      </c>
      <c r="BN60" s="126">
        <f>IF(ISBLANK(laps_times[[#This Row],[57]]),"DNF",    rounds_cum_time[[#This Row],[56]]+laps_times[[#This Row],[57]])</f>
        <v>8.8610069444444467E-2</v>
      </c>
      <c r="BO60" s="126">
        <f>IF(ISBLANK(laps_times[[#This Row],[58]]),"DNF",    rounds_cum_time[[#This Row],[57]]+laps_times[[#This Row],[58]])</f>
        <v>9.0202199074074091E-2</v>
      </c>
      <c r="BP60" s="126">
        <f>IF(ISBLANK(laps_times[[#This Row],[59]]),"DNF",    rounds_cum_time[[#This Row],[58]]+laps_times[[#This Row],[59]])</f>
        <v>9.1884837962962984E-2</v>
      </c>
      <c r="BQ60" s="126">
        <f>IF(ISBLANK(laps_times[[#This Row],[60]]),"DNF",    rounds_cum_time[[#This Row],[59]]+laps_times[[#This Row],[60]])</f>
        <v>9.3509143518518537E-2</v>
      </c>
      <c r="BR60" s="126">
        <f>IF(ISBLANK(laps_times[[#This Row],[61]]),"DNF",    rounds_cum_time[[#This Row],[60]]+laps_times[[#This Row],[61]])</f>
        <v>9.5145833333333346E-2</v>
      </c>
      <c r="BS60" s="126">
        <f>IF(ISBLANK(laps_times[[#This Row],[62]]),"DNF",    rounds_cum_time[[#This Row],[61]]+laps_times[[#This Row],[62]])</f>
        <v>9.6775115740740755E-2</v>
      </c>
      <c r="BT60" s="126">
        <f>IF(ISBLANK(laps_times[[#This Row],[63]]),"DNF",    rounds_cum_time[[#This Row],[62]]+laps_times[[#This Row],[63]])</f>
        <v>9.8401967592592607E-2</v>
      </c>
      <c r="BU60" s="126">
        <f>IF(ISBLANK(laps_times[[#This Row],[64]]),"DNF",    rounds_cum_time[[#This Row],[63]]+laps_times[[#This Row],[64]])</f>
        <v>0.10000520833333335</v>
      </c>
      <c r="BV60" s="126">
        <f>IF(ISBLANK(laps_times[[#This Row],[65]]),"DNF",    rounds_cum_time[[#This Row],[64]]+laps_times[[#This Row],[65]])</f>
        <v>0.10171168981481482</v>
      </c>
      <c r="BW60" s="126">
        <f>IF(ISBLANK(laps_times[[#This Row],[66]]),"DNF",    rounds_cum_time[[#This Row],[65]]+laps_times[[#This Row],[66]])</f>
        <v>0.10332465277777779</v>
      </c>
      <c r="BX60" s="126">
        <f>IF(ISBLANK(laps_times[[#This Row],[67]]),"DNF",    rounds_cum_time[[#This Row],[66]]+laps_times[[#This Row],[67]])</f>
        <v>0.10504212962962964</v>
      </c>
      <c r="BY60" s="126">
        <f>IF(ISBLANK(laps_times[[#This Row],[68]]),"DNF",    rounds_cum_time[[#This Row],[67]]+laps_times[[#This Row],[68]])</f>
        <v>0.10666469907407408</v>
      </c>
      <c r="BZ60" s="126">
        <f>IF(ISBLANK(laps_times[[#This Row],[69]]),"DNF",    rounds_cum_time[[#This Row],[68]]+laps_times[[#This Row],[69]])</f>
        <v>0.10831828703703704</v>
      </c>
      <c r="CA60" s="126">
        <f>IF(ISBLANK(laps_times[[#This Row],[70]]),"DNF",    rounds_cum_time[[#This Row],[69]]+laps_times[[#This Row],[70]])</f>
        <v>0.11008402777777777</v>
      </c>
      <c r="CB60" s="126">
        <f>IF(ISBLANK(laps_times[[#This Row],[71]]),"DNF",    rounds_cum_time[[#This Row],[70]]+laps_times[[#This Row],[71]])</f>
        <v>0.1117318287037037</v>
      </c>
      <c r="CC60" s="126">
        <f>IF(ISBLANK(laps_times[[#This Row],[72]]),"DNF",    rounds_cum_time[[#This Row],[71]]+laps_times[[#This Row],[72]])</f>
        <v>0.1134074074074074</v>
      </c>
      <c r="CD60" s="126">
        <f>IF(ISBLANK(laps_times[[#This Row],[73]]),"DNF",    rounds_cum_time[[#This Row],[72]]+laps_times[[#This Row],[73]])</f>
        <v>0.11506550925925925</v>
      </c>
      <c r="CE60" s="126">
        <f>IF(ISBLANK(laps_times[[#This Row],[74]]),"DNF",    rounds_cum_time[[#This Row],[73]]+laps_times[[#This Row],[74]])</f>
        <v>0.11673576388888889</v>
      </c>
      <c r="CF60" s="126">
        <f>IF(ISBLANK(laps_times[[#This Row],[75]]),"DNF",    rounds_cum_time[[#This Row],[74]]+laps_times[[#This Row],[75]])</f>
        <v>0.11861805555555555</v>
      </c>
      <c r="CG60" s="126">
        <f>IF(ISBLANK(laps_times[[#This Row],[76]]),"DNF",    rounds_cum_time[[#This Row],[75]]+laps_times[[#This Row],[76]])</f>
        <v>0.12029027777777777</v>
      </c>
      <c r="CH60" s="126">
        <f>IF(ISBLANK(laps_times[[#This Row],[77]]),"DNF",    rounds_cum_time[[#This Row],[76]]+laps_times[[#This Row],[77]])</f>
        <v>0.12199687499999999</v>
      </c>
      <c r="CI60" s="126">
        <f>IF(ISBLANK(laps_times[[#This Row],[78]]),"DNF",    rounds_cum_time[[#This Row],[77]]+laps_times[[#This Row],[78]])</f>
        <v>0.12367893518518518</v>
      </c>
      <c r="CJ60" s="126">
        <f>IF(ISBLANK(laps_times[[#This Row],[79]]),"DNF",    rounds_cum_time[[#This Row],[78]]+laps_times[[#This Row],[79]])</f>
        <v>0.1259423611111111</v>
      </c>
      <c r="CK60" s="126">
        <f>IF(ISBLANK(laps_times[[#This Row],[80]]),"DNF",    rounds_cum_time[[#This Row],[79]]+laps_times[[#This Row],[80]])</f>
        <v>0.12770046296296295</v>
      </c>
      <c r="CL60" s="126">
        <f>IF(ISBLANK(laps_times[[#This Row],[81]]),"DNF",    rounds_cum_time[[#This Row],[80]]+laps_times[[#This Row],[81]])</f>
        <v>0.12938831018518518</v>
      </c>
      <c r="CM60" s="126">
        <f>IF(ISBLANK(laps_times[[#This Row],[82]]),"DNF",    rounds_cum_time[[#This Row],[81]]+laps_times[[#This Row],[82]])</f>
        <v>0.13123912037037036</v>
      </c>
      <c r="CN60" s="126">
        <f>IF(ISBLANK(laps_times[[#This Row],[83]]),"DNF",    rounds_cum_time[[#This Row],[82]]+laps_times[[#This Row],[83]])</f>
        <v>0.13297685185185185</v>
      </c>
      <c r="CO60" s="126">
        <f>IF(ISBLANK(laps_times[[#This Row],[84]]),"DNF",    rounds_cum_time[[#This Row],[83]]+laps_times[[#This Row],[84]])</f>
        <v>0.13469849537037037</v>
      </c>
      <c r="CP60" s="126">
        <f>IF(ISBLANK(laps_times[[#This Row],[85]]),"DNF",    rounds_cum_time[[#This Row],[84]]+laps_times[[#This Row],[85]])</f>
        <v>0.13677314814814814</v>
      </c>
      <c r="CQ60" s="126">
        <f>IF(ISBLANK(laps_times[[#This Row],[86]]),"DNF",    rounds_cum_time[[#This Row],[85]]+laps_times[[#This Row],[86]])</f>
        <v>0.13862280092592591</v>
      </c>
      <c r="CR60" s="126">
        <f>IF(ISBLANK(laps_times[[#This Row],[87]]),"DNF",    rounds_cum_time[[#This Row],[86]]+laps_times[[#This Row],[87]])</f>
        <v>0.14041736111111108</v>
      </c>
      <c r="CS60" s="126">
        <f>IF(ISBLANK(laps_times[[#This Row],[88]]),"DNF",    rounds_cum_time[[#This Row],[87]]+laps_times[[#This Row],[88]])</f>
        <v>0.142280787037037</v>
      </c>
      <c r="CT60" s="126">
        <f>IF(ISBLANK(laps_times[[#This Row],[89]]),"DNF",    rounds_cum_time[[#This Row],[88]]+laps_times[[#This Row],[89]])</f>
        <v>0.14403055555555552</v>
      </c>
      <c r="CU60" s="126">
        <f>IF(ISBLANK(laps_times[[#This Row],[90]]),"DNF",    rounds_cum_time[[#This Row],[89]]+laps_times[[#This Row],[90]])</f>
        <v>0.14578263888888884</v>
      </c>
      <c r="CV60" s="126">
        <f>IF(ISBLANK(laps_times[[#This Row],[91]]),"DNF",    rounds_cum_time[[#This Row],[90]]+laps_times[[#This Row],[91]])</f>
        <v>0.14773356481481478</v>
      </c>
      <c r="CW60" s="126">
        <f>IF(ISBLANK(laps_times[[#This Row],[92]]),"DNF",    rounds_cum_time[[#This Row],[91]]+laps_times[[#This Row],[92]])</f>
        <v>0.14961076388888886</v>
      </c>
      <c r="CX60" s="126">
        <f>IF(ISBLANK(laps_times[[#This Row],[93]]),"DNF",    rounds_cum_time[[#This Row],[92]]+laps_times[[#This Row],[93]])</f>
        <v>0.15140115740740737</v>
      </c>
      <c r="CY60" s="126">
        <f>IF(ISBLANK(laps_times[[#This Row],[94]]),"DNF",    rounds_cum_time[[#This Row],[93]]+laps_times[[#This Row],[94]])</f>
        <v>0.15342152777777773</v>
      </c>
      <c r="CZ60" s="126">
        <f>IF(ISBLANK(laps_times[[#This Row],[95]]),"DNF",    rounds_cum_time[[#This Row],[94]]+laps_times[[#This Row],[95]])</f>
        <v>0.15522534722222217</v>
      </c>
      <c r="DA60" s="126">
        <f>IF(ISBLANK(laps_times[[#This Row],[96]]),"DNF",    rounds_cum_time[[#This Row],[95]]+laps_times[[#This Row],[96]])</f>
        <v>0.15701712962962958</v>
      </c>
      <c r="DB60" s="126">
        <f>IF(ISBLANK(laps_times[[#This Row],[97]]),"DNF",    rounds_cum_time[[#This Row],[96]]+laps_times[[#This Row],[97]])</f>
        <v>0.15926226851851846</v>
      </c>
      <c r="DC60" s="126">
        <f>IF(ISBLANK(laps_times[[#This Row],[98]]),"DNF",    rounds_cum_time[[#This Row],[97]]+laps_times[[#This Row],[98]])</f>
        <v>0.16105416666666661</v>
      </c>
      <c r="DD60" s="126">
        <f>IF(ISBLANK(laps_times[[#This Row],[99]]),"DNF",    rounds_cum_time[[#This Row],[98]]+laps_times[[#This Row],[99]])</f>
        <v>0.16311458333333329</v>
      </c>
      <c r="DE60" s="126">
        <f>IF(ISBLANK(laps_times[[#This Row],[100]]),"DNF",    rounds_cum_time[[#This Row],[99]]+laps_times[[#This Row],[100]])</f>
        <v>0.16495127314814809</v>
      </c>
      <c r="DF60" s="126">
        <f>IF(ISBLANK(laps_times[[#This Row],[101]]),"DNF",    rounds_cum_time[[#This Row],[100]]+laps_times[[#This Row],[101]])</f>
        <v>0.16693483796296291</v>
      </c>
      <c r="DG60" s="126">
        <f>IF(ISBLANK(laps_times[[#This Row],[102]]),"DNF",    rounds_cum_time[[#This Row],[101]]+laps_times[[#This Row],[102]])</f>
        <v>0.16875358796296291</v>
      </c>
      <c r="DH60" s="126">
        <f>IF(ISBLANK(laps_times[[#This Row],[103]]),"DNF",    rounds_cum_time[[#This Row],[102]]+laps_times[[#This Row],[103]])</f>
        <v>0.17073449074074068</v>
      </c>
      <c r="DI60" s="127">
        <f>IF(ISBLANK(laps_times[[#This Row],[104]]),"DNF",    rounds_cum_time[[#This Row],[103]]+laps_times[[#This Row],[104]])</f>
        <v>0.17270879629629624</v>
      </c>
      <c r="DJ60" s="127">
        <f>IF(ISBLANK(laps_times[[#This Row],[105]]),"DNF",    rounds_cum_time[[#This Row],[104]]+laps_times[[#This Row],[105]])</f>
        <v>0.17443379629629624</v>
      </c>
    </row>
    <row r="61" spans="2:114">
      <c r="B61" s="123">
        <f>laps_times[[#This Row],[poř]]</f>
        <v>58</v>
      </c>
      <c r="C61" s="124">
        <f>laps_times[[#This Row],[s.č.]]</f>
        <v>23</v>
      </c>
      <c r="D61" s="124" t="str">
        <f>laps_times[[#This Row],[jméno]]</f>
        <v>Hadrava Tomáš</v>
      </c>
      <c r="E61" s="125">
        <f>laps_times[[#This Row],[roč]]</f>
        <v>1978</v>
      </c>
      <c r="F61" s="125" t="str">
        <f>laps_times[[#This Row],[kat]]</f>
        <v>M40</v>
      </c>
      <c r="G61" s="125">
        <f>laps_times[[#This Row],[poř_kat]]</f>
        <v>22</v>
      </c>
      <c r="H61" s="124" t="str">
        <f>IF(ISBLANK(laps_times[[#This Row],[klub]]),"-",laps_times[[#This Row],[klub]])</f>
        <v>kOZY kOULE</v>
      </c>
      <c r="I61" s="133">
        <f>laps_times[[#This Row],[celk. čas]]</f>
        <v>0.17562615740740739</v>
      </c>
      <c r="J61" s="126">
        <f>laps_times[[#This Row],[1]]</f>
        <v>2.4310185185185186E-3</v>
      </c>
      <c r="K61" s="126">
        <f>IF(ISBLANK(laps_times[[#This Row],[2]]),"DNF",    rounds_cum_time[[#This Row],[1]]+laps_times[[#This Row],[2]])</f>
        <v>3.8157407407407406E-3</v>
      </c>
      <c r="L61" s="126">
        <f>IF(ISBLANK(laps_times[[#This Row],[3]]),"DNF",    rounds_cum_time[[#This Row],[2]]+laps_times[[#This Row],[3]])</f>
        <v>5.2582175925925921E-3</v>
      </c>
      <c r="M61" s="126">
        <f>IF(ISBLANK(laps_times[[#This Row],[4]]),"DNF",    rounds_cum_time[[#This Row],[3]]+laps_times[[#This Row],[4]])</f>
        <v>6.6907407407407402E-3</v>
      </c>
      <c r="N61" s="126">
        <f>IF(ISBLANK(laps_times[[#This Row],[5]]),"DNF",    rounds_cum_time[[#This Row],[4]]+laps_times[[#This Row],[5]])</f>
        <v>8.1621527777777769E-3</v>
      </c>
      <c r="O61" s="126">
        <f>IF(ISBLANK(laps_times[[#This Row],[6]]),"DNF",    rounds_cum_time[[#This Row],[5]]+laps_times[[#This Row],[6]])</f>
        <v>9.6122685185185165E-3</v>
      </c>
      <c r="P61" s="126">
        <f>IF(ISBLANK(laps_times[[#This Row],[7]]),"DNF",    rounds_cum_time[[#This Row],[6]]+laps_times[[#This Row],[7]])</f>
        <v>1.105821759259259E-2</v>
      </c>
      <c r="Q61" s="126">
        <f>IF(ISBLANK(laps_times[[#This Row],[8]]),"DNF",    rounds_cum_time[[#This Row],[7]]+laps_times[[#This Row],[8]])</f>
        <v>1.2486805555555553E-2</v>
      </c>
      <c r="R61" s="126">
        <f>IF(ISBLANK(laps_times[[#This Row],[9]]),"DNF",    rounds_cum_time[[#This Row],[8]]+laps_times[[#This Row],[9]])</f>
        <v>1.3909953703703702E-2</v>
      </c>
      <c r="S61" s="126">
        <f>IF(ISBLANK(laps_times[[#This Row],[10]]),"DNF",    rounds_cum_time[[#This Row],[9]]+laps_times[[#This Row],[10]])</f>
        <v>1.5349652777777776E-2</v>
      </c>
      <c r="T61" s="126">
        <f>IF(ISBLANK(laps_times[[#This Row],[11]]),"DNF",    rounds_cum_time[[#This Row],[10]]+laps_times[[#This Row],[11]])</f>
        <v>1.6793171296296296E-2</v>
      </c>
      <c r="U61" s="126">
        <f>IF(ISBLANK(laps_times[[#This Row],[12]]),"DNF",    rounds_cum_time[[#This Row],[11]]+laps_times[[#This Row],[12]])</f>
        <v>1.8225694444444444E-2</v>
      </c>
      <c r="V61" s="126">
        <f>IF(ISBLANK(laps_times[[#This Row],[13]]),"DNF",    rounds_cum_time[[#This Row],[12]]+laps_times[[#This Row],[13]])</f>
        <v>1.9675810185185185E-2</v>
      </c>
      <c r="W61" s="126">
        <f>IF(ISBLANK(laps_times[[#This Row],[14]]),"DNF",    rounds_cum_time[[#This Row],[13]]+laps_times[[#This Row],[14]])</f>
        <v>2.1126388888888889E-2</v>
      </c>
      <c r="X61" s="126">
        <f>IF(ISBLANK(laps_times[[#This Row],[15]]),"DNF",    rounds_cum_time[[#This Row],[14]]+laps_times[[#This Row],[15]])</f>
        <v>2.2549768518518518E-2</v>
      </c>
      <c r="Y61" s="126">
        <f>IF(ISBLANK(laps_times[[#This Row],[16]]),"DNF",    rounds_cum_time[[#This Row],[15]]+laps_times[[#This Row],[16]])</f>
        <v>2.4012962962962962E-2</v>
      </c>
      <c r="Z61" s="126">
        <f>IF(ISBLANK(laps_times[[#This Row],[17]]),"DNF",    rounds_cum_time[[#This Row],[16]]+laps_times[[#This Row],[17]])</f>
        <v>2.5472337962962961E-2</v>
      </c>
      <c r="AA61" s="126">
        <f>IF(ISBLANK(laps_times[[#This Row],[18]]),"DNF",    rounds_cum_time[[#This Row],[17]]+laps_times[[#This Row],[18]])</f>
        <v>2.6931365740740738E-2</v>
      </c>
      <c r="AB61" s="126">
        <f>IF(ISBLANK(laps_times[[#This Row],[19]]),"DNF",    rounds_cum_time[[#This Row],[18]]+laps_times[[#This Row],[19]])</f>
        <v>2.8405555555555552E-2</v>
      </c>
      <c r="AC61" s="126">
        <f>IF(ISBLANK(laps_times[[#This Row],[20]]),"DNF",    rounds_cum_time[[#This Row],[19]]+laps_times[[#This Row],[20]])</f>
        <v>2.9886342592592589E-2</v>
      </c>
      <c r="AD61" s="126">
        <f>IF(ISBLANK(laps_times[[#This Row],[21]]),"DNF",    rounds_cum_time[[#This Row],[20]]+laps_times[[#This Row],[21]])</f>
        <v>3.1379861111111108E-2</v>
      </c>
      <c r="AE61" s="126">
        <f>IF(ISBLANK(laps_times[[#This Row],[22]]),"DNF",    rounds_cum_time[[#This Row],[21]]+laps_times[[#This Row],[22]])</f>
        <v>3.2846643518518515E-2</v>
      </c>
      <c r="AF61" s="126">
        <f>IF(ISBLANK(laps_times[[#This Row],[23]]),"DNF",    rounds_cum_time[[#This Row],[22]]+laps_times[[#This Row],[23]])</f>
        <v>3.4318865740740737E-2</v>
      </c>
      <c r="AG61" s="126">
        <f>IF(ISBLANK(laps_times[[#This Row],[24]]),"DNF",    rounds_cum_time[[#This Row],[23]]+laps_times[[#This Row],[24]])</f>
        <v>3.5781828703703701E-2</v>
      </c>
      <c r="AH61" s="126">
        <f>IF(ISBLANK(laps_times[[#This Row],[25]]),"DNF",    rounds_cum_time[[#This Row],[24]]+laps_times[[#This Row],[25]])</f>
        <v>3.7244444444444441E-2</v>
      </c>
      <c r="AI61" s="126">
        <f>IF(ISBLANK(laps_times[[#This Row],[26]]),"DNF",    rounds_cum_time[[#This Row],[25]]+laps_times[[#This Row],[26]])</f>
        <v>3.9132060185185183E-2</v>
      </c>
      <c r="AJ61" s="126">
        <f>IF(ISBLANK(laps_times[[#This Row],[27]]),"DNF",    rounds_cum_time[[#This Row],[26]]+laps_times[[#This Row],[27]])</f>
        <v>4.0582754629629625E-2</v>
      </c>
      <c r="AK61" s="126">
        <f>IF(ISBLANK(laps_times[[#This Row],[28]]),"DNF",    rounds_cum_time[[#This Row],[27]]+laps_times[[#This Row],[28]])</f>
        <v>4.2060532407407404E-2</v>
      </c>
      <c r="AL61" s="126">
        <f>IF(ISBLANK(laps_times[[#This Row],[29]]),"DNF",    rounds_cum_time[[#This Row],[28]]+laps_times[[#This Row],[29]])</f>
        <v>4.3626504629629623E-2</v>
      </c>
      <c r="AM61" s="126">
        <f>IF(ISBLANK(laps_times[[#This Row],[30]]),"DNF",    rounds_cum_time[[#This Row],[29]]+laps_times[[#This Row],[30]])</f>
        <v>4.5106828703703694E-2</v>
      </c>
      <c r="AN61" s="126">
        <f>IF(ISBLANK(laps_times[[#This Row],[31]]),"DNF",    rounds_cum_time[[#This Row],[30]]+laps_times[[#This Row],[31]])</f>
        <v>4.655416666666666E-2</v>
      </c>
      <c r="AO61" s="126">
        <f>IF(ISBLANK(laps_times[[#This Row],[32]]),"DNF",    rounds_cum_time[[#This Row],[31]]+laps_times[[#This Row],[32]])</f>
        <v>4.8030324074074066E-2</v>
      </c>
      <c r="AP61" s="126">
        <f>IF(ISBLANK(laps_times[[#This Row],[33]]),"DNF",    rounds_cum_time[[#This Row],[32]]+laps_times[[#This Row],[33]])</f>
        <v>4.9527777777777768E-2</v>
      </c>
      <c r="AQ61" s="126">
        <f>IF(ISBLANK(laps_times[[#This Row],[34]]),"DNF",    rounds_cum_time[[#This Row],[33]]+laps_times[[#This Row],[34]])</f>
        <v>5.097662037037036E-2</v>
      </c>
      <c r="AR61" s="126">
        <f>IF(ISBLANK(laps_times[[#This Row],[35]]),"DNF",    rounds_cum_time[[#This Row],[34]]+laps_times[[#This Row],[35]])</f>
        <v>5.2421874999999993E-2</v>
      </c>
      <c r="AS61" s="126">
        <f>IF(ISBLANK(laps_times[[#This Row],[36]]),"DNF",    rounds_cum_time[[#This Row],[35]]+laps_times[[#This Row],[36]])</f>
        <v>5.3894212962962956E-2</v>
      </c>
      <c r="AT61" s="126">
        <f>IF(ISBLANK(laps_times[[#This Row],[37]]),"DNF",    rounds_cum_time[[#This Row],[36]]+laps_times[[#This Row],[37]])</f>
        <v>5.5360532407407403E-2</v>
      </c>
      <c r="AU61" s="126">
        <f>IF(ISBLANK(laps_times[[#This Row],[38]]),"DNF",    rounds_cum_time[[#This Row],[37]]+laps_times[[#This Row],[38]])</f>
        <v>5.6843981481481475E-2</v>
      </c>
      <c r="AV61" s="126">
        <f>IF(ISBLANK(laps_times[[#This Row],[39]]),"DNF",    rounds_cum_time[[#This Row],[38]]+laps_times[[#This Row],[39]])</f>
        <v>5.8314930555555547E-2</v>
      </c>
      <c r="AW61" s="126">
        <f>IF(ISBLANK(laps_times[[#This Row],[40]]),"DNF",    rounds_cum_time[[#This Row],[39]]+laps_times[[#This Row],[40]])</f>
        <v>5.9797685185185176E-2</v>
      </c>
      <c r="AX61" s="126">
        <f>IF(ISBLANK(laps_times[[#This Row],[41]]),"DNF",    rounds_cum_time[[#This Row],[40]]+laps_times[[#This Row],[41]])</f>
        <v>6.1291550925925919E-2</v>
      </c>
      <c r="AY61" s="126">
        <f>IF(ISBLANK(laps_times[[#This Row],[42]]),"DNF",    rounds_cum_time[[#This Row],[41]]+laps_times[[#This Row],[42]])</f>
        <v>6.2777314814814814E-2</v>
      </c>
      <c r="AZ61" s="126">
        <f>IF(ISBLANK(laps_times[[#This Row],[43]]),"DNF",    rounds_cum_time[[#This Row],[42]]+laps_times[[#This Row],[43]])</f>
        <v>6.4267592592592584E-2</v>
      </c>
      <c r="BA61" s="126">
        <f>IF(ISBLANK(laps_times[[#This Row],[44]]),"DNF",    rounds_cum_time[[#This Row],[43]]+laps_times[[#This Row],[44]])</f>
        <v>6.5758912037037029E-2</v>
      </c>
      <c r="BB61" s="126">
        <f>IF(ISBLANK(laps_times[[#This Row],[45]]),"DNF",    rounds_cum_time[[#This Row],[44]]+laps_times[[#This Row],[45]])</f>
        <v>6.7294444444444435E-2</v>
      </c>
      <c r="BC61" s="126">
        <f>IF(ISBLANK(laps_times[[#This Row],[46]]),"DNF",    rounds_cum_time[[#This Row],[45]]+laps_times[[#This Row],[46]])</f>
        <v>6.8794212962962953E-2</v>
      </c>
      <c r="BD61" s="126">
        <f>IF(ISBLANK(laps_times[[#This Row],[47]]),"DNF",    rounds_cum_time[[#This Row],[46]]+laps_times[[#This Row],[47]])</f>
        <v>7.0274074074074058E-2</v>
      </c>
      <c r="BE61" s="126">
        <f>IF(ISBLANK(laps_times[[#This Row],[48]]),"DNF",    rounds_cum_time[[#This Row],[47]]+laps_times[[#This Row],[48]])</f>
        <v>7.1789467592592582E-2</v>
      </c>
      <c r="BF61" s="126">
        <f>IF(ISBLANK(laps_times[[#This Row],[49]]),"DNF",    rounds_cum_time[[#This Row],[48]]+laps_times[[#This Row],[49]])</f>
        <v>7.3308333333333323E-2</v>
      </c>
      <c r="BG61" s="126">
        <f>IF(ISBLANK(laps_times[[#This Row],[50]]),"DNF",    rounds_cum_time[[#This Row],[49]]+laps_times[[#This Row],[50]])</f>
        <v>7.4833449074074063E-2</v>
      </c>
      <c r="BH61" s="126">
        <f>IF(ISBLANK(laps_times[[#This Row],[51]]),"DNF",    rounds_cum_time[[#This Row],[50]]+laps_times[[#This Row],[51]])</f>
        <v>7.6363773148148142E-2</v>
      </c>
      <c r="BI61" s="126">
        <f>IF(ISBLANK(laps_times[[#This Row],[52]]),"DNF",    rounds_cum_time[[#This Row],[51]]+laps_times[[#This Row],[52]])</f>
        <v>7.8080439814814814E-2</v>
      </c>
      <c r="BJ61" s="126">
        <f>IF(ISBLANK(laps_times[[#This Row],[53]]),"DNF",    rounds_cum_time[[#This Row],[52]]+laps_times[[#This Row],[53]])</f>
        <v>7.9625347222222226E-2</v>
      </c>
      <c r="BK61" s="126">
        <f>IF(ISBLANK(laps_times[[#This Row],[54]]),"DNF",    rounds_cum_time[[#This Row],[53]]+laps_times[[#This Row],[54]])</f>
        <v>8.1172106481481487E-2</v>
      </c>
      <c r="BL61" s="126">
        <f>IF(ISBLANK(laps_times[[#This Row],[55]]),"DNF",    rounds_cum_time[[#This Row],[54]]+laps_times[[#This Row],[55]])</f>
        <v>8.2706134259259267E-2</v>
      </c>
      <c r="BM61" s="126">
        <f>IF(ISBLANK(laps_times[[#This Row],[56]]),"DNF",    rounds_cum_time[[#This Row],[55]]+laps_times[[#This Row],[56]])</f>
        <v>8.4294791666666674E-2</v>
      </c>
      <c r="BN61" s="126">
        <f>IF(ISBLANK(laps_times[[#This Row],[57]]),"DNF",    rounds_cum_time[[#This Row],[56]]+laps_times[[#This Row],[57]])</f>
        <v>8.5872800925925932E-2</v>
      </c>
      <c r="BO61" s="126">
        <f>IF(ISBLANK(laps_times[[#This Row],[58]]),"DNF",    rounds_cum_time[[#This Row],[57]]+laps_times[[#This Row],[58]])</f>
        <v>8.7412037037037038E-2</v>
      </c>
      <c r="BP61" s="126">
        <f>IF(ISBLANK(laps_times[[#This Row],[59]]),"DNF",    rounds_cum_time[[#This Row],[58]]+laps_times[[#This Row],[59]])</f>
        <v>8.8953125000000008E-2</v>
      </c>
      <c r="BQ61" s="126">
        <f>IF(ISBLANK(laps_times[[#This Row],[60]]),"DNF",    rounds_cum_time[[#This Row],[59]]+laps_times[[#This Row],[60]])</f>
        <v>9.0513310185185186E-2</v>
      </c>
      <c r="BR61" s="126">
        <f>IF(ISBLANK(laps_times[[#This Row],[61]]),"DNF",    rounds_cum_time[[#This Row],[60]]+laps_times[[#This Row],[61]])</f>
        <v>9.2089351851851853E-2</v>
      </c>
      <c r="BS61" s="126">
        <f>IF(ISBLANK(laps_times[[#This Row],[62]]),"DNF",    rounds_cum_time[[#This Row],[61]]+laps_times[[#This Row],[62]])</f>
        <v>9.3697453703703706E-2</v>
      </c>
      <c r="BT61" s="126">
        <f>IF(ISBLANK(laps_times[[#This Row],[63]]),"DNF",    rounds_cum_time[[#This Row],[62]]+laps_times[[#This Row],[63]])</f>
        <v>9.5313773148148151E-2</v>
      </c>
      <c r="BU61" s="126">
        <f>IF(ISBLANK(laps_times[[#This Row],[64]]),"DNF",    rounds_cum_time[[#This Row],[63]]+laps_times[[#This Row],[64]])</f>
        <v>9.6921759259259263E-2</v>
      </c>
      <c r="BV61" s="126">
        <f>IF(ISBLANK(laps_times[[#This Row],[65]]),"DNF",    rounds_cum_time[[#This Row],[64]]+laps_times[[#This Row],[65]])</f>
        <v>9.85375E-2</v>
      </c>
      <c r="BW61" s="126">
        <f>IF(ISBLANK(laps_times[[#This Row],[66]]),"DNF",    rounds_cum_time[[#This Row],[65]]+laps_times[[#This Row],[66]])</f>
        <v>0.10016747685185186</v>
      </c>
      <c r="BX61" s="126">
        <f>IF(ISBLANK(laps_times[[#This Row],[67]]),"DNF",    rounds_cum_time[[#This Row],[66]]+laps_times[[#This Row],[67]])</f>
        <v>0.10180729166666667</v>
      </c>
      <c r="BY61" s="126">
        <f>IF(ISBLANK(laps_times[[#This Row],[68]]),"DNF",    rounds_cum_time[[#This Row],[67]]+laps_times[[#This Row],[68]])</f>
        <v>0.10346053240740742</v>
      </c>
      <c r="BZ61" s="126">
        <f>IF(ISBLANK(laps_times[[#This Row],[69]]),"DNF",    rounds_cum_time[[#This Row],[68]]+laps_times[[#This Row],[69]])</f>
        <v>0.1051383101851852</v>
      </c>
      <c r="CA61" s="126">
        <f>IF(ISBLANK(laps_times[[#This Row],[70]]),"DNF",    rounds_cum_time[[#This Row],[69]]+laps_times[[#This Row],[70]])</f>
        <v>0.10681493055555558</v>
      </c>
      <c r="CB61" s="126">
        <f>IF(ISBLANK(laps_times[[#This Row],[71]]),"DNF",    rounds_cum_time[[#This Row],[70]]+laps_times[[#This Row],[71]])</f>
        <v>0.10897106481481483</v>
      </c>
      <c r="CC61" s="126">
        <f>IF(ISBLANK(laps_times[[#This Row],[72]]),"DNF",    rounds_cum_time[[#This Row],[71]]+laps_times[[#This Row],[72]])</f>
        <v>0.11098391203703706</v>
      </c>
      <c r="CD61" s="126">
        <f>IF(ISBLANK(laps_times[[#This Row],[73]]),"DNF",    rounds_cum_time[[#This Row],[72]]+laps_times[[#This Row],[73]])</f>
        <v>0.11264421296296298</v>
      </c>
      <c r="CE61" s="126">
        <f>IF(ISBLANK(laps_times[[#This Row],[74]]),"DNF",    rounds_cum_time[[#This Row],[73]]+laps_times[[#This Row],[74]])</f>
        <v>0.11437500000000002</v>
      </c>
      <c r="CF61" s="126">
        <f>IF(ISBLANK(laps_times[[#This Row],[75]]),"DNF",    rounds_cum_time[[#This Row],[74]]+laps_times[[#This Row],[75]])</f>
        <v>0.1161021990740741</v>
      </c>
      <c r="CG61" s="126">
        <f>IF(ISBLANK(laps_times[[#This Row],[76]]),"DNF",    rounds_cum_time[[#This Row],[75]]+laps_times[[#This Row],[76]])</f>
        <v>0.11782175925925928</v>
      </c>
      <c r="CH61" s="126">
        <f>IF(ISBLANK(laps_times[[#This Row],[77]]),"DNF",    rounds_cum_time[[#This Row],[76]]+laps_times[[#This Row],[77]])</f>
        <v>0.11965266203703706</v>
      </c>
      <c r="CI61" s="126">
        <f>IF(ISBLANK(laps_times[[#This Row],[78]]),"DNF",    rounds_cum_time[[#This Row],[77]]+laps_times[[#This Row],[78]])</f>
        <v>0.12149317129629632</v>
      </c>
      <c r="CJ61" s="126">
        <f>IF(ISBLANK(laps_times[[#This Row],[79]]),"DNF",    rounds_cum_time[[#This Row],[78]]+laps_times[[#This Row],[79]])</f>
        <v>0.12331481481481484</v>
      </c>
      <c r="CK61" s="126">
        <f>IF(ISBLANK(laps_times[[#This Row],[80]]),"DNF",    rounds_cum_time[[#This Row],[79]]+laps_times[[#This Row],[80]])</f>
        <v>0.1254359953703704</v>
      </c>
      <c r="CL61" s="126">
        <f>IF(ISBLANK(laps_times[[#This Row],[81]]),"DNF",    rounds_cum_time[[#This Row],[80]]+laps_times[[#This Row],[81]])</f>
        <v>0.12730925925925929</v>
      </c>
      <c r="CM61" s="126">
        <f>IF(ISBLANK(laps_times[[#This Row],[82]]),"DNF",    rounds_cum_time[[#This Row],[81]]+laps_times[[#This Row],[82]])</f>
        <v>0.12914930555555559</v>
      </c>
      <c r="CN61" s="126">
        <f>IF(ISBLANK(laps_times[[#This Row],[83]]),"DNF",    rounds_cum_time[[#This Row],[82]]+laps_times[[#This Row],[83]])</f>
        <v>0.13102152777777781</v>
      </c>
      <c r="CO61" s="126">
        <f>IF(ISBLANK(laps_times[[#This Row],[84]]),"DNF",    rounds_cum_time[[#This Row],[83]]+laps_times[[#This Row],[84]])</f>
        <v>0.13290138888888892</v>
      </c>
      <c r="CP61" s="126">
        <f>IF(ISBLANK(laps_times[[#This Row],[85]]),"DNF",    rounds_cum_time[[#This Row],[84]]+laps_times[[#This Row],[85]])</f>
        <v>0.13480439814814818</v>
      </c>
      <c r="CQ61" s="126">
        <f>IF(ISBLANK(laps_times[[#This Row],[86]]),"DNF",    rounds_cum_time[[#This Row],[85]]+laps_times[[#This Row],[86]])</f>
        <v>0.13665879629629632</v>
      </c>
      <c r="CR61" s="126">
        <f>IF(ISBLANK(laps_times[[#This Row],[87]]),"DNF",    rounds_cum_time[[#This Row],[86]]+laps_times[[#This Row],[87]])</f>
        <v>0.13859363425925927</v>
      </c>
      <c r="CS61" s="126">
        <f>IF(ISBLANK(laps_times[[#This Row],[88]]),"DNF",    rounds_cum_time[[#This Row],[87]]+laps_times[[#This Row],[88]])</f>
        <v>0.1404664351851852</v>
      </c>
      <c r="CT61" s="126">
        <f>IF(ISBLANK(laps_times[[#This Row],[89]]),"DNF",    rounds_cum_time[[#This Row],[88]]+laps_times[[#This Row],[89]])</f>
        <v>0.14235555555555557</v>
      </c>
      <c r="CU61" s="126">
        <f>IF(ISBLANK(laps_times[[#This Row],[90]]),"DNF",    rounds_cum_time[[#This Row],[89]]+laps_times[[#This Row],[90]])</f>
        <v>0.14429895833333334</v>
      </c>
      <c r="CV61" s="126">
        <f>IF(ISBLANK(laps_times[[#This Row],[91]]),"DNF",    rounds_cum_time[[#This Row],[90]]+laps_times[[#This Row],[91]])</f>
        <v>0.14692245370370371</v>
      </c>
      <c r="CW61" s="126">
        <f>IF(ISBLANK(laps_times[[#This Row],[92]]),"DNF",    rounds_cum_time[[#This Row],[91]]+laps_times[[#This Row],[92]])</f>
        <v>0.14885034722222223</v>
      </c>
      <c r="CX61" s="126">
        <f>IF(ISBLANK(laps_times[[#This Row],[93]]),"DNF",    rounds_cum_time[[#This Row],[92]]+laps_times[[#This Row],[93]])</f>
        <v>0.15071354166666667</v>
      </c>
      <c r="CY61" s="126">
        <f>IF(ISBLANK(laps_times[[#This Row],[94]]),"DNF",    rounds_cum_time[[#This Row],[93]]+laps_times[[#This Row],[94]])</f>
        <v>0.15255347222222224</v>
      </c>
      <c r="CZ61" s="126">
        <f>IF(ISBLANK(laps_times[[#This Row],[95]]),"DNF",    rounds_cum_time[[#This Row],[94]]+laps_times[[#This Row],[95]])</f>
        <v>0.15448252314814817</v>
      </c>
      <c r="DA61" s="126">
        <f>IF(ISBLANK(laps_times[[#This Row],[96]]),"DNF",    rounds_cum_time[[#This Row],[95]]+laps_times[[#This Row],[96]])</f>
        <v>0.15707118055555558</v>
      </c>
      <c r="DB61" s="126">
        <f>IF(ISBLANK(laps_times[[#This Row],[97]]),"DNF",    rounds_cum_time[[#This Row],[96]]+laps_times[[#This Row],[97]])</f>
        <v>0.15909004629629631</v>
      </c>
      <c r="DC61" s="126">
        <f>IF(ISBLANK(laps_times[[#This Row],[98]]),"DNF",    rounds_cum_time[[#This Row],[97]]+laps_times[[#This Row],[98]])</f>
        <v>0.16115949074074076</v>
      </c>
      <c r="DD61" s="126">
        <f>IF(ISBLANK(laps_times[[#This Row],[99]]),"DNF",    rounds_cum_time[[#This Row],[98]]+laps_times[[#This Row],[99]])</f>
        <v>0.16353217592592595</v>
      </c>
      <c r="DE61" s="126">
        <f>IF(ISBLANK(laps_times[[#This Row],[100]]),"DNF",    rounds_cum_time[[#This Row],[99]]+laps_times[[#This Row],[100]])</f>
        <v>0.16650185185185187</v>
      </c>
      <c r="DF61" s="126">
        <f>IF(ISBLANK(laps_times[[#This Row],[101]]),"DNF",    rounds_cum_time[[#This Row],[100]]+laps_times[[#This Row],[101]])</f>
        <v>0.16855682870370373</v>
      </c>
      <c r="DG61" s="126">
        <f>IF(ISBLANK(laps_times[[#This Row],[102]]),"DNF",    rounds_cum_time[[#This Row],[101]]+laps_times[[#This Row],[102]])</f>
        <v>0.17048414351851854</v>
      </c>
      <c r="DH61" s="126">
        <f>IF(ISBLANK(laps_times[[#This Row],[103]]),"DNF",    rounds_cum_time[[#This Row],[102]]+laps_times[[#This Row],[103]])</f>
        <v>0.17226655092592594</v>
      </c>
      <c r="DI61" s="127">
        <f>IF(ISBLANK(laps_times[[#This Row],[104]]),"DNF",    rounds_cum_time[[#This Row],[103]]+laps_times[[#This Row],[104]])</f>
        <v>0.17391921296296298</v>
      </c>
      <c r="DJ61" s="127">
        <f>IF(ISBLANK(laps_times[[#This Row],[105]]),"DNF",    rounds_cum_time[[#This Row],[104]]+laps_times[[#This Row],[105]])</f>
        <v>0.17562627314814816</v>
      </c>
    </row>
    <row r="62" spans="2:114">
      <c r="B62" s="123">
        <f>laps_times[[#This Row],[poř]]</f>
        <v>59</v>
      </c>
      <c r="C62" s="124">
        <f>laps_times[[#This Row],[s.č.]]</f>
        <v>12</v>
      </c>
      <c r="D62" s="124" t="str">
        <f>laps_times[[#This Row],[jméno]]</f>
        <v>Círal František</v>
      </c>
      <c r="E62" s="125">
        <f>laps_times[[#This Row],[roč]]</f>
        <v>1971</v>
      </c>
      <c r="F62" s="125" t="str">
        <f>laps_times[[#This Row],[kat]]</f>
        <v>M40</v>
      </c>
      <c r="G62" s="125">
        <f>laps_times[[#This Row],[poř_kat]]</f>
        <v>23</v>
      </c>
      <c r="H62" s="124" t="str">
        <f>IF(ISBLANK(laps_times[[#This Row],[klub]]),"-",laps_times[[#This Row],[klub]])</f>
        <v>-</v>
      </c>
      <c r="I62" s="133">
        <f>laps_times[[#This Row],[celk. čas]]</f>
        <v>0.1756550925925926</v>
      </c>
      <c r="J62" s="126">
        <f>laps_times[[#This Row],[1]]</f>
        <v>2.098148148148148E-3</v>
      </c>
      <c r="K62" s="126">
        <f>IF(ISBLANK(laps_times[[#This Row],[2]]),"DNF",    rounds_cum_time[[#This Row],[1]]+laps_times[[#This Row],[2]])</f>
        <v>3.3918981481481482E-3</v>
      </c>
      <c r="L62" s="126">
        <f>IF(ISBLANK(laps_times[[#This Row],[3]]),"DNF",    rounds_cum_time[[#This Row],[2]]+laps_times[[#This Row],[3]])</f>
        <v>4.7230324074074076E-3</v>
      </c>
      <c r="M62" s="126">
        <f>IF(ISBLANK(laps_times[[#This Row],[4]]),"DNF",    rounds_cum_time[[#This Row],[3]]+laps_times[[#This Row],[4]])</f>
        <v>6.0672453703703704E-3</v>
      </c>
      <c r="N62" s="126">
        <f>IF(ISBLANK(laps_times[[#This Row],[5]]),"DNF",    rounds_cum_time[[#This Row],[4]]+laps_times[[#This Row],[5]])</f>
        <v>7.3795138888888894E-3</v>
      </c>
      <c r="O62" s="126">
        <f>IF(ISBLANK(laps_times[[#This Row],[6]]),"DNF",    rounds_cum_time[[#This Row],[5]]+laps_times[[#This Row],[6]])</f>
        <v>8.6832175925925931E-3</v>
      </c>
      <c r="P62" s="126">
        <f>IF(ISBLANK(laps_times[[#This Row],[7]]),"DNF",    rounds_cum_time[[#This Row],[6]]+laps_times[[#This Row],[7]])</f>
        <v>9.9754629629629638E-3</v>
      </c>
      <c r="Q62" s="126">
        <f>IF(ISBLANK(laps_times[[#This Row],[8]]),"DNF",    rounds_cum_time[[#This Row],[7]]+laps_times[[#This Row],[8]])</f>
        <v>1.1268634259259259E-2</v>
      </c>
      <c r="R62" s="126">
        <f>IF(ISBLANK(laps_times[[#This Row],[9]]),"DNF",    rounds_cum_time[[#This Row],[8]]+laps_times[[#This Row],[9]])</f>
        <v>1.2562384259259259E-2</v>
      </c>
      <c r="S62" s="126">
        <f>IF(ISBLANK(laps_times[[#This Row],[10]]),"DNF",    rounds_cum_time[[#This Row],[9]]+laps_times[[#This Row],[10]])</f>
        <v>1.3894791666666666E-2</v>
      </c>
      <c r="T62" s="126">
        <f>IF(ISBLANK(laps_times[[#This Row],[11]]),"DNF",    rounds_cum_time[[#This Row],[10]]+laps_times[[#This Row],[11]])</f>
        <v>1.5222106481481481E-2</v>
      </c>
      <c r="U62" s="126">
        <f>IF(ISBLANK(laps_times[[#This Row],[12]]),"DNF",    rounds_cum_time[[#This Row],[11]]+laps_times[[#This Row],[12]])</f>
        <v>1.6553935185185185E-2</v>
      </c>
      <c r="V62" s="126">
        <f>IF(ISBLANK(laps_times[[#This Row],[13]]),"DNF",    rounds_cum_time[[#This Row],[12]]+laps_times[[#This Row],[13]])</f>
        <v>1.7872800925925927E-2</v>
      </c>
      <c r="W62" s="126">
        <f>IF(ISBLANK(laps_times[[#This Row],[14]]),"DNF",    rounds_cum_time[[#This Row],[13]]+laps_times[[#This Row],[14]])</f>
        <v>1.9241087962962963E-2</v>
      </c>
      <c r="X62" s="126">
        <f>IF(ISBLANK(laps_times[[#This Row],[15]]),"DNF",    rounds_cum_time[[#This Row],[14]]+laps_times[[#This Row],[15]])</f>
        <v>2.0563310185185184E-2</v>
      </c>
      <c r="Y62" s="126">
        <f>IF(ISBLANK(laps_times[[#This Row],[16]]),"DNF",    rounds_cum_time[[#This Row],[15]]+laps_times[[#This Row],[16]])</f>
        <v>2.1906597222222223E-2</v>
      </c>
      <c r="Z62" s="126">
        <f>IF(ISBLANK(laps_times[[#This Row],[17]]),"DNF",    rounds_cum_time[[#This Row],[16]]+laps_times[[#This Row],[17]])</f>
        <v>2.3262268518518519E-2</v>
      </c>
      <c r="AA62" s="126">
        <f>IF(ISBLANK(laps_times[[#This Row],[18]]),"DNF",    rounds_cum_time[[#This Row],[17]]+laps_times[[#This Row],[18]])</f>
        <v>2.4627430555555555E-2</v>
      </c>
      <c r="AB62" s="126">
        <f>IF(ISBLANK(laps_times[[#This Row],[19]]),"DNF",    rounds_cum_time[[#This Row],[18]]+laps_times[[#This Row],[19]])</f>
        <v>2.5976967592592593E-2</v>
      </c>
      <c r="AC62" s="126">
        <f>IF(ISBLANK(laps_times[[#This Row],[20]]),"DNF",    rounds_cum_time[[#This Row],[19]]+laps_times[[#This Row],[20]])</f>
        <v>2.7316550925925928E-2</v>
      </c>
      <c r="AD62" s="126">
        <f>IF(ISBLANK(laps_times[[#This Row],[21]]),"DNF",    rounds_cum_time[[#This Row],[20]]+laps_times[[#This Row],[21]])</f>
        <v>2.8673726851851853E-2</v>
      </c>
      <c r="AE62" s="126">
        <f>IF(ISBLANK(laps_times[[#This Row],[22]]),"DNF",    rounds_cum_time[[#This Row],[21]]+laps_times[[#This Row],[22]])</f>
        <v>3.0053587962962966E-2</v>
      </c>
      <c r="AF62" s="126">
        <f>IF(ISBLANK(laps_times[[#This Row],[23]]),"DNF",    rounds_cum_time[[#This Row],[22]]+laps_times[[#This Row],[23]])</f>
        <v>3.1415509259259261E-2</v>
      </c>
      <c r="AG62" s="126">
        <f>IF(ISBLANK(laps_times[[#This Row],[24]]),"DNF",    rounds_cum_time[[#This Row],[23]]+laps_times[[#This Row],[24]])</f>
        <v>3.2778587962962964E-2</v>
      </c>
      <c r="AH62" s="126">
        <f>IF(ISBLANK(laps_times[[#This Row],[25]]),"DNF",    rounds_cum_time[[#This Row],[24]]+laps_times[[#This Row],[25]])</f>
        <v>3.4169560185185188E-2</v>
      </c>
      <c r="AI62" s="126">
        <f>IF(ISBLANK(laps_times[[#This Row],[26]]),"DNF",    rounds_cum_time[[#This Row],[25]]+laps_times[[#This Row],[26]])</f>
        <v>3.5555671296296297E-2</v>
      </c>
      <c r="AJ62" s="126">
        <f>IF(ISBLANK(laps_times[[#This Row],[27]]),"DNF",    rounds_cum_time[[#This Row],[26]]+laps_times[[#This Row],[27]])</f>
        <v>3.6926273148148149E-2</v>
      </c>
      <c r="AK62" s="126">
        <f>IF(ISBLANK(laps_times[[#This Row],[28]]),"DNF",    rounds_cum_time[[#This Row],[27]]+laps_times[[#This Row],[28]])</f>
        <v>3.8317361111111115E-2</v>
      </c>
      <c r="AL62" s="126">
        <f>IF(ISBLANK(laps_times[[#This Row],[29]]),"DNF",    rounds_cum_time[[#This Row],[28]]+laps_times[[#This Row],[29]])</f>
        <v>3.970844907407408E-2</v>
      </c>
      <c r="AM62" s="126">
        <f>IF(ISBLANK(laps_times[[#This Row],[30]]),"DNF",    rounds_cum_time[[#This Row],[29]]+laps_times[[#This Row],[30]])</f>
        <v>4.1091435185185189E-2</v>
      </c>
      <c r="AN62" s="126">
        <f>IF(ISBLANK(laps_times[[#This Row],[31]]),"DNF",    rounds_cum_time[[#This Row],[30]]+laps_times[[#This Row],[31]])</f>
        <v>4.2468750000000006E-2</v>
      </c>
      <c r="AO62" s="126">
        <f>IF(ISBLANK(laps_times[[#This Row],[32]]),"DNF",    rounds_cum_time[[#This Row],[31]]+laps_times[[#This Row],[32]])</f>
        <v>4.3859490740740747E-2</v>
      </c>
      <c r="AP62" s="126">
        <f>IF(ISBLANK(laps_times[[#This Row],[33]]),"DNF",    rounds_cum_time[[#This Row],[32]]+laps_times[[#This Row],[33]])</f>
        <v>4.5248148148148155E-2</v>
      </c>
      <c r="AQ62" s="126">
        <f>IF(ISBLANK(laps_times[[#This Row],[34]]),"DNF",    rounds_cum_time[[#This Row],[33]]+laps_times[[#This Row],[34]])</f>
        <v>4.6670138888888893E-2</v>
      </c>
      <c r="AR62" s="126">
        <f>IF(ISBLANK(laps_times[[#This Row],[35]]),"DNF",    rounds_cum_time[[#This Row],[34]]+laps_times[[#This Row],[35]])</f>
        <v>4.8080324074074081E-2</v>
      </c>
      <c r="AS62" s="126">
        <f>IF(ISBLANK(laps_times[[#This Row],[36]]),"DNF",    rounds_cum_time[[#This Row],[35]]+laps_times[[#This Row],[36]])</f>
        <v>4.9493518518518527E-2</v>
      </c>
      <c r="AT62" s="126">
        <f>IF(ISBLANK(laps_times[[#This Row],[37]]),"DNF",    rounds_cum_time[[#This Row],[36]]+laps_times[[#This Row],[37]])</f>
        <v>5.1015162037037043E-2</v>
      </c>
      <c r="AU62" s="126">
        <f>IF(ISBLANK(laps_times[[#This Row],[38]]),"DNF",    rounds_cum_time[[#This Row],[37]]+laps_times[[#This Row],[38]])</f>
        <v>5.2415509259259266E-2</v>
      </c>
      <c r="AV62" s="126">
        <f>IF(ISBLANK(laps_times[[#This Row],[39]]),"DNF",    rounds_cum_time[[#This Row],[38]]+laps_times[[#This Row],[39]])</f>
        <v>5.3834953703703711E-2</v>
      </c>
      <c r="AW62" s="126">
        <f>IF(ISBLANK(laps_times[[#This Row],[40]]),"DNF",    rounds_cum_time[[#This Row],[39]]+laps_times[[#This Row],[40]])</f>
        <v>5.5238078703703709E-2</v>
      </c>
      <c r="AX62" s="126">
        <f>IF(ISBLANK(laps_times[[#This Row],[41]]),"DNF",    rounds_cum_time[[#This Row],[40]]+laps_times[[#This Row],[41]])</f>
        <v>5.6649074074074081E-2</v>
      </c>
      <c r="AY62" s="126">
        <f>IF(ISBLANK(laps_times[[#This Row],[42]]),"DNF",    rounds_cum_time[[#This Row],[41]]+laps_times[[#This Row],[42]])</f>
        <v>5.8077662037037042E-2</v>
      </c>
      <c r="AZ62" s="126">
        <f>IF(ISBLANK(laps_times[[#This Row],[43]]),"DNF",    rounds_cum_time[[#This Row],[42]]+laps_times[[#This Row],[43]])</f>
        <v>5.9511111111111119E-2</v>
      </c>
      <c r="BA62" s="126">
        <f>IF(ISBLANK(laps_times[[#This Row],[44]]),"DNF",    rounds_cum_time[[#This Row],[43]]+laps_times[[#This Row],[44]])</f>
        <v>6.0968518518518526E-2</v>
      </c>
      <c r="BB62" s="126">
        <f>IF(ISBLANK(laps_times[[#This Row],[45]]),"DNF",    rounds_cum_time[[#This Row],[44]]+laps_times[[#This Row],[45]])</f>
        <v>6.2423958333333342E-2</v>
      </c>
      <c r="BC62" s="126">
        <f>IF(ISBLANK(laps_times[[#This Row],[46]]),"DNF",    rounds_cum_time[[#This Row],[45]]+laps_times[[#This Row],[46]])</f>
        <v>6.3849652777777779E-2</v>
      </c>
      <c r="BD62" s="126">
        <f>IF(ISBLANK(laps_times[[#This Row],[47]]),"DNF",    rounds_cum_time[[#This Row],[46]]+laps_times[[#This Row],[47]])</f>
        <v>6.5291087962962971E-2</v>
      </c>
      <c r="BE62" s="126">
        <f>IF(ISBLANK(laps_times[[#This Row],[48]]),"DNF",    rounds_cum_time[[#This Row],[47]]+laps_times[[#This Row],[48]])</f>
        <v>6.6781597222222225E-2</v>
      </c>
      <c r="BF62" s="126">
        <f>IF(ISBLANK(laps_times[[#This Row],[49]]),"DNF",    rounds_cum_time[[#This Row],[48]]+laps_times[[#This Row],[49]])</f>
        <v>6.8354050925925933E-2</v>
      </c>
      <c r="BG62" s="126">
        <f>IF(ISBLANK(laps_times[[#This Row],[50]]),"DNF",    rounds_cum_time[[#This Row],[49]]+laps_times[[#This Row],[50]])</f>
        <v>6.9800347222222225E-2</v>
      </c>
      <c r="BH62" s="126">
        <f>IF(ISBLANK(laps_times[[#This Row],[51]]),"DNF",    rounds_cum_time[[#This Row],[50]]+laps_times[[#This Row],[51]])</f>
        <v>7.1260648148148156E-2</v>
      </c>
      <c r="BI62" s="126">
        <f>IF(ISBLANK(laps_times[[#This Row],[52]]),"DNF",    rounds_cum_time[[#This Row],[51]]+laps_times[[#This Row],[52]])</f>
        <v>7.2762962962962974E-2</v>
      </c>
      <c r="BJ62" s="126">
        <f>IF(ISBLANK(laps_times[[#This Row],[53]]),"DNF",    rounds_cum_time[[#This Row],[52]]+laps_times[[#This Row],[53]])</f>
        <v>7.4267245370370383E-2</v>
      </c>
      <c r="BK62" s="126">
        <f>IF(ISBLANK(laps_times[[#This Row],[54]]),"DNF",    rounds_cum_time[[#This Row],[53]]+laps_times[[#This Row],[54]])</f>
        <v>7.5804166666666672E-2</v>
      </c>
      <c r="BL62" s="126">
        <f>IF(ISBLANK(laps_times[[#This Row],[55]]),"DNF",    rounds_cum_time[[#This Row],[54]]+laps_times[[#This Row],[55]])</f>
        <v>7.7314467592592598E-2</v>
      </c>
      <c r="BM62" s="126">
        <f>IF(ISBLANK(laps_times[[#This Row],[56]]),"DNF",    rounds_cum_time[[#This Row],[55]]+laps_times[[#This Row],[56]])</f>
        <v>7.8990162037037043E-2</v>
      </c>
      <c r="BN62" s="126">
        <f>IF(ISBLANK(laps_times[[#This Row],[57]]),"DNF",    rounds_cum_time[[#This Row],[56]]+laps_times[[#This Row],[57]])</f>
        <v>8.0559375000000003E-2</v>
      </c>
      <c r="BO62" s="126">
        <f>IF(ISBLANK(laps_times[[#This Row],[58]]),"DNF",    rounds_cum_time[[#This Row],[57]]+laps_times[[#This Row],[58]])</f>
        <v>8.2178356481481488E-2</v>
      </c>
      <c r="BP62" s="126">
        <f>IF(ISBLANK(laps_times[[#This Row],[59]]),"DNF",    rounds_cum_time[[#This Row],[58]]+laps_times[[#This Row],[59]])</f>
        <v>8.3803819444444455E-2</v>
      </c>
      <c r="BQ62" s="126">
        <f>IF(ISBLANK(laps_times[[#This Row],[60]]),"DNF",    rounds_cum_time[[#This Row],[59]]+laps_times[[#This Row],[60]])</f>
        <v>8.5385879629629638E-2</v>
      </c>
      <c r="BR62" s="126">
        <f>IF(ISBLANK(laps_times[[#This Row],[61]]),"DNF",    rounds_cum_time[[#This Row],[60]]+laps_times[[#This Row],[61]])</f>
        <v>8.7238773148148152E-2</v>
      </c>
      <c r="BS62" s="126">
        <f>IF(ISBLANK(laps_times[[#This Row],[62]]),"DNF",    rounds_cum_time[[#This Row],[61]]+laps_times[[#This Row],[62]])</f>
        <v>8.8849652777777788E-2</v>
      </c>
      <c r="BT62" s="126">
        <f>IF(ISBLANK(laps_times[[#This Row],[63]]),"DNF",    rounds_cum_time[[#This Row],[62]]+laps_times[[#This Row],[63]])</f>
        <v>9.0435995370370378E-2</v>
      </c>
      <c r="BU62" s="126">
        <f>IF(ISBLANK(laps_times[[#This Row],[64]]),"DNF",    rounds_cum_time[[#This Row],[63]]+laps_times[[#This Row],[64]])</f>
        <v>9.210694444444445E-2</v>
      </c>
      <c r="BV62" s="126">
        <f>IF(ISBLANK(laps_times[[#This Row],[65]]),"DNF",    rounds_cum_time[[#This Row],[64]]+laps_times[[#This Row],[65]])</f>
        <v>9.3780324074074078E-2</v>
      </c>
      <c r="BW62" s="126">
        <f>IF(ISBLANK(laps_times[[#This Row],[66]]),"DNF",    rounds_cum_time[[#This Row],[65]]+laps_times[[#This Row],[66]])</f>
        <v>9.6162037037037046E-2</v>
      </c>
      <c r="BX62" s="126">
        <f>IF(ISBLANK(laps_times[[#This Row],[67]]),"DNF",    rounds_cum_time[[#This Row],[66]]+laps_times[[#This Row],[67]])</f>
        <v>9.7719097222222231E-2</v>
      </c>
      <c r="BY62" s="126">
        <f>IF(ISBLANK(laps_times[[#This Row],[68]]),"DNF",    rounds_cum_time[[#This Row],[67]]+laps_times[[#This Row],[68]])</f>
        <v>9.928715277777779E-2</v>
      </c>
      <c r="BZ62" s="126">
        <f>IF(ISBLANK(laps_times[[#This Row],[69]]),"DNF",    rounds_cum_time[[#This Row],[68]]+laps_times[[#This Row],[69]])</f>
        <v>0.1011320601851852</v>
      </c>
      <c r="CA62" s="126">
        <f>IF(ISBLANK(laps_times[[#This Row],[70]]),"DNF",    rounds_cum_time[[#This Row],[69]]+laps_times[[#This Row],[70]])</f>
        <v>0.10300983796296298</v>
      </c>
      <c r="CB62" s="126">
        <f>IF(ISBLANK(laps_times[[#This Row],[71]]),"DNF",    rounds_cum_time[[#This Row],[70]]+laps_times[[#This Row],[71]])</f>
        <v>0.10484606481481483</v>
      </c>
      <c r="CC62" s="126">
        <f>IF(ISBLANK(laps_times[[#This Row],[72]]),"DNF",    rounds_cum_time[[#This Row],[71]]+laps_times[[#This Row],[72]])</f>
        <v>0.10664722222222224</v>
      </c>
      <c r="CD62" s="126">
        <f>IF(ISBLANK(laps_times[[#This Row],[73]]),"DNF",    rounds_cum_time[[#This Row],[72]]+laps_times[[#This Row],[73]])</f>
        <v>0.10837384259259261</v>
      </c>
      <c r="CE62" s="126">
        <f>IF(ISBLANK(laps_times[[#This Row],[74]]),"DNF",    rounds_cum_time[[#This Row],[73]]+laps_times[[#This Row],[74]])</f>
        <v>0.1109664351851852</v>
      </c>
      <c r="CF62" s="126">
        <f>IF(ISBLANK(laps_times[[#This Row],[75]]),"DNF",    rounds_cum_time[[#This Row],[74]]+laps_times[[#This Row],[75]])</f>
        <v>0.11268171296296298</v>
      </c>
      <c r="CG62" s="126">
        <f>IF(ISBLANK(laps_times[[#This Row],[76]]),"DNF",    rounds_cum_time[[#This Row],[75]]+laps_times[[#This Row],[76]])</f>
        <v>0.11444525462962964</v>
      </c>
      <c r="CH62" s="126">
        <f>IF(ISBLANK(laps_times[[#This Row],[77]]),"DNF",    rounds_cum_time[[#This Row],[76]]+laps_times[[#This Row],[77]])</f>
        <v>0.11638275462962963</v>
      </c>
      <c r="CI62" s="126">
        <f>IF(ISBLANK(laps_times[[#This Row],[78]]),"DNF",    rounds_cum_time[[#This Row],[77]]+laps_times[[#This Row],[78]])</f>
        <v>0.11816770833333333</v>
      </c>
      <c r="CJ62" s="126">
        <f>IF(ISBLANK(laps_times[[#This Row],[79]]),"DNF",    rounds_cum_time[[#This Row],[78]]+laps_times[[#This Row],[79]])</f>
        <v>0.12003368055555555</v>
      </c>
      <c r="CK62" s="126">
        <f>IF(ISBLANK(laps_times[[#This Row],[80]]),"DNF",    rounds_cum_time[[#This Row],[79]]+laps_times[[#This Row],[80]])</f>
        <v>0.12429560185185184</v>
      </c>
      <c r="CL62" s="126">
        <f>IF(ISBLANK(laps_times[[#This Row],[81]]),"DNF",    rounds_cum_time[[#This Row],[80]]+laps_times[[#This Row],[81]])</f>
        <v>0.12619074074074074</v>
      </c>
      <c r="CM62" s="126">
        <f>IF(ISBLANK(laps_times[[#This Row],[82]]),"DNF",    rounds_cum_time[[#This Row],[81]]+laps_times[[#This Row],[82]])</f>
        <v>0.12805682870370372</v>
      </c>
      <c r="CN62" s="126">
        <f>IF(ISBLANK(laps_times[[#This Row],[83]]),"DNF",    rounds_cum_time[[#This Row],[82]]+laps_times[[#This Row],[83]])</f>
        <v>0.1306002314814815</v>
      </c>
      <c r="CO62" s="126">
        <f>IF(ISBLANK(laps_times[[#This Row],[84]]),"DNF",    rounds_cum_time[[#This Row],[83]]+laps_times[[#This Row],[84]])</f>
        <v>0.13245416666666668</v>
      </c>
      <c r="CP62" s="126">
        <f>IF(ISBLANK(laps_times[[#This Row],[85]]),"DNF",    rounds_cum_time[[#This Row],[84]]+laps_times[[#This Row],[85]])</f>
        <v>0.13440150462962963</v>
      </c>
      <c r="CQ62" s="126">
        <f>IF(ISBLANK(laps_times[[#This Row],[86]]),"DNF",    rounds_cum_time[[#This Row],[85]]+laps_times[[#This Row],[86]])</f>
        <v>0.13667349537037038</v>
      </c>
      <c r="CR62" s="126">
        <f>IF(ISBLANK(laps_times[[#This Row],[87]]),"DNF",    rounds_cum_time[[#This Row],[86]]+laps_times[[#This Row],[87]])</f>
        <v>0.13856111111111111</v>
      </c>
      <c r="CS62" s="126">
        <f>IF(ISBLANK(laps_times[[#This Row],[88]]),"DNF",    rounds_cum_time[[#This Row],[87]]+laps_times[[#This Row],[88]])</f>
        <v>0.14043113425925927</v>
      </c>
      <c r="CT62" s="126">
        <f>IF(ISBLANK(laps_times[[#This Row],[89]]),"DNF",    rounds_cum_time[[#This Row],[88]]+laps_times[[#This Row],[89]])</f>
        <v>0.1422511574074074</v>
      </c>
      <c r="CU62" s="126">
        <f>IF(ISBLANK(laps_times[[#This Row],[90]]),"DNF",    rounds_cum_time[[#This Row],[89]]+laps_times[[#This Row],[90]])</f>
        <v>0.14460868055555556</v>
      </c>
      <c r="CV62" s="126">
        <f>IF(ISBLANK(laps_times[[#This Row],[91]]),"DNF",    rounds_cum_time[[#This Row],[90]]+laps_times[[#This Row],[91]])</f>
        <v>0.14645844907407407</v>
      </c>
      <c r="CW62" s="126">
        <f>IF(ISBLANK(laps_times[[#This Row],[92]]),"DNF",    rounds_cum_time[[#This Row],[91]]+laps_times[[#This Row],[92]])</f>
        <v>0.1483599537037037</v>
      </c>
      <c r="CX62" s="126">
        <f>IF(ISBLANK(laps_times[[#This Row],[93]]),"DNF",    rounds_cum_time[[#This Row],[92]]+laps_times[[#This Row],[93]])</f>
        <v>0.15069641203703704</v>
      </c>
      <c r="CY62" s="126">
        <f>IF(ISBLANK(laps_times[[#This Row],[94]]),"DNF",    rounds_cum_time[[#This Row],[93]]+laps_times[[#This Row],[94]])</f>
        <v>0.1526295138888889</v>
      </c>
      <c r="CZ62" s="126">
        <f>IF(ISBLANK(laps_times[[#This Row],[95]]),"DNF",    rounds_cum_time[[#This Row],[94]]+laps_times[[#This Row],[95]])</f>
        <v>0.15487465277777779</v>
      </c>
      <c r="DA62" s="126">
        <f>IF(ISBLANK(laps_times[[#This Row],[96]]),"DNF",    rounds_cum_time[[#This Row],[95]]+laps_times[[#This Row],[96]])</f>
        <v>0.15769016203703703</v>
      </c>
      <c r="DB62" s="126">
        <f>IF(ISBLANK(laps_times[[#This Row],[97]]),"DNF",    rounds_cum_time[[#This Row],[96]]+laps_times[[#This Row],[97]])</f>
        <v>0.15989351851851852</v>
      </c>
      <c r="DC62" s="126">
        <f>IF(ISBLANK(laps_times[[#This Row],[98]]),"DNF",    rounds_cum_time[[#This Row],[97]]+laps_times[[#This Row],[98]])</f>
        <v>0.16169675925925925</v>
      </c>
      <c r="DD62" s="126">
        <f>IF(ISBLANK(laps_times[[#This Row],[99]]),"DNF",    rounds_cum_time[[#This Row],[98]]+laps_times[[#This Row],[99]])</f>
        <v>0.1636849537037037</v>
      </c>
      <c r="DE62" s="126">
        <f>IF(ISBLANK(laps_times[[#This Row],[100]]),"DNF",    rounds_cum_time[[#This Row],[99]]+laps_times[[#This Row],[100]])</f>
        <v>0.16572499999999998</v>
      </c>
      <c r="DF62" s="126">
        <f>IF(ISBLANK(laps_times[[#This Row],[101]]),"DNF",    rounds_cum_time[[#This Row],[100]]+laps_times[[#This Row],[101]])</f>
        <v>0.16820254629629627</v>
      </c>
      <c r="DG62" s="126">
        <f>IF(ISBLANK(laps_times[[#This Row],[102]]),"DNF",    rounds_cum_time[[#This Row],[101]]+laps_times[[#This Row],[102]])</f>
        <v>0.17006863425925925</v>
      </c>
      <c r="DH62" s="126">
        <f>IF(ISBLANK(laps_times[[#This Row],[103]]),"DNF",    rounds_cum_time[[#This Row],[102]]+laps_times[[#This Row],[103]])</f>
        <v>0.17216261574074074</v>
      </c>
      <c r="DI62" s="127">
        <f>IF(ISBLANK(laps_times[[#This Row],[104]]),"DNF",    rounds_cum_time[[#This Row],[103]]+laps_times[[#This Row],[104]])</f>
        <v>0.17390717592592592</v>
      </c>
      <c r="DJ62" s="127">
        <f>IF(ISBLANK(laps_times[[#This Row],[105]]),"DNF",    rounds_cum_time[[#This Row],[104]]+laps_times[[#This Row],[105]])</f>
        <v>0.17565520833333331</v>
      </c>
    </row>
    <row r="63" spans="2:114">
      <c r="B63" s="123">
        <f>laps_times[[#This Row],[poř]]</f>
        <v>60</v>
      </c>
      <c r="C63" s="124">
        <f>laps_times[[#This Row],[s.č.]]</f>
        <v>63</v>
      </c>
      <c r="D63" s="124" t="str">
        <f>laps_times[[#This Row],[jméno]]</f>
        <v>Šandera Martin</v>
      </c>
      <c r="E63" s="125">
        <f>laps_times[[#This Row],[roč]]</f>
        <v>1976</v>
      </c>
      <c r="F63" s="125" t="str">
        <f>laps_times[[#This Row],[kat]]</f>
        <v>M40</v>
      </c>
      <c r="G63" s="125">
        <f>laps_times[[#This Row],[poř_kat]]</f>
        <v>24</v>
      </c>
      <c r="H63" s="124" t="str">
        <f>IF(ISBLANK(laps_times[[#This Row],[klub]]),"-",laps_times[[#This Row],[klub]])</f>
        <v>BONBON</v>
      </c>
      <c r="I63" s="133">
        <f>laps_times[[#This Row],[celk. čas]]</f>
        <v>0.17726851851851852</v>
      </c>
      <c r="J63" s="126">
        <f>laps_times[[#This Row],[1]]</f>
        <v>2.6714120370370368E-3</v>
      </c>
      <c r="K63" s="126">
        <f>IF(ISBLANK(laps_times[[#This Row],[2]]),"DNF",    rounds_cum_time[[#This Row],[1]]+laps_times[[#This Row],[2]])</f>
        <v>4.2893518518518515E-3</v>
      </c>
      <c r="L63" s="126">
        <f>IF(ISBLANK(laps_times[[#This Row],[3]]),"DNF",    rounds_cum_time[[#This Row],[2]]+laps_times[[#This Row],[3]])</f>
        <v>5.9256944444444444E-3</v>
      </c>
      <c r="M63" s="126">
        <f>IF(ISBLANK(laps_times[[#This Row],[4]]),"DNF",    rounds_cum_time[[#This Row],[3]]+laps_times[[#This Row],[4]])</f>
        <v>7.5256944444444442E-3</v>
      </c>
      <c r="N63" s="126">
        <f>IF(ISBLANK(laps_times[[#This Row],[5]]),"DNF",    rounds_cum_time[[#This Row],[4]]+laps_times[[#This Row],[5]])</f>
        <v>9.1099537037037034E-3</v>
      </c>
      <c r="O63" s="126">
        <f>IF(ISBLANK(laps_times[[#This Row],[6]]),"DNF",    rounds_cum_time[[#This Row],[5]]+laps_times[[#This Row],[6]])</f>
        <v>1.0698726851851852E-2</v>
      </c>
      <c r="P63" s="126">
        <f>IF(ISBLANK(laps_times[[#This Row],[7]]),"DNF",    rounds_cum_time[[#This Row],[6]]+laps_times[[#This Row],[7]])</f>
        <v>1.2279861111111111E-2</v>
      </c>
      <c r="Q63" s="126">
        <f>IF(ISBLANK(laps_times[[#This Row],[8]]),"DNF",    rounds_cum_time[[#This Row],[7]]+laps_times[[#This Row],[8]])</f>
        <v>1.3836689814814816E-2</v>
      </c>
      <c r="R63" s="126">
        <f>IF(ISBLANK(laps_times[[#This Row],[9]]),"DNF",    rounds_cum_time[[#This Row],[8]]+laps_times[[#This Row],[9]])</f>
        <v>1.5389004629629631E-2</v>
      </c>
      <c r="S63" s="126">
        <f>IF(ISBLANK(laps_times[[#This Row],[10]]),"DNF",    rounds_cum_time[[#This Row],[9]]+laps_times[[#This Row],[10]])</f>
        <v>1.6972106481481484E-2</v>
      </c>
      <c r="T63" s="126">
        <f>IF(ISBLANK(laps_times[[#This Row],[11]]),"DNF",    rounds_cum_time[[#This Row],[10]]+laps_times[[#This Row],[11]])</f>
        <v>1.8533217592592594E-2</v>
      </c>
      <c r="U63" s="126">
        <f>IF(ISBLANK(laps_times[[#This Row],[12]]),"DNF",    rounds_cum_time[[#This Row],[11]]+laps_times[[#This Row],[12]])</f>
        <v>2.007951388888889E-2</v>
      </c>
      <c r="V63" s="126">
        <f>IF(ISBLANK(laps_times[[#This Row],[13]]),"DNF",    rounds_cum_time[[#This Row],[12]]+laps_times[[#This Row],[13]])</f>
        <v>2.1594212962962964E-2</v>
      </c>
      <c r="W63" s="126">
        <f>IF(ISBLANK(laps_times[[#This Row],[14]]),"DNF",    rounds_cum_time[[#This Row],[13]]+laps_times[[#This Row],[14]])</f>
        <v>2.3083564814814817E-2</v>
      </c>
      <c r="X63" s="126">
        <f>IF(ISBLANK(laps_times[[#This Row],[15]]),"DNF",    rounds_cum_time[[#This Row],[14]]+laps_times[[#This Row],[15]])</f>
        <v>2.463726851851852E-2</v>
      </c>
      <c r="Y63" s="126">
        <f>IF(ISBLANK(laps_times[[#This Row],[16]]),"DNF",    rounds_cum_time[[#This Row],[15]]+laps_times[[#This Row],[16]])</f>
        <v>2.6364351851851854E-2</v>
      </c>
      <c r="Z63" s="126">
        <f>IF(ISBLANK(laps_times[[#This Row],[17]]),"DNF",    rounds_cum_time[[#This Row],[16]]+laps_times[[#This Row],[17]])</f>
        <v>2.7975462962962966E-2</v>
      </c>
      <c r="AA63" s="126">
        <f>IF(ISBLANK(laps_times[[#This Row],[18]]),"DNF",    rounds_cum_time[[#This Row],[17]]+laps_times[[#This Row],[18]])</f>
        <v>2.9483217592592596E-2</v>
      </c>
      <c r="AB63" s="126">
        <f>IF(ISBLANK(laps_times[[#This Row],[19]]),"DNF",    rounds_cum_time[[#This Row],[18]]+laps_times[[#This Row],[19]])</f>
        <v>3.103703703703704E-2</v>
      </c>
      <c r="AC63" s="126">
        <f>IF(ISBLANK(laps_times[[#This Row],[20]]),"DNF",    rounds_cum_time[[#This Row],[19]]+laps_times[[#This Row],[20]])</f>
        <v>3.2589236111111114E-2</v>
      </c>
      <c r="AD63" s="126">
        <f>IF(ISBLANK(laps_times[[#This Row],[21]]),"DNF",    rounds_cum_time[[#This Row],[20]]+laps_times[[#This Row],[21]])</f>
        <v>3.4275462962962966E-2</v>
      </c>
      <c r="AE63" s="126">
        <f>IF(ISBLANK(laps_times[[#This Row],[22]]),"DNF",    rounds_cum_time[[#This Row],[21]]+laps_times[[#This Row],[22]])</f>
        <v>3.5797685185185189E-2</v>
      </c>
      <c r="AF63" s="126">
        <f>IF(ISBLANK(laps_times[[#This Row],[23]]),"DNF",    rounds_cum_time[[#This Row],[22]]+laps_times[[#This Row],[23]])</f>
        <v>3.7353009259259266E-2</v>
      </c>
      <c r="AG63" s="126">
        <f>IF(ISBLANK(laps_times[[#This Row],[24]]),"DNF",    rounds_cum_time[[#This Row],[23]]+laps_times[[#This Row],[24]])</f>
        <v>3.8951388888888897E-2</v>
      </c>
      <c r="AH63" s="126">
        <f>IF(ISBLANK(laps_times[[#This Row],[25]]),"DNF",    rounds_cum_time[[#This Row],[24]]+laps_times[[#This Row],[25]])</f>
        <v>4.0568402777777783E-2</v>
      </c>
      <c r="AI63" s="126">
        <f>IF(ISBLANK(laps_times[[#This Row],[26]]),"DNF",    rounds_cum_time[[#This Row],[25]]+laps_times[[#This Row],[26]])</f>
        <v>4.2160879629629638E-2</v>
      </c>
      <c r="AJ63" s="126">
        <f>IF(ISBLANK(laps_times[[#This Row],[27]]),"DNF",    rounds_cum_time[[#This Row],[26]]+laps_times[[#This Row],[27]])</f>
        <v>4.3795833333333339E-2</v>
      </c>
      <c r="AK63" s="126">
        <f>IF(ISBLANK(laps_times[[#This Row],[28]]),"DNF",    rounds_cum_time[[#This Row],[27]]+laps_times[[#This Row],[28]])</f>
        <v>4.5442361111111114E-2</v>
      </c>
      <c r="AL63" s="126">
        <f>IF(ISBLANK(laps_times[[#This Row],[29]]),"DNF",    rounds_cum_time[[#This Row],[28]]+laps_times[[#This Row],[29]])</f>
        <v>4.7057638888888892E-2</v>
      </c>
      <c r="AM63" s="126">
        <f>IF(ISBLANK(laps_times[[#This Row],[30]]),"DNF",    rounds_cum_time[[#This Row],[29]]+laps_times[[#This Row],[30]])</f>
        <v>4.8718402777777781E-2</v>
      </c>
      <c r="AN63" s="126">
        <f>IF(ISBLANK(laps_times[[#This Row],[31]]),"DNF",    rounds_cum_time[[#This Row],[30]]+laps_times[[#This Row],[31]])</f>
        <v>5.0621527777777779E-2</v>
      </c>
      <c r="AO63" s="126">
        <f>IF(ISBLANK(laps_times[[#This Row],[32]]),"DNF",    rounds_cum_time[[#This Row],[31]]+laps_times[[#This Row],[32]])</f>
        <v>5.2219212962962967E-2</v>
      </c>
      <c r="AP63" s="126">
        <f>IF(ISBLANK(laps_times[[#This Row],[33]]),"DNF",    rounds_cum_time[[#This Row],[32]]+laps_times[[#This Row],[33]])</f>
        <v>5.3822106481481488E-2</v>
      </c>
      <c r="AQ63" s="126">
        <f>IF(ISBLANK(laps_times[[#This Row],[34]]),"DNF",    rounds_cum_time[[#This Row],[33]]+laps_times[[#This Row],[34]])</f>
        <v>5.5436111111111117E-2</v>
      </c>
      <c r="AR63" s="126">
        <f>IF(ISBLANK(laps_times[[#This Row],[35]]),"DNF",    rounds_cum_time[[#This Row],[34]]+laps_times[[#This Row],[35]])</f>
        <v>5.7150231481481489E-2</v>
      </c>
      <c r="AS63" s="126">
        <f>IF(ISBLANK(laps_times[[#This Row],[36]]),"DNF",    rounds_cum_time[[#This Row],[35]]+laps_times[[#This Row],[36]])</f>
        <v>5.875682870370371E-2</v>
      </c>
      <c r="AT63" s="126">
        <f>IF(ISBLANK(laps_times[[#This Row],[37]]),"DNF",    rounds_cum_time[[#This Row],[36]]+laps_times[[#This Row],[37]])</f>
        <v>6.0400925925925934E-2</v>
      </c>
      <c r="AU63" s="126">
        <f>IF(ISBLANK(laps_times[[#This Row],[38]]),"DNF",    rounds_cum_time[[#This Row],[37]]+laps_times[[#This Row],[38]])</f>
        <v>6.2136111111111121E-2</v>
      </c>
      <c r="AV63" s="126">
        <f>IF(ISBLANK(laps_times[[#This Row],[39]]),"DNF",    rounds_cum_time[[#This Row],[38]]+laps_times[[#This Row],[39]])</f>
        <v>6.3878472222222232E-2</v>
      </c>
      <c r="AW63" s="126">
        <f>IF(ISBLANK(laps_times[[#This Row],[40]]),"DNF",    rounds_cum_time[[#This Row],[39]]+laps_times[[#This Row],[40]])</f>
        <v>6.558854166666668E-2</v>
      </c>
      <c r="AX63" s="126">
        <f>IF(ISBLANK(laps_times[[#This Row],[41]]),"DNF",    rounds_cum_time[[#This Row],[40]]+laps_times[[#This Row],[41]])</f>
        <v>6.8293287037037048E-2</v>
      </c>
      <c r="AY63" s="126">
        <f>IF(ISBLANK(laps_times[[#This Row],[42]]),"DNF",    rounds_cum_time[[#This Row],[41]]+laps_times[[#This Row],[42]])</f>
        <v>6.9936342592592599E-2</v>
      </c>
      <c r="AZ63" s="126">
        <f>IF(ISBLANK(laps_times[[#This Row],[43]]),"DNF",    rounds_cum_time[[#This Row],[42]]+laps_times[[#This Row],[43]])</f>
        <v>7.1605208333333337E-2</v>
      </c>
      <c r="BA63" s="126">
        <f>IF(ISBLANK(laps_times[[#This Row],[44]]),"DNF",    rounds_cum_time[[#This Row],[43]]+laps_times[[#This Row],[44]])</f>
        <v>7.32681712962963E-2</v>
      </c>
      <c r="BB63" s="126">
        <f>IF(ISBLANK(laps_times[[#This Row],[45]]),"DNF",    rounds_cum_time[[#This Row],[44]]+laps_times[[#This Row],[45]])</f>
        <v>7.494687500000001E-2</v>
      </c>
      <c r="BC63" s="126">
        <f>IF(ISBLANK(laps_times[[#This Row],[46]]),"DNF",    rounds_cum_time[[#This Row],[45]]+laps_times[[#This Row],[46]])</f>
        <v>7.6701851851851868E-2</v>
      </c>
      <c r="BD63" s="126">
        <f>IF(ISBLANK(laps_times[[#This Row],[47]]),"DNF",    rounds_cum_time[[#This Row],[46]]+laps_times[[#This Row],[47]])</f>
        <v>7.8408564814814827E-2</v>
      </c>
      <c r="BE63" s="126">
        <f>IF(ISBLANK(laps_times[[#This Row],[48]]),"DNF",    rounds_cum_time[[#This Row],[47]]+laps_times[[#This Row],[48]])</f>
        <v>8.0121643518518526E-2</v>
      </c>
      <c r="BF63" s="126">
        <f>IF(ISBLANK(laps_times[[#This Row],[49]]),"DNF",    rounds_cum_time[[#This Row],[48]]+laps_times[[#This Row],[49]])</f>
        <v>8.1823148148148159E-2</v>
      </c>
      <c r="BG63" s="126">
        <f>IF(ISBLANK(laps_times[[#This Row],[50]]),"DNF",    rounds_cum_time[[#This Row],[49]]+laps_times[[#This Row],[50]])</f>
        <v>8.3528935185185199E-2</v>
      </c>
      <c r="BH63" s="126">
        <f>IF(ISBLANK(laps_times[[#This Row],[51]]),"DNF",    rounds_cum_time[[#This Row],[50]]+laps_times[[#This Row],[51]])</f>
        <v>8.5472222222222241E-2</v>
      </c>
      <c r="BI63" s="126">
        <f>IF(ISBLANK(laps_times[[#This Row],[52]]),"DNF",    rounds_cum_time[[#This Row],[51]]+laps_times[[#This Row],[52]])</f>
        <v>8.715115740740742E-2</v>
      </c>
      <c r="BJ63" s="126">
        <f>IF(ISBLANK(laps_times[[#This Row],[53]]),"DNF",    rounds_cum_time[[#This Row],[52]]+laps_times[[#This Row],[53]])</f>
        <v>8.8793518518518535E-2</v>
      </c>
      <c r="BK63" s="126">
        <f>IF(ISBLANK(laps_times[[#This Row],[54]]),"DNF",    rounds_cum_time[[#This Row],[53]]+laps_times[[#This Row],[54]])</f>
        <v>9.0470370370370382E-2</v>
      </c>
      <c r="BL63" s="126">
        <f>IF(ISBLANK(laps_times[[#This Row],[55]]),"DNF",    rounds_cum_time[[#This Row],[54]]+laps_times[[#This Row],[55]])</f>
        <v>9.2183333333333339E-2</v>
      </c>
      <c r="BM63" s="126">
        <f>IF(ISBLANK(laps_times[[#This Row],[56]]),"DNF",    rounds_cum_time[[#This Row],[55]]+laps_times[[#This Row],[56]])</f>
        <v>9.3893402777777787E-2</v>
      </c>
      <c r="BN63" s="126">
        <f>IF(ISBLANK(laps_times[[#This Row],[57]]),"DNF",    rounds_cum_time[[#This Row],[56]]+laps_times[[#This Row],[57]])</f>
        <v>9.5509027777777783E-2</v>
      </c>
      <c r="BO63" s="126">
        <f>IF(ISBLANK(laps_times[[#This Row],[58]]),"DNF",    rounds_cum_time[[#This Row],[57]]+laps_times[[#This Row],[58]])</f>
        <v>9.7156828703703707E-2</v>
      </c>
      <c r="BP63" s="126">
        <f>IF(ISBLANK(laps_times[[#This Row],[59]]),"DNF",    rounds_cum_time[[#This Row],[58]]+laps_times[[#This Row],[59]])</f>
        <v>9.8803819444444455E-2</v>
      </c>
      <c r="BQ63" s="126">
        <f>IF(ISBLANK(laps_times[[#This Row],[60]]),"DNF",    rounds_cum_time[[#This Row],[59]]+laps_times[[#This Row],[60]])</f>
        <v>0.10050543981481483</v>
      </c>
      <c r="BR63" s="126">
        <f>IF(ISBLANK(laps_times[[#This Row],[61]]),"DNF",    rounds_cum_time[[#This Row],[60]]+laps_times[[#This Row],[61]])</f>
        <v>0.10234479166666668</v>
      </c>
      <c r="BS63" s="126">
        <f>IF(ISBLANK(laps_times[[#This Row],[62]]),"DNF",    rounds_cum_time[[#This Row],[61]]+laps_times[[#This Row],[62]])</f>
        <v>0.10398668981481483</v>
      </c>
      <c r="BT63" s="126">
        <f>IF(ISBLANK(laps_times[[#This Row],[63]]),"DNF",    rounds_cum_time[[#This Row],[62]]+laps_times[[#This Row],[63]])</f>
        <v>0.10561018518518521</v>
      </c>
      <c r="BU63" s="126">
        <f>IF(ISBLANK(laps_times[[#This Row],[64]]),"DNF",    rounds_cum_time[[#This Row],[63]]+laps_times[[#This Row],[64]])</f>
        <v>0.10720335648148151</v>
      </c>
      <c r="BV63" s="126">
        <f>IF(ISBLANK(laps_times[[#This Row],[65]]),"DNF",    rounds_cum_time[[#This Row],[64]]+laps_times[[#This Row],[65]])</f>
        <v>0.10881122685185188</v>
      </c>
      <c r="BW63" s="126">
        <f>IF(ISBLANK(laps_times[[#This Row],[66]]),"DNF",    rounds_cum_time[[#This Row],[65]]+laps_times[[#This Row],[66]])</f>
        <v>0.11045868055555558</v>
      </c>
      <c r="BX63" s="126">
        <f>IF(ISBLANK(laps_times[[#This Row],[67]]),"DNF",    rounds_cum_time[[#This Row],[66]]+laps_times[[#This Row],[67]])</f>
        <v>0.11211979166666669</v>
      </c>
      <c r="BY63" s="126">
        <f>IF(ISBLANK(laps_times[[#This Row],[68]]),"DNF",    rounds_cum_time[[#This Row],[67]]+laps_times[[#This Row],[68]])</f>
        <v>0.11375150462962966</v>
      </c>
      <c r="BZ63" s="126">
        <f>IF(ISBLANK(laps_times[[#This Row],[69]]),"DNF",    rounds_cum_time[[#This Row],[68]]+laps_times[[#This Row],[69]])</f>
        <v>0.11540243055555559</v>
      </c>
      <c r="CA63" s="126">
        <f>IF(ISBLANK(laps_times[[#This Row],[70]]),"DNF",    rounds_cum_time[[#This Row],[69]]+laps_times[[#This Row],[70]])</f>
        <v>0.11710219907407411</v>
      </c>
      <c r="CB63" s="126">
        <f>IF(ISBLANK(laps_times[[#This Row],[71]]),"DNF",    rounds_cum_time[[#This Row],[70]]+laps_times[[#This Row],[71]])</f>
        <v>0.11897916666666671</v>
      </c>
      <c r="CC63" s="126">
        <f>IF(ISBLANK(laps_times[[#This Row],[72]]),"DNF",    rounds_cum_time[[#This Row],[71]]+laps_times[[#This Row],[72]])</f>
        <v>0.12067141203703707</v>
      </c>
      <c r="CD63" s="126">
        <f>IF(ISBLANK(laps_times[[#This Row],[73]]),"DNF",    rounds_cum_time[[#This Row],[72]]+laps_times[[#This Row],[73]])</f>
        <v>0.12235509259259263</v>
      </c>
      <c r="CE63" s="126">
        <f>IF(ISBLANK(laps_times[[#This Row],[74]]),"DNF",    rounds_cum_time[[#This Row],[73]]+laps_times[[#This Row],[74]])</f>
        <v>0.12408136574074077</v>
      </c>
      <c r="CF63" s="126">
        <f>IF(ISBLANK(laps_times[[#This Row],[75]]),"DNF",    rounds_cum_time[[#This Row],[74]]+laps_times[[#This Row],[75]])</f>
        <v>0.12580393518518521</v>
      </c>
      <c r="CG63" s="126">
        <f>IF(ISBLANK(laps_times[[#This Row],[76]]),"DNF",    rounds_cum_time[[#This Row],[75]]+laps_times[[#This Row],[76]])</f>
        <v>0.12768368055555557</v>
      </c>
      <c r="CH63" s="126">
        <f>IF(ISBLANK(laps_times[[#This Row],[77]]),"DNF",    rounds_cum_time[[#This Row],[76]]+laps_times[[#This Row],[77]])</f>
        <v>0.12945902777777779</v>
      </c>
      <c r="CI63" s="126">
        <f>IF(ISBLANK(laps_times[[#This Row],[78]]),"DNF",    rounds_cum_time[[#This Row],[77]]+laps_times[[#This Row],[78]])</f>
        <v>0.13126041666666668</v>
      </c>
      <c r="CJ63" s="126">
        <f>IF(ISBLANK(laps_times[[#This Row],[79]]),"DNF",    rounds_cum_time[[#This Row],[78]]+laps_times[[#This Row],[79]])</f>
        <v>0.13305300925925928</v>
      </c>
      <c r="CK63" s="126">
        <f>IF(ISBLANK(laps_times[[#This Row],[80]]),"DNF",    rounds_cum_time[[#This Row],[79]]+laps_times[[#This Row],[80]])</f>
        <v>0.13476655092592596</v>
      </c>
      <c r="CL63" s="126">
        <f>IF(ISBLANK(laps_times[[#This Row],[81]]),"DNF",    rounds_cum_time[[#This Row],[80]]+laps_times[[#This Row],[81]])</f>
        <v>0.13661203703703706</v>
      </c>
      <c r="CM63" s="126">
        <f>IF(ISBLANK(laps_times[[#This Row],[82]]),"DNF",    rounds_cum_time[[#This Row],[81]]+laps_times[[#This Row],[82]])</f>
        <v>0.13827256944444447</v>
      </c>
      <c r="CN63" s="126">
        <f>IF(ISBLANK(laps_times[[#This Row],[83]]),"DNF",    rounds_cum_time[[#This Row],[82]]+laps_times[[#This Row],[83]])</f>
        <v>0.13993946759259263</v>
      </c>
      <c r="CO63" s="126">
        <f>IF(ISBLANK(laps_times[[#This Row],[84]]),"DNF",    rounds_cum_time[[#This Row],[83]]+laps_times[[#This Row],[84]])</f>
        <v>0.14160717592592595</v>
      </c>
      <c r="CP63" s="126">
        <f>IF(ISBLANK(laps_times[[#This Row],[85]]),"DNF",    rounds_cum_time[[#This Row],[84]]+laps_times[[#This Row],[85]])</f>
        <v>0.14320775462962965</v>
      </c>
      <c r="CQ63" s="126">
        <f>IF(ISBLANK(laps_times[[#This Row],[86]]),"DNF",    rounds_cum_time[[#This Row],[85]]+laps_times[[#This Row],[86]])</f>
        <v>0.14502060185185187</v>
      </c>
      <c r="CR63" s="126">
        <f>IF(ISBLANK(laps_times[[#This Row],[87]]),"DNF",    rounds_cum_time[[#This Row],[86]]+laps_times[[#This Row],[87]])</f>
        <v>0.14674375000000001</v>
      </c>
      <c r="CS63" s="126">
        <f>IF(ISBLANK(laps_times[[#This Row],[88]]),"DNF",    rounds_cum_time[[#This Row],[87]]+laps_times[[#This Row],[88]])</f>
        <v>0.14843668981481481</v>
      </c>
      <c r="CT63" s="126">
        <f>IF(ISBLANK(laps_times[[#This Row],[89]]),"DNF",    rounds_cum_time[[#This Row],[88]]+laps_times[[#This Row],[89]])</f>
        <v>0.15003391203703703</v>
      </c>
      <c r="CU63" s="126">
        <f>IF(ISBLANK(laps_times[[#This Row],[90]]),"DNF",    rounds_cum_time[[#This Row],[89]]+laps_times[[#This Row],[90]])</f>
        <v>0.1516554398148148</v>
      </c>
      <c r="CV63" s="126">
        <f>IF(ISBLANK(laps_times[[#This Row],[91]]),"DNF",    rounds_cum_time[[#This Row],[90]]+laps_times[[#This Row],[91]])</f>
        <v>0.15347037037037037</v>
      </c>
      <c r="CW63" s="126">
        <f>IF(ISBLANK(laps_times[[#This Row],[92]]),"DNF",    rounds_cum_time[[#This Row],[91]]+laps_times[[#This Row],[92]])</f>
        <v>0.15509432870370371</v>
      </c>
      <c r="CX63" s="126">
        <f>IF(ISBLANK(laps_times[[#This Row],[93]]),"DNF",    rounds_cum_time[[#This Row],[92]]+laps_times[[#This Row],[93]])</f>
        <v>0.15668240740740741</v>
      </c>
      <c r="CY63" s="126">
        <f>IF(ISBLANK(laps_times[[#This Row],[94]]),"DNF",    rounds_cum_time[[#This Row],[93]]+laps_times[[#This Row],[94]])</f>
        <v>0.15832395833333335</v>
      </c>
      <c r="CZ63" s="126">
        <f>IF(ISBLANK(laps_times[[#This Row],[95]]),"DNF",    rounds_cum_time[[#This Row],[94]]+laps_times[[#This Row],[95]])</f>
        <v>0.15993738425925927</v>
      </c>
      <c r="DA63" s="126">
        <f>IF(ISBLANK(laps_times[[#This Row],[96]]),"DNF",    rounds_cum_time[[#This Row],[95]]+laps_times[[#This Row],[96]])</f>
        <v>0.16166747685185187</v>
      </c>
      <c r="DB63" s="126">
        <f>IF(ISBLANK(laps_times[[#This Row],[97]]),"DNF",    rounds_cum_time[[#This Row],[96]]+laps_times[[#This Row],[97]])</f>
        <v>0.1633084490740741</v>
      </c>
      <c r="DC63" s="126">
        <f>IF(ISBLANK(laps_times[[#This Row],[98]]),"DNF",    rounds_cum_time[[#This Row],[97]]+laps_times[[#This Row],[98]])</f>
        <v>0.16501469907407409</v>
      </c>
      <c r="DD63" s="126">
        <f>IF(ISBLANK(laps_times[[#This Row],[99]]),"DNF",    rounds_cum_time[[#This Row],[98]]+laps_times[[#This Row],[99]])</f>
        <v>0.16675196759259261</v>
      </c>
      <c r="DE63" s="126">
        <f>IF(ISBLANK(laps_times[[#This Row],[100]]),"DNF",    rounds_cum_time[[#This Row],[99]]+laps_times[[#This Row],[100]])</f>
        <v>0.16850555555555558</v>
      </c>
      <c r="DF63" s="126">
        <f>IF(ISBLANK(laps_times[[#This Row],[101]]),"DNF",    rounds_cum_time[[#This Row],[100]]+laps_times[[#This Row],[101]])</f>
        <v>0.17033402777777779</v>
      </c>
      <c r="DG63" s="126">
        <f>IF(ISBLANK(laps_times[[#This Row],[102]]),"DNF",    rounds_cum_time[[#This Row],[101]]+laps_times[[#This Row],[102]])</f>
        <v>0.17214953703703703</v>
      </c>
      <c r="DH63" s="126">
        <f>IF(ISBLANK(laps_times[[#This Row],[103]]),"DNF",    rounds_cum_time[[#This Row],[102]]+laps_times[[#This Row],[103]])</f>
        <v>0.17397731481481482</v>
      </c>
      <c r="DI63" s="127">
        <f>IF(ISBLANK(laps_times[[#This Row],[104]]),"DNF",    rounds_cum_time[[#This Row],[103]]+laps_times[[#This Row],[104]])</f>
        <v>0.17580462962962964</v>
      </c>
      <c r="DJ63" s="127">
        <f>IF(ISBLANK(laps_times[[#This Row],[105]]),"DNF",    rounds_cum_time[[#This Row],[104]]+laps_times[[#This Row],[105]])</f>
        <v>0.17726898148148149</v>
      </c>
    </row>
    <row r="64" spans="2:114">
      <c r="B64" s="123">
        <f>laps_times[[#This Row],[poř]]</f>
        <v>61</v>
      </c>
      <c r="C64" s="124">
        <f>laps_times[[#This Row],[s.č.]]</f>
        <v>99</v>
      </c>
      <c r="D64" s="124" t="str">
        <f>laps_times[[#This Row],[jméno]]</f>
        <v>Rokos Ivan</v>
      </c>
      <c r="E64" s="125">
        <f>laps_times[[#This Row],[roč]]</f>
        <v>1959</v>
      </c>
      <c r="F64" s="125" t="str">
        <f>laps_times[[#This Row],[kat]]</f>
        <v>M60</v>
      </c>
      <c r="G64" s="125">
        <f>laps_times[[#This Row],[poř_kat]]</f>
        <v>3</v>
      </c>
      <c r="H64" s="124" t="str">
        <f>IF(ISBLANK(laps_times[[#This Row],[klub]]),"-",laps_times[[#This Row],[klub]])</f>
        <v>Jiskra Třeboň</v>
      </c>
      <c r="I64" s="133">
        <f>laps_times[[#This Row],[celk. čas]]</f>
        <v>0.17829166666666665</v>
      </c>
      <c r="J64" s="126">
        <f>laps_times[[#This Row],[1]]</f>
        <v>2.3452546296296299E-3</v>
      </c>
      <c r="K64" s="126">
        <f>IF(ISBLANK(laps_times[[#This Row],[2]]),"DNF",    rounds_cum_time[[#This Row],[1]]+laps_times[[#This Row],[2]])</f>
        <v>3.7585648148148148E-3</v>
      </c>
      <c r="L64" s="126">
        <f>IF(ISBLANK(laps_times[[#This Row],[3]]),"DNF",    rounds_cum_time[[#This Row],[2]]+laps_times[[#This Row],[3]])</f>
        <v>5.2326388888888891E-3</v>
      </c>
      <c r="M64" s="126">
        <f>IF(ISBLANK(laps_times[[#This Row],[4]]),"DNF",    rounds_cum_time[[#This Row],[3]]+laps_times[[#This Row],[4]])</f>
        <v>6.6660879629629631E-3</v>
      </c>
      <c r="N64" s="126">
        <f>IF(ISBLANK(laps_times[[#This Row],[5]]),"DNF",    rounds_cum_time[[#This Row],[4]]+laps_times[[#This Row],[5]])</f>
        <v>8.1038194444444447E-3</v>
      </c>
      <c r="O64" s="126">
        <f>IF(ISBLANK(laps_times[[#This Row],[6]]),"DNF",    rounds_cum_time[[#This Row],[5]]+laps_times[[#This Row],[6]])</f>
        <v>9.5856481481481487E-3</v>
      </c>
      <c r="P64" s="126">
        <f>IF(ISBLANK(laps_times[[#This Row],[7]]),"DNF",    rounds_cum_time[[#This Row],[6]]+laps_times[[#This Row],[7]])</f>
        <v>1.1037037037037038E-2</v>
      </c>
      <c r="Q64" s="126">
        <f>IF(ISBLANK(laps_times[[#This Row],[8]]),"DNF",    rounds_cum_time[[#This Row],[7]]+laps_times[[#This Row],[8]])</f>
        <v>1.2490162037037037E-2</v>
      </c>
      <c r="R64" s="126">
        <f>IF(ISBLANK(laps_times[[#This Row],[9]]),"DNF",    rounds_cum_time[[#This Row],[8]]+laps_times[[#This Row],[9]])</f>
        <v>1.3924305555555556E-2</v>
      </c>
      <c r="S64" s="126">
        <f>IF(ISBLANK(laps_times[[#This Row],[10]]),"DNF",    rounds_cum_time[[#This Row],[9]]+laps_times[[#This Row],[10]])</f>
        <v>1.5353935185185186E-2</v>
      </c>
      <c r="T64" s="126">
        <f>IF(ISBLANK(laps_times[[#This Row],[11]]),"DNF",    rounds_cum_time[[#This Row],[10]]+laps_times[[#This Row],[11]])</f>
        <v>1.6767708333333332E-2</v>
      </c>
      <c r="U64" s="126">
        <f>IF(ISBLANK(laps_times[[#This Row],[12]]),"DNF",    rounds_cum_time[[#This Row],[11]]+laps_times[[#This Row],[12]])</f>
        <v>1.8177083333333333E-2</v>
      </c>
      <c r="V64" s="126">
        <f>IF(ISBLANK(laps_times[[#This Row],[13]]),"DNF",    rounds_cum_time[[#This Row],[12]]+laps_times[[#This Row],[13]])</f>
        <v>1.960636574074074E-2</v>
      </c>
      <c r="W64" s="126">
        <f>IF(ISBLANK(laps_times[[#This Row],[14]]),"DNF",    rounds_cum_time[[#This Row],[13]]+laps_times[[#This Row],[14]])</f>
        <v>2.1042708333333333E-2</v>
      </c>
      <c r="X64" s="126">
        <f>IF(ISBLANK(laps_times[[#This Row],[15]]),"DNF",    rounds_cum_time[[#This Row],[14]]+laps_times[[#This Row],[15]])</f>
        <v>2.2500925925925924E-2</v>
      </c>
      <c r="Y64" s="126">
        <f>IF(ISBLANK(laps_times[[#This Row],[16]]),"DNF",    rounds_cum_time[[#This Row],[15]]+laps_times[[#This Row],[16]])</f>
        <v>2.3952083333333332E-2</v>
      </c>
      <c r="Z64" s="126">
        <f>IF(ISBLANK(laps_times[[#This Row],[17]]),"DNF",    rounds_cum_time[[#This Row],[16]]+laps_times[[#This Row],[17]])</f>
        <v>2.5388657407407405E-2</v>
      </c>
      <c r="AA64" s="126">
        <f>IF(ISBLANK(laps_times[[#This Row],[18]]),"DNF",    rounds_cum_time[[#This Row],[17]]+laps_times[[#This Row],[18]])</f>
        <v>2.6823379629629628E-2</v>
      </c>
      <c r="AB64" s="126">
        <f>IF(ISBLANK(laps_times[[#This Row],[19]]),"DNF",    rounds_cum_time[[#This Row],[18]]+laps_times[[#This Row],[19]])</f>
        <v>2.8263194444444441E-2</v>
      </c>
      <c r="AC64" s="126">
        <f>IF(ISBLANK(laps_times[[#This Row],[20]]),"DNF",    rounds_cum_time[[#This Row],[19]]+laps_times[[#This Row],[20]])</f>
        <v>2.96849537037037E-2</v>
      </c>
      <c r="AD64" s="126">
        <f>IF(ISBLANK(laps_times[[#This Row],[21]]),"DNF",    rounds_cum_time[[#This Row],[20]]+laps_times[[#This Row],[21]])</f>
        <v>3.112083333333333E-2</v>
      </c>
      <c r="AE64" s="126">
        <f>IF(ISBLANK(laps_times[[#This Row],[22]]),"DNF",    rounds_cum_time[[#This Row],[21]]+laps_times[[#This Row],[22]])</f>
        <v>3.2553703703703703E-2</v>
      </c>
      <c r="AF64" s="126">
        <f>IF(ISBLANK(laps_times[[#This Row],[23]]),"DNF",    rounds_cum_time[[#This Row],[22]]+laps_times[[#This Row],[23]])</f>
        <v>3.396122685185185E-2</v>
      </c>
      <c r="AG64" s="126">
        <f>IF(ISBLANK(laps_times[[#This Row],[24]]),"DNF",    rounds_cum_time[[#This Row],[23]]+laps_times[[#This Row],[24]])</f>
        <v>3.5418749999999999E-2</v>
      </c>
      <c r="AH64" s="126">
        <f>IF(ISBLANK(laps_times[[#This Row],[25]]),"DNF",    rounds_cum_time[[#This Row],[24]]+laps_times[[#This Row],[25]])</f>
        <v>3.687256944444444E-2</v>
      </c>
      <c r="AI64" s="126">
        <f>IF(ISBLANK(laps_times[[#This Row],[26]]),"DNF",    rounds_cum_time[[#This Row],[25]]+laps_times[[#This Row],[26]])</f>
        <v>3.8345370370370363E-2</v>
      </c>
      <c r="AJ64" s="126">
        <f>IF(ISBLANK(laps_times[[#This Row],[27]]),"DNF",    rounds_cum_time[[#This Row],[26]]+laps_times[[#This Row],[27]])</f>
        <v>3.9816898148148143E-2</v>
      </c>
      <c r="AK64" s="126">
        <f>IF(ISBLANK(laps_times[[#This Row],[28]]),"DNF",    rounds_cum_time[[#This Row],[27]]+laps_times[[#This Row],[28]])</f>
        <v>4.1298379629629622E-2</v>
      </c>
      <c r="AL64" s="126">
        <f>IF(ISBLANK(laps_times[[#This Row],[29]]),"DNF",    rounds_cum_time[[#This Row],[28]]+laps_times[[#This Row],[29]])</f>
        <v>4.2768287037037028E-2</v>
      </c>
      <c r="AM64" s="126">
        <f>IF(ISBLANK(laps_times[[#This Row],[30]]),"DNF",    rounds_cum_time[[#This Row],[29]]+laps_times[[#This Row],[30]])</f>
        <v>4.426828703703703E-2</v>
      </c>
      <c r="AN64" s="126">
        <f>IF(ISBLANK(laps_times[[#This Row],[31]]),"DNF",    rounds_cum_time[[#This Row],[30]]+laps_times[[#This Row],[31]])</f>
        <v>4.5839351851851846E-2</v>
      </c>
      <c r="AO64" s="126">
        <f>IF(ISBLANK(laps_times[[#This Row],[32]]),"DNF",    rounds_cum_time[[#This Row],[31]]+laps_times[[#This Row],[32]])</f>
        <v>4.7309259259259252E-2</v>
      </c>
      <c r="AP64" s="126">
        <f>IF(ISBLANK(laps_times[[#This Row],[33]]),"DNF",    rounds_cum_time[[#This Row],[32]]+laps_times[[#This Row],[33]])</f>
        <v>4.8786458333333324E-2</v>
      </c>
      <c r="AQ64" s="126">
        <f>IF(ISBLANK(laps_times[[#This Row],[34]]),"DNF",    rounds_cum_time[[#This Row],[33]]+laps_times[[#This Row],[34]])</f>
        <v>5.0266435185185178E-2</v>
      </c>
      <c r="AR64" s="126">
        <f>IF(ISBLANK(laps_times[[#This Row],[35]]),"DNF",    rounds_cum_time[[#This Row],[34]]+laps_times[[#This Row],[35]])</f>
        <v>5.1749768518518514E-2</v>
      </c>
      <c r="AS64" s="126">
        <f>IF(ISBLANK(laps_times[[#This Row],[36]]),"DNF",    rounds_cum_time[[#This Row],[35]]+laps_times[[#This Row],[36]])</f>
        <v>5.3265740740740739E-2</v>
      </c>
      <c r="AT64" s="126">
        <f>IF(ISBLANK(laps_times[[#This Row],[37]]),"DNF",    rounds_cum_time[[#This Row],[36]]+laps_times[[#This Row],[37]])</f>
        <v>5.4802199074074069E-2</v>
      </c>
      <c r="AU64" s="126">
        <f>IF(ISBLANK(laps_times[[#This Row],[38]]),"DNF",    rounds_cum_time[[#This Row],[37]]+laps_times[[#This Row],[38]])</f>
        <v>5.6338773148148141E-2</v>
      </c>
      <c r="AV64" s="126">
        <f>IF(ISBLANK(laps_times[[#This Row],[39]]),"DNF",    rounds_cum_time[[#This Row],[38]]+laps_times[[#This Row],[39]])</f>
        <v>5.7929166666666657E-2</v>
      </c>
      <c r="AW64" s="126">
        <f>IF(ISBLANK(laps_times[[#This Row],[40]]),"DNF",    rounds_cum_time[[#This Row],[39]]+laps_times[[#This Row],[40]])</f>
        <v>5.9503356481481473E-2</v>
      </c>
      <c r="AX64" s="126">
        <f>IF(ISBLANK(laps_times[[#This Row],[41]]),"DNF",    rounds_cum_time[[#This Row],[40]]+laps_times[[#This Row],[41]])</f>
        <v>6.1089583333333322E-2</v>
      </c>
      <c r="AY64" s="126">
        <f>IF(ISBLANK(laps_times[[#This Row],[42]]),"DNF",    rounds_cum_time[[#This Row],[41]]+laps_times[[#This Row],[42]])</f>
        <v>6.2758101851851836E-2</v>
      </c>
      <c r="AZ64" s="126">
        <f>IF(ISBLANK(laps_times[[#This Row],[43]]),"DNF",    rounds_cum_time[[#This Row],[42]]+laps_times[[#This Row],[43]])</f>
        <v>6.4349652777777766E-2</v>
      </c>
      <c r="BA64" s="126">
        <f>IF(ISBLANK(laps_times[[#This Row],[44]]),"DNF",    rounds_cum_time[[#This Row],[43]]+laps_times[[#This Row],[44]])</f>
        <v>6.5926388888888882E-2</v>
      </c>
      <c r="BB64" s="126">
        <f>IF(ISBLANK(laps_times[[#This Row],[45]]),"DNF",    rounds_cum_time[[#This Row],[44]]+laps_times[[#This Row],[45]])</f>
        <v>6.7521759259259254E-2</v>
      </c>
      <c r="BC64" s="126">
        <f>IF(ISBLANK(laps_times[[#This Row],[46]]),"DNF",    rounds_cum_time[[#This Row],[45]]+laps_times[[#This Row],[46]])</f>
        <v>6.9154166666666655E-2</v>
      </c>
      <c r="BD64" s="126">
        <f>IF(ISBLANK(laps_times[[#This Row],[47]]),"DNF",    rounds_cum_time[[#This Row],[46]]+laps_times[[#This Row],[47]])</f>
        <v>7.0752083333333327E-2</v>
      </c>
      <c r="BE64" s="126">
        <f>IF(ISBLANK(laps_times[[#This Row],[48]]),"DNF",    rounds_cum_time[[#This Row],[47]]+laps_times[[#This Row],[48]])</f>
        <v>7.2365162037037037E-2</v>
      </c>
      <c r="BF64" s="126">
        <f>IF(ISBLANK(laps_times[[#This Row],[49]]),"DNF",    rounds_cum_time[[#This Row],[48]]+laps_times[[#This Row],[49]])</f>
        <v>7.4000578703703704E-2</v>
      </c>
      <c r="BG64" s="126">
        <f>IF(ISBLANK(laps_times[[#This Row],[50]]),"DNF",    rounds_cum_time[[#This Row],[49]]+laps_times[[#This Row],[50]])</f>
        <v>7.5718865740740743E-2</v>
      </c>
      <c r="BH64" s="126">
        <f>IF(ISBLANK(laps_times[[#This Row],[51]]),"DNF",    rounds_cum_time[[#This Row],[50]]+laps_times[[#This Row],[51]])</f>
        <v>7.7324305555555556E-2</v>
      </c>
      <c r="BI64" s="126">
        <f>IF(ISBLANK(laps_times[[#This Row],[52]]),"DNF",    rounds_cum_time[[#This Row],[51]]+laps_times[[#This Row],[52]])</f>
        <v>7.9366319444444444E-2</v>
      </c>
      <c r="BJ64" s="126">
        <f>IF(ISBLANK(laps_times[[#This Row],[53]]),"DNF",    rounds_cum_time[[#This Row],[52]]+laps_times[[#This Row],[53]])</f>
        <v>8.0979282407407413E-2</v>
      </c>
      <c r="BK64" s="126">
        <f>IF(ISBLANK(laps_times[[#This Row],[54]]),"DNF",    rounds_cum_time[[#This Row],[53]]+laps_times[[#This Row],[54]])</f>
        <v>8.2639699074074077E-2</v>
      </c>
      <c r="BL64" s="126">
        <f>IF(ISBLANK(laps_times[[#This Row],[55]]),"DNF",    rounds_cum_time[[#This Row],[54]]+laps_times[[#This Row],[55]])</f>
        <v>8.434224537037037E-2</v>
      </c>
      <c r="BM64" s="126">
        <f>IF(ISBLANK(laps_times[[#This Row],[56]]),"DNF",    rounds_cum_time[[#This Row],[55]]+laps_times[[#This Row],[56]])</f>
        <v>8.6040624999999996E-2</v>
      </c>
      <c r="BN64" s="126">
        <f>IF(ISBLANK(laps_times[[#This Row],[57]]),"DNF",    rounds_cum_time[[#This Row],[56]]+laps_times[[#This Row],[57]])</f>
        <v>8.7792129629629623E-2</v>
      </c>
      <c r="BO64" s="126">
        <f>IF(ISBLANK(laps_times[[#This Row],[58]]),"DNF",    rounds_cum_time[[#This Row],[57]]+laps_times[[#This Row],[58]])</f>
        <v>8.9549884259259249E-2</v>
      </c>
      <c r="BP64" s="126">
        <f>IF(ISBLANK(laps_times[[#This Row],[59]]),"DNF",    rounds_cum_time[[#This Row],[58]]+laps_times[[#This Row],[59]])</f>
        <v>9.1290393518518503E-2</v>
      </c>
      <c r="BQ64" s="126">
        <f>IF(ISBLANK(laps_times[[#This Row],[60]]),"DNF",    rounds_cum_time[[#This Row],[59]]+laps_times[[#This Row],[60]])</f>
        <v>9.3100925925925906E-2</v>
      </c>
      <c r="BR64" s="126">
        <f>IF(ISBLANK(laps_times[[#This Row],[61]]),"DNF",    rounds_cum_time[[#This Row],[60]]+laps_times[[#This Row],[61]])</f>
        <v>9.4882638888888871E-2</v>
      </c>
      <c r="BS64" s="126">
        <f>IF(ISBLANK(laps_times[[#This Row],[62]]),"DNF",    rounds_cum_time[[#This Row],[61]]+laps_times[[#This Row],[62]])</f>
        <v>9.7081712962962946E-2</v>
      </c>
      <c r="BT64" s="126">
        <f>IF(ISBLANK(laps_times[[#This Row],[63]]),"DNF",    rounds_cum_time[[#This Row],[62]]+laps_times[[#This Row],[63]])</f>
        <v>9.888495370370369E-2</v>
      </c>
      <c r="BU64" s="126">
        <f>IF(ISBLANK(laps_times[[#This Row],[64]]),"DNF",    rounds_cum_time[[#This Row],[63]]+laps_times[[#This Row],[64]])</f>
        <v>0.10068263888888887</v>
      </c>
      <c r="BV64" s="126">
        <f>IF(ISBLANK(laps_times[[#This Row],[65]]),"DNF",    rounds_cum_time[[#This Row],[64]]+laps_times[[#This Row],[65]])</f>
        <v>0.10244490740740739</v>
      </c>
      <c r="BW64" s="126">
        <f>IF(ISBLANK(laps_times[[#This Row],[66]]),"DNF",    rounds_cum_time[[#This Row],[65]]+laps_times[[#This Row],[66]])</f>
        <v>0.10425636574074072</v>
      </c>
      <c r="BX64" s="126">
        <f>IF(ISBLANK(laps_times[[#This Row],[67]]),"DNF",    rounds_cum_time[[#This Row],[66]]+laps_times[[#This Row],[67]])</f>
        <v>0.10594826388888887</v>
      </c>
      <c r="BY64" s="126">
        <f>IF(ISBLANK(laps_times[[#This Row],[68]]),"DNF",    rounds_cum_time[[#This Row],[67]]+laps_times[[#This Row],[68]])</f>
        <v>0.10767199074074071</v>
      </c>
      <c r="BZ64" s="126">
        <f>IF(ISBLANK(laps_times[[#This Row],[69]]),"DNF",    rounds_cum_time[[#This Row],[68]]+laps_times[[#This Row],[69]])</f>
        <v>0.10944513888888886</v>
      </c>
      <c r="CA64" s="126">
        <f>IF(ISBLANK(laps_times[[#This Row],[70]]),"DNF",    rounds_cum_time[[#This Row],[69]]+laps_times[[#This Row],[70]])</f>
        <v>0.11123854166666663</v>
      </c>
      <c r="CB64" s="126">
        <f>IF(ISBLANK(laps_times[[#This Row],[71]]),"DNF",    rounds_cum_time[[#This Row],[70]]+laps_times[[#This Row],[71]])</f>
        <v>0.11330162037037034</v>
      </c>
      <c r="CC64" s="126">
        <f>IF(ISBLANK(laps_times[[#This Row],[72]]),"DNF",    rounds_cum_time[[#This Row],[71]]+laps_times[[#This Row],[72]])</f>
        <v>0.11502453703703701</v>
      </c>
      <c r="CD64" s="126">
        <f>IF(ISBLANK(laps_times[[#This Row],[73]]),"DNF",    rounds_cum_time[[#This Row],[72]]+laps_times[[#This Row],[73]])</f>
        <v>0.11677662037037034</v>
      </c>
      <c r="CE64" s="126">
        <f>IF(ISBLANK(laps_times[[#This Row],[74]]),"DNF",    rounds_cum_time[[#This Row],[73]]+laps_times[[#This Row],[74]])</f>
        <v>0.11852893518518516</v>
      </c>
      <c r="CF64" s="126">
        <f>IF(ISBLANK(laps_times[[#This Row],[75]]),"DNF",    rounds_cum_time[[#This Row],[74]]+laps_times[[#This Row],[75]])</f>
        <v>0.12025312499999997</v>
      </c>
      <c r="CG64" s="126">
        <f>IF(ISBLANK(laps_times[[#This Row],[76]]),"DNF",    rounds_cum_time[[#This Row],[75]]+laps_times[[#This Row],[76]])</f>
        <v>0.12217326388888887</v>
      </c>
      <c r="CH64" s="126">
        <f>IF(ISBLANK(laps_times[[#This Row],[77]]),"DNF",    rounds_cum_time[[#This Row],[76]]+laps_times[[#This Row],[77]])</f>
        <v>0.12393749999999998</v>
      </c>
      <c r="CI64" s="126">
        <f>IF(ISBLANK(laps_times[[#This Row],[78]]),"DNF",    rounds_cum_time[[#This Row],[77]]+laps_times[[#This Row],[78]])</f>
        <v>0.12563842592592592</v>
      </c>
      <c r="CJ64" s="126">
        <f>IF(ISBLANK(laps_times[[#This Row],[79]]),"DNF",    rounds_cum_time[[#This Row],[78]]+laps_times[[#This Row],[79]])</f>
        <v>0.12741747685185184</v>
      </c>
      <c r="CK64" s="126">
        <f>IF(ISBLANK(laps_times[[#This Row],[80]]),"DNF",    rounds_cum_time[[#This Row],[79]]+laps_times[[#This Row],[80]])</f>
        <v>0.12923611111111111</v>
      </c>
      <c r="CL64" s="126">
        <f>IF(ISBLANK(laps_times[[#This Row],[81]]),"DNF",    rounds_cum_time[[#This Row],[80]]+laps_times[[#This Row],[81]])</f>
        <v>0.13129699074074075</v>
      </c>
      <c r="CM64" s="126">
        <f>IF(ISBLANK(laps_times[[#This Row],[82]]),"DNF",    rounds_cum_time[[#This Row],[81]]+laps_times[[#This Row],[82]])</f>
        <v>0.13312094907407407</v>
      </c>
      <c r="CN64" s="126">
        <f>IF(ISBLANK(laps_times[[#This Row],[83]]),"DNF",    rounds_cum_time[[#This Row],[82]]+laps_times[[#This Row],[83]])</f>
        <v>0.13497696759259259</v>
      </c>
      <c r="CO64" s="126">
        <f>IF(ISBLANK(laps_times[[#This Row],[84]]),"DNF",    rounds_cum_time[[#This Row],[83]]+laps_times[[#This Row],[84]])</f>
        <v>0.13684930555555555</v>
      </c>
      <c r="CP64" s="126">
        <f>IF(ISBLANK(laps_times[[#This Row],[85]]),"DNF",    rounds_cum_time[[#This Row],[84]]+laps_times[[#This Row],[85]])</f>
        <v>0.13872719907407408</v>
      </c>
      <c r="CQ64" s="126">
        <f>IF(ISBLANK(laps_times[[#This Row],[86]]),"DNF",    rounds_cum_time[[#This Row],[85]]+laps_times[[#This Row],[86]])</f>
        <v>0.14083530092592592</v>
      </c>
      <c r="CR64" s="126">
        <f>IF(ISBLANK(laps_times[[#This Row],[87]]),"DNF",    rounds_cum_time[[#This Row],[86]]+laps_times[[#This Row],[87]])</f>
        <v>0.14275254629629627</v>
      </c>
      <c r="CS64" s="126">
        <f>IF(ISBLANK(laps_times[[#This Row],[88]]),"DNF",    rounds_cum_time[[#This Row],[87]]+laps_times[[#This Row],[88]])</f>
        <v>0.14467199074074072</v>
      </c>
      <c r="CT64" s="126">
        <f>IF(ISBLANK(laps_times[[#This Row],[89]]),"DNF",    rounds_cum_time[[#This Row],[88]]+laps_times[[#This Row],[89]])</f>
        <v>0.14654722222222219</v>
      </c>
      <c r="CU64" s="126">
        <f>IF(ISBLANK(laps_times[[#This Row],[90]]),"DNF",    rounds_cum_time[[#This Row],[89]]+laps_times[[#This Row],[90]])</f>
        <v>0.14850046296296293</v>
      </c>
      <c r="CV64" s="126">
        <f>IF(ISBLANK(laps_times[[#This Row],[91]]),"DNF",    rounds_cum_time[[#This Row],[90]]+laps_times[[#This Row],[91]])</f>
        <v>0.15068668981481478</v>
      </c>
      <c r="CW64" s="126">
        <f>IF(ISBLANK(laps_times[[#This Row],[92]]),"DNF",    rounds_cum_time[[#This Row],[91]]+laps_times[[#This Row],[92]])</f>
        <v>0.15264259259259255</v>
      </c>
      <c r="CX64" s="126">
        <f>IF(ISBLANK(laps_times[[#This Row],[93]]),"DNF",    rounds_cum_time[[#This Row],[92]]+laps_times[[#This Row],[93]])</f>
        <v>0.15444247685185181</v>
      </c>
      <c r="CY64" s="126">
        <f>IF(ISBLANK(laps_times[[#This Row],[94]]),"DNF",    rounds_cum_time[[#This Row],[93]]+laps_times[[#This Row],[94]])</f>
        <v>0.15632361111111107</v>
      </c>
      <c r="CZ64" s="126">
        <f>IF(ISBLANK(laps_times[[#This Row],[95]]),"DNF",    rounds_cum_time[[#This Row],[94]]+laps_times[[#This Row],[95]])</f>
        <v>0.15820138888888885</v>
      </c>
      <c r="DA64" s="126">
        <f>IF(ISBLANK(laps_times[[#This Row],[96]]),"DNF",    rounds_cum_time[[#This Row],[95]]+laps_times[[#This Row],[96]])</f>
        <v>0.16042187499999996</v>
      </c>
      <c r="DB64" s="126">
        <f>IF(ISBLANK(laps_times[[#This Row],[97]]),"DNF",    rounds_cum_time[[#This Row],[96]]+laps_times[[#This Row],[97]])</f>
        <v>0.16231817129629625</v>
      </c>
      <c r="DC64" s="126">
        <f>IF(ISBLANK(laps_times[[#This Row],[98]]),"DNF",    rounds_cum_time[[#This Row],[97]]+laps_times[[#This Row],[98]])</f>
        <v>0.16431215277777772</v>
      </c>
      <c r="DD64" s="126">
        <f>IF(ISBLANK(laps_times[[#This Row],[99]]),"DNF",    rounds_cum_time[[#This Row],[98]]+laps_times[[#This Row],[99]])</f>
        <v>0.16628715277777772</v>
      </c>
      <c r="DE64" s="126">
        <f>IF(ISBLANK(laps_times[[#This Row],[100]]),"DNF",    rounds_cum_time[[#This Row],[99]]+laps_times[[#This Row],[100]])</f>
        <v>0.16821643518518514</v>
      </c>
      <c r="DF64" s="126">
        <f>IF(ISBLANK(laps_times[[#This Row],[101]]),"DNF",    rounds_cum_time[[#This Row],[100]]+laps_times[[#This Row],[101]])</f>
        <v>0.17016863425925921</v>
      </c>
      <c r="DG64" s="126">
        <f>IF(ISBLANK(laps_times[[#This Row],[102]]),"DNF",    rounds_cum_time[[#This Row],[101]]+laps_times[[#This Row],[102]])</f>
        <v>0.17217546296296291</v>
      </c>
      <c r="DH64" s="126">
        <f>IF(ISBLANK(laps_times[[#This Row],[103]]),"DNF",    rounds_cum_time[[#This Row],[102]]+laps_times[[#This Row],[103]])</f>
        <v>0.17419444444444437</v>
      </c>
      <c r="DI64" s="127">
        <f>IF(ISBLANK(laps_times[[#This Row],[104]]),"DNF",    rounds_cum_time[[#This Row],[103]]+laps_times[[#This Row],[104]])</f>
        <v>0.17623495370370362</v>
      </c>
      <c r="DJ64" s="127">
        <f>IF(ISBLANK(laps_times[[#This Row],[105]]),"DNF",    rounds_cum_time[[#This Row],[104]]+laps_times[[#This Row],[105]])</f>
        <v>0.1782916666666666</v>
      </c>
    </row>
    <row r="65" spans="2:114">
      <c r="B65" s="123">
        <f>laps_times[[#This Row],[poř]]</f>
        <v>62</v>
      </c>
      <c r="C65" s="124">
        <f>laps_times[[#This Row],[s.č.]]</f>
        <v>22</v>
      </c>
      <c r="D65" s="124" t="str">
        <f>laps_times[[#This Row],[jméno]]</f>
        <v>Pechová Jaroslava</v>
      </c>
      <c r="E65" s="125">
        <f>laps_times[[#This Row],[roč]]</f>
        <v>1982</v>
      </c>
      <c r="F65" s="125" t="str">
        <f>laps_times[[#This Row],[kat]]</f>
        <v>Z1</v>
      </c>
      <c r="G65" s="125">
        <f>laps_times[[#This Row],[poř_kat]]</f>
        <v>5</v>
      </c>
      <c r="H65" s="124" t="str">
        <f>IF(ISBLANK(laps_times[[#This Row],[klub]]),"-",laps_times[[#This Row],[klub]])</f>
        <v>Mexico Team</v>
      </c>
      <c r="I65" s="133">
        <f>laps_times[[#This Row],[celk. čas]]</f>
        <v>0.17889814814814817</v>
      </c>
      <c r="J65" s="126">
        <f>laps_times[[#This Row],[1]]</f>
        <v>2.3385416666666667E-3</v>
      </c>
      <c r="K65" s="126">
        <f>IF(ISBLANK(laps_times[[#This Row],[2]]),"DNF",    rounds_cum_time[[#This Row],[1]]+laps_times[[#This Row],[2]])</f>
        <v>3.7619212962962962E-3</v>
      </c>
      <c r="L65" s="126">
        <f>IF(ISBLANK(laps_times[[#This Row],[3]]),"DNF",    rounds_cum_time[[#This Row],[2]]+laps_times[[#This Row],[3]])</f>
        <v>5.1723379629629628E-3</v>
      </c>
      <c r="M65" s="126">
        <f>IF(ISBLANK(laps_times[[#This Row],[4]]),"DNF",    rounds_cum_time[[#This Row],[3]]+laps_times[[#This Row],[4]])</f>
        <v>6.6086805555555551E-3</v>
      </c>
      <c r="N65" s="126">
        <f>IF(ISBLANK(laps_times[[#This Row],[5]]),"DNF",    rounds_cum_time[[#This Row],[4]]+laps_times[[#This Row],[5]])</f>
        <v>8.068634259259258E-3</v>
      </c>
      <c r="O65" s="126">
        <f>IF(ISBLANK(laps_times[[#This Row],[6]]),"DNF",    rounds_cum_time[[#This Row],[5]]+laps_times[[#This Row],[6]])</f>
        <v>9.5178240740740726E-3</v>
      </c>
      <c r="P65" s="126">
        <f>IF(ISBLANK(laps_times[[#This Row],[7]]),"DNF",    rounds_cum_time[[#This Row],[6]]+laps_times[[#This Row],[7]])</f>
        <v>1.0972800925925924E-2</v>
      </c>
      <c r="Q65" s="126">
        <f>IF(ISBLANK(laps_times[[#This Row],[8]]),"DNF",    rounds_cum_time[[#This Row],[7]]+laps_times[[#This Row],[8]])</f>
        <v>1.241608796296296E-2</v>
      </c>
      <c r="R65" s="126">
        <f>IF(ISBLANK(laps_times[[#This Row],[9]]),"DNF",    rounds_cum_time[[#This Row],[8]]+laps_times[[#This Row],[9]])</f>
        <v>1.3870486111111108E-2</v>
      </c>
      <c r="S65" s="126">
        <f>IF(ISBLANK(laps_times[[#This Row],[10]]),"DNF",    rounds_cum_time[[#This Row],[9]]+laps_times[[#This Row],[10]])</f>
        <v>1.5325925925925923E-2</v>
      </c>
      <c r="T65" s="126">
        <f>IF(ISBLANK(laps_times[[#This Row],[11]]),"DNF",    rounds_cum_time[[#This Row],[10]]+laps_times[[#This Row],[11]])</f>
        <v>1.6774421296296294E-2</v>
      </c>
      <c r="U65" s="126">
        <f>IF(ISBLANK(laps_times[[#This Row],[12]]),"DNF",    rounds_cum_time[[#This Row],[11]]+laps_times[[#This Row],[12]])</f>
        <v>1.8242129629629629E-2</v>
      </c>
      <c r="V65" s="126">
        <f>IF(ISBLANK(laps_times[[#This Row],[13]]),"DNF",    rounds_cum_time[[#This Row],[12]]+laps_times[[#This Row],[13]])</f>
        <v>1.9697337962962962E-2</v>
      </c>
      <c r="W65" s="126">
        <f>IF(ISBLANK(laps_times[[#This Row],[14]]),"DNF",    rounds_cum_time[[#This Row],[13]]+laps_times[[#This Row],[14]])</f>
        <v>2.1171180555555554E-2</v>
      </c>
      <c r="X65" s="126">
        <f>IF(ISBLANK(laps_times[[#This Row],[15]]),"DNF",    rounds_cum_time[[#This Row],[14]]+laps_times[[#This Row],[15]])</f>
        <v>2.2652314814814813E-2</v>
      </c>
      <c r="Y65" s="126">
        <f>IF(ISBLANK(laps_times[[#This Row],[16]]),"DNF",    rounds_cum_time[[#This Row],[15]]+laps_times[[#This Row],[16]])</f>
        <v>2.4134143518518517E-2</v>
      </c>
      <c r="Z65" s="126">
        <f>IF(ISBLANK(laps_times[[#This Row],[17]]),"DNF",    rounds_cum_time[[#This Row],[16]]+laps_times[[#This Row],[17]])</f>
        <v>2.5629166666666665E-2</v>
      </c>
      <c r="AA65" s="126">
        <f>IF(ISBLANK(laps_times[[#This Row],[18]]),"DNF",    rounds_cum_time[[#This Row],[17]]+laps_times[[#This Row],[18]])</f>
        <v>2.7106481481481481E-2</v>
      </c>
      <c r="AB65" s="126">
        <f>IF(ISBLANK(laps_times[[#This Row],[19]]),"DNF",    rounds_cum_time[[#This Row],[18]]+laps_times[[#This Row],[19]])</f>
        <v>2.8598032407407409E-2</v>
      </c>
      <c r="AC65" s="126">
        <f>IF(ISBLANK(laps_times[[#This Row],[20]]),"DNF",    rounds_cum_time[[#This Row],[19]]+laps_times[[#This Row],[20]])</f>
        <v>3.0127314814814815E-2</v>
      </c>
      <c r="AD65" s="126">
        <f>IF(ISBLANK(laps_times[[#This Row],[21]]),"DNF",    rounds_cum_time[[#This Row],[20]]+laps_times[[#This Row],[21]])</f>
        <v>3.1637847222222223E-2</v>
      </c>
      <c r="AE65" s="126">
        <f>IF(ISBLANK(laps_times[[#This Row],[22]]),"DNF",    rounds_cum_time[[#This Row],[21]]+laps_times[[#This Row],[22]])</f>
        <v>3.3176388888888887E-2</v>
      </c>
      <c r="AF65" s="126">
        <f>IF(ISBLANK(laps_times[[#This Row],[23]]),"DNF",    rounds_cum_time[[#This Row],[22]]+laps_times[[#This Row],[23]])</f>
        <v>3.4704976851851851E-2</v>
      </c>
      <c r="AG65" s="126">
        <f>IF(ISBLANK(laps_times[[#This Row],[24]]),"DNF",    rounds_cum_time[[#This Row],[23]]+laps_times[[#This Row],[24]])</f>
        <v>3.623576388888889E-2</v>
      </c>
      <c r="AH65" s="126">
        <f>IF(ISBLANK(laps_times[[#This Row],[25]]),"DNF",    rounds_cum_time[[#This Row],[24]]+laps_times[[#This Row],[25]])</f>
        <v>3.7789467592592593E-2</v>
      </c>
      <c r="AI65" s="126">
        <f>IF(ISBLANK(laps_times[[#This Row],[26]]),"DNF",    rounds_cum_time[[#This Row],[25]]+laps_times[[#This Row],[26]])</f>
        <v>3.9320254629629632E-2</v>
      </c>
      <c r="AJ65" s="126">
        <f>IF(ISBLANK(laps_times[[#This Row],[27]]),"DNF",    rounds_cum_time[[#This Row],[26]]+laps_times[[#This Row],[27]])</f>
        <v>4.0855208333333337E-2</v>
      </c>
      <c r="AK65" s="126">
        <f>IF(ISBLANK(laps_times[[#This Row],[28]]),"DNF",    rounds_cum_time[[#This Row],[27]]+laps_times[[#This Row],[28]])</f>
        <v>4.2387037037037043E-2</v>
      </c>
      <c r="AL65" s="126">
        <f>IF(ISBLANK(laps_times[[#This Row],[29]]),"DNF",    rounds_cum_time[[#This Row],[28]]+laps_times[[#This Row],[29]])</f>
        <v>4.3911111111111116E-2</v>
      </c>
      <c r="AM65" s="126">
        <f>IF(ISBLANK(laps_times[[#This Row],[30]]),"DNF",    rounds_cum_time[[#This Row],[29]]+laps_times[[#This Row],[30]])</f>
        <v>4.5448726851851855E-2</v>
      </c>
      <c r="AN65" s="126">
        <f>IF(ISBLANK(laps_times[[#This Row],[31]]),"DNF",    rounds_cum_time[[#This Row],[30]]+laps_times[[#This Row],[31]])</f>
        <v>4.7005324074074074E-2</v>
      </c>
      <c r="AO65" s="126">
        <f>IF(ISBLANK(laps_times[[#This Row],[32]]),"DNF",    rounds_cum_time[[#This Row],[31]]+laps_times[[#This Row],[32]])</f>
        <v>4.8549652777777778E-2</v>
      </c>
      <c r="AP65" s="126">
        <f>IF(ISBLANK(laps_times[[#This Row],[33]]),"DNF",    rounds_cum_time[[#This Row],[32]]+laps_times[[#This Row],[33]])</f>
        <v>5.0107060185185189E-2</v>
      </c>
      <c r="AQ65" s="126">
        <f>IF(ISBLANK(laps_times[[#This Row],[34]]),"DNF",    rounds_cum_time[[#This Row],[33]]+laps_times[[#This Row],[34]])</f>
        <v>5.1687615740740746E-2</v>
      </c>
      <c r="AR65" s="126">
        <f>IF(ISBLANK(laps_times[[#This Row],[35]]),"DNF",    rounds_cum_time[[#This Row],[34]]+laps_times[[#This Row],[35]])</f>
        <v>5.325405092592593E-2</v>
      </c>
      <c r="AS65" s="126">
        <f>IF(ISBLANK(laps_times[[#This Row],[36]]),"DNF",    rounds_cum_time[[#This Row],[35]]+laps_times[[#This Row],[36]])</f>
        <v>5.4843402777777779E-2</v>
      </c>
      <c r="AT65" s="126">
        <f>IF(ISBLANK(laps_times[[#This Row],[37]]),"DNF",    rounds_cum_time[[#This Row],[36]]+laps_times[[#This Row],[37]])</f>
        <v>5.6459027777777782E-2</v>
      </c>
      <c r="AU65" s="126">
        <f>IF(ISBLANK(laps_times[[#This Row],[38]]),"DNF",    rounds_cum_time[[#This Row],[37]]+laps_times[[#This Row],[38]])</f>
        <v>5.805150462962963E-2</v>
      </c>
      <c r="AV65" s="126">
        <f>IF(ISBLANK(laps_times[[#This Row],[39]]),"DNF",    rounds_cum_time[[#This Row],[38]]+laps_times[[#This Row],[39]])</f>
        <v>5.9639236111111112E-2</v>
      </c>
      <c r="AW65" s="126">
        <f>IF(ISBLANK(laps_times[[#This Row],[40]]),"DNF",    rounds_cum_time[[#This Row],[39]]+laps_times[[#This Row],[40]])</f>
        <v>6.1231018518518518E-2</v>
      </c>
      <c r="AX65" s="126">
        <f>IF(ISBLANK(laps_times[[#This Row],[41]]),"DNF",    rounds_cum_time[[#This Row],[40]]+laps_times[[#This Row],[41]])</f>
        <v>6.2843750000000004E-2</v>
      </c>
      <c r="AY65" s="126">
        <f>IF(ISBLANK(laps_times[[#This Row],[42]]),"DNF",    rounds_cum_time[[#This Row],[41]]+laps_times[[#This Row],[42]])</f>
        <v>6.4454745370370381E-2</v>
      </c>
      <c r="AZ65" s="126">
        <f>IF(ISBLANK(laps_times[[#This Row],[43]]),"DNF",    rounds_cum_time[[#This Row],[42]]+laps_times[[#This Row],[43]])</f>
        <v>6.6065740740740758E-2</v>
      </c>
      <c r="BA65" s="126">
        <f>IF(ISBLANK(laps_times[[#This Row],[44]]),"DNF",    rounds_cum_time[[#This Row],[43]]+laps_times[[#This Row],[44]])</f>
        <v>6.7739930555555578E-2</v>
      </c>
      <c r="BB65" s="126">
        <f>IF(ISBLANK(laps_times[[#This Row],[45]]),"DNF",    rounds_cum_time[[#This Row],[44]]+laps_times[[#This Row],[45]])</f>
        <v>6.9337615740740766E-2</v>
      </c>
      <c r="BC65" s="126">
        <f>IF(ISBLANK(laps_times[[#This Row],[46]]),"DNF",    rounds_cum_time[[#This Row],[45]]+laps_times[[#This Row],[46]])</f>
        <v>7.0951620370370394E-2</v>
      </c>
      <c r="BD65" s="126">
        <f>IF(ISBLANK(laps_times[[#This Row],[47]]),"DNF",    rounds_cum_time[[#This Row],[46]]+laps_times[[#This Row],[47]])</f>
        <v>7.2619907407407425E-2</v>
      </c>
      <c r="BE65" s="126">
        <f>IF(ISBLANK(laps_times[[#This Row],[48]]),"DNF",    rounds_cum_time[[#This Row],[47]]+laps_times[[#This Row],[48]])</f>
        <v>7.4252893518518534E-2</v>
      </c>
      <c r="BF65" s="126">
        <f>IF(ISBLANK(laps_times[[#This Row],[49]]),"DNF",    rounds_cum_time[[#This Row],[48]]+laps_times[[#This Row],[49]])</f>
        <v>7.5892013888888901E-2</v>
      </c>
      <c r="BG65" s="126">
        <f>IF(ISBLANK(laps_times[[#This Row],[50]]),"DNF",    rounds_cum_time[[#This Row],[49]]+laps_times[[#This Row],[50]])</f>
        <v>7.7545370370370389E-2</v>
      </c>
      <c r="BH65" s="126">
        <f>IF(ISBLANK(laps_times[[#This Row],[51]]),"DNF",    rounds_cum_time[[#This Row],[50]]+laps_times[[#This Row],[51]])</f>
        <v>7.9215856481481495E-2</v>
      </c>
      <c r="BI65" s="126">
        <f>IF(ISBLANK(laps_times[[#This Row],[52]]),"DNF",    rounds_cum_time[[#This Row],[51]]+laps_times[[#This Row],[52]])</f>
        <v>8.0870949074074092E-2</v>
      </c>
      <c r="BJ65" s="126">
        <f>IF(ISBLANK(laps_times[[#This Row],[53]]),"DNF",    rounds_cum_time[[#This Row],[52]]+laps_times[[#This Row],[53]])</f>
        <v>8.2553587962962985E-2</v>
      </c>
      <c r="BK65" s="126">
        <f>IF(ISBLANK(laps_times[[#This Row],[54]]),"DNF",    rounds_cum_time[[#This Row],[53]]+laps_times[[#This Row],[54]])</f>
        <v>8.4239930555555578E-2</v>
      </c>
      <c r="BL65" s="126">
        <f>IF(ISBLANK(laps_times[[#This Row],[55]]),"DNF",    rounds_cum_time[[#This Row],[54]]+laps_times[[#This Row],[55]])</f>
        <v>8.5924652777777805E-2</v>
      </c>
      <c r="BM65" s="126">
        <f>IF(ISBLANK(laps_times[[#This Row],[56]]),"DNF",    rounds_cum_time[[#This Row],[55]]+laps_times[[#This Row],[56]])</f>
        <v>8.7828935185185211E-2</v>
      </c>
      <c r="BN65" s="126">
        <f>IF(ISBLANK(laps_times[[#This Row],[57]]),"DNF",    rounds_cum_time[[#This Row],[56]]+laps_times[[#This Row],[57]])</f>
        <v>8.9501157407407439E-2</v>
      </c>
      <c r="BO65" s="126">
        <f>IF(ISBLANK(laps_times[[#This Row],[58]]),"DNF",    rounds_cum_time[[#This Row],[57]]+laps_times[[#This Row],[58]])</f>
        <v>9.1176504629629659E-2</v>
      </c>
      <c r="BP65" s="126">
        <f>IF(ISBLANK(laps_times[[#This Row],[59]]),"DNF",    rounds_cum_time[[#This Row],[58]]+laps_times[[#This Row],[59]])</f>
        <v>9.2876967592592619E-2</v>
      </c>
      <c r="BQ65" s="126">
        <f>IF(ISBLANK(laps_times[[#This Row],[60]]),"DNF",    rounds_cum_time[[#This Row],[59]]+laps_times[[#This Row],[60]])</f>
        <v>9.4608796296296316E-2</v>
      </c>
      <c r="BR65" s="126">
        <f>IF(ISBLANK(laps_times[[#This Row],[61]]),"DNF",    rounds_cum_time[[#This Row],[60]]+laps_times[[#This Row],[61]])</f>
        <v>9.6358564814814834E-2</v>
      </c>
      <c r="BS65" s="126">
        <f>IF(ISBLANK(laps_times[[#This Row],[62]]),"DNF",    rounds_cum_time[[#This Row],[61]]+laps_times[[#This Row],[62]])</f>
        <v>9.8119791666666692E-2</v>
      </c>
      <c r="BT65" s="126">
        <f>IF(ISBLANK(laps_times[[#This Row],[63]]),"DNF",    rounds_cum_time[[#This Row],[62]]+laps_times[[#This Row],[63]])</f>
        <v>9.9906944444444465E-2</v>
      </c>
      <c r="BU65" s="126">
        <f>IF(ISBLANK(laps_times[[#This Row],[64]]),"DNF",    rounds_cum_time[[#This Row],[63]]+laps_times[[#This Row],[64]])</f>
        <v>0.10168854166666669</v>
      </c>
      <c r="BV65" s="126">
        <f>IF(ISBLANK(laps_times[[#This Row],[65]]),"DNF",    rounds_cum_time[[#This Row],[64]]+laps_times[[#This Row],[65]])</f>
        <v>0.10347384259259261</v>
      </c>
      <c r="BW65" s="126">
        <f>IF(ISBLANK(laps_times[[#This Row],[66]]),"DNF",    rounds_cum_time[[#This Row],[65]]+laps_times[[#This Row],[66]])</f>
        <v>0.10528483796296298</v>
      </c>
      <c r="BX65" s="126">
        <f>IF(ISBLANK(laps_times[[#This Row],[67]]),"DNF",    rounds_cum_time[[#This Row],[66]]+laps_times[[#This Row],[67]])</f>
        <v>0.10723726851851853</v>
      </c>
      <c r="BY65" s="126">
        <f>IF(ISBLANK(laps_times[[#This Row],[68]]),"DNF",    rounds_cum_time[[#This Row],[67]]+laps_times[[#This Row],[68]])</f>
        <v>0.1090138888888889</v>
      </c>
      <c r="BZ65" s="126">
        <f>IF(ISBLANK(laps_times[[#This Row],[69]]),"DNF",    rounds_cum_time[[#This Row],[68]]+laps_times[[#This Row],[69]])</f>
        <v>0.11082083333333334</v>
      </c>
      <c r="CA65" s="126">
        <f>IF(ISBLANK(laps_times[[#This Row],[70]]),"DNF",    rounds_cum_time[[#This Row],[69]]+laps_times[[#This Row],[70]])</f>
        <v>0.11266435185185186</v>
      </c>
      <c r="CB65" s="126">
        <f>IF(ISBLANK(laps_times[[#This Row],[71]]),"DNF",    rounds_cum_time[[#This Row],[70]]+laps_times[[#This Row],[71]])</f>
        <v>0.11451990740740742</v>
      </c>
      <c r="CC65" s="126">
        <f>IF(ISBLANK(laps_times[[#This Row],[72]]),"DNF",    rounds_cum_time[[#This Row],[71]]+laps_times[[#This Row],[72]])</f>
        <v>0.11639837962962964</v>
      </c>
      <c r="CD65" s="126">
        <f>IF(ISBLANK(laps_times[[#This Row],[73]]),"DNF",    rounds_cum_time[[#This Row],[72]]+laps_times[[#This Row],[73]])</f>
        <v>0.11820567129629631</v>
      </c>
      <c r="CE65" s="126">
        <f>IF(ISBLANK(laps_times[[#This Row],[74]]),"DNF",    rounds_cum_time[[#This Row],[73]]+laps_times[[#This Row],[74]])</f>
        <v>0.12007372685185186</v>
      </c>
      <c r="CF65" s="126">
        <f>IF(ISBLANK(laps_times[[#This Row],[75]]),"DNF",    rounds_cum_time[[#This Row],[74]]+laps_times[[#This Row],[75]])</f>
        <v>0.12196597222222223</v>
      </c>
      <c r="CG65" s="126">
        <f>IF(ISBLANK(laps_times[[#This Row],[76]]),"DNF",    rounds_cum_time[[#This Row],[75]]+laps_times[[#This Row],[76]])</f>
        <v>0.12403275462962964</v>
      </c>
      <c r="CH65" s="126">
        <f>IF(ISBLANK(laps_times[[#This Row],[77]]),"DNF",    rounds_cum_time[[#This Row],[76]]+laps_times[[#This Row],[77]])</f>
        <v>0.12587662037037037</v>
      </c>
      <c r="CI65" s="126">
        <f>IF(ISBLANK(laps_times[[#This Row],[78]]),"DNF",    rounds_cum_time[[#This Row],[77]]+laps_times[[#This Row],[78]])</f>
        <v>0.12774988425925926</v>
      </c>
      <c r="CJ65" s="126">
        <f>IF(ISBLANK(laps_times[[#This Row],[79]]),"DNF",    rounds_cum_time[[#This Row],[78]]+laps_times[[#This Row],[79]])</f>
        <v>0.12965717592592593</v>
      </c>
      <c r="CK65" s="126">
        <f>IF(ISBLANK(laps_times[[#This Row],[80]]),"DNF",    rounds_cum_time[[#This Row],[79]]+laps_times[[#This Row],[80]])</f>
        <v>0.13153078703703705</v>
      </c>
      <c r="CL65" s="126">
        <f>IF(ISBLANK(laps_times[[#This Row],[81]]),"DNF",    rounds_cum_time[[#This Row],[80]]+laps_times[[#This Row],[81]])</f>
        <v>0.13339201388888891</v>
      </c>
      <c r="CM65" s="126">
        <f>IF(ISBLANK(laps_times[[#This Row],[82]]),"DNF",    rounds_cum_time[[#This Row],[81]]+laps_times[[#This Row],[82]])</f>
        <v>0.13529131944444447</v>
      </c>
      <c r="CN65" s="126">
        <f>IF(ISBLANK(laps_times[[#This Row],[83]]),"DNF",    rounds_cum_time[[#This Row],[82]]+laps_times[[#This Row],[83]])</f>
        <v>0.13719270833333336</v>
      </c>
      <c r="CO65" s="126">
        <f>IF(ISBLANK(laps_times[[#This Row],[84]]),"DNF",    rounds_cum_time[[#This Row],[83]]+laps_times[[#This Row],[84]])</f>
        <v>0.13910289351851854</v>
      </c>
      <c r="CP65" s="126">
        <f>IF(ISBLANK(laps_times[[#This Row],[85]]),"DNF",    rounds_cum_time[[#This Row],[84]]+laps_times[[#This Row],[85]])</f>
        <v>0.14101377314814817</v>
      </c>
      <c r="CQ65" s="126">
        <f>IF(ISBLANK(laps_times[[#This Row],[86]]),"DNF",    rounds_cum_time[[#This Row],[85]]+laps_times[[#This Row],[86]])</f>
        <v>0.14306631944444448</v>
      </c>
      <c r="CR65" s="126">
        <f>IF(ISBLANK(laps_times[[#This Row],[87]]),"DNF",    rounds_cum_time[[#This Row],[86]]+laps_times[[#This Row],[87]])</f>
        <v>0.14493206018518523</v>
      </c>
      <c r="CS65" s="126">
        <f>IF(ISBLANK(laps_times[[#This Row],[88]]),"DNF",    rounds_cum_time[[#This Row],[87]]+laps_times[[#This Row],[88]])</f>
        <v>0.14684201388888893</v>
      </c>
      <c r="CT65" s="126">
        <f>IF(ISBLANK(laps_times[[#This Row],[89]]),"DNF",    rounds_cum_time[[#This Row],[88]]+laps_times[[#This Row],[89]])</f>
        <v>0.14876608796296301</v>
      </c>
      <c r="CU65" s="126">
        <f>IF(ISBLANK(laps_times[[#This Row],[90]]),"DNF",    rounds_cum_time[[#This Row],[89]]+laps_times[[#This Row],[90]])</f>
        <v>0.15070532407407411</v>
      </c>
      <c r="CV65" s="126">
        <f>IF(ISBLANK(laps_times[[#This Row],[91]]),"DNF",    rounds_cum_time[[#This Row],[90]]+laps_times[[#This Row],[91]])</f>
        <v>0.1526902777777778</v>
      </c>
      <c r="CW65" s="126">
        <f>IF(ISBLANK(laps_times[[#This Row],[92]]),"DNF",    rounds_cum_time[[#This Row],[91]]+laps_times[[#This Row],[92]])</f>
        <v>0.1546846064814815</v>
      </c>
      <c r="CX65" s="126">
        <f>IF(ISBLANK(laps_times[[#This Row],[93]]),"DNF",    rounds_cum_time[[#This Row],[92]]+laps_times[[#This Row],[93]])</f>
        <v>0.1567082175925926</v>
      </c>
      <c r="CY65" s="126">
        <f>IF(ISBLANK(laps_times[[#This Row],[94]]),"DNF",    rounds_cum_time[[#This Row],[93]]+laps_times[[#This Row],[94]])</f>
        <v>0.15865729166666667</v>
      </c>
      <c r="CZ65" s="126">
        <f>IF(ISBLANK(laps_times[[#This Row],[95]]),"DNF",    rounds_cum_time[[#This Row],[94]]+laps_times[[#This Row],[95]])</f>
        <v>0.16062997685185185</v>
      </c>
      <c r="DA65" s="126">
        <f>IF(ISBLANK(laps_times[[#This Row],[96]]),"DNF",    rounds_cum_time[[#This Row],[95]]+laps_times[[#This Row],[96]])</f>
        <v>0.16260648148148146</v>
      </c>
      <c r="DB65" s="126">
        <f>IF(ISBLANK(laps_times[[#This Row],[97]]),"DNF",    rounds_cum_time[[#This Row],[96]]+laps_times[[#This Row],[97]])</f>
        <v>0.16453298611111108</v>
      </c>
      <c r="DC65" s="126">
        <f>IF(ISBLANK(laps_times[[#This Row],[98]]),"DNF",    rounds_cum_time[[#This Row],[97]]+laps_times[[#This Row],[98]])</f>
        <v>0.16662951388888886</v>
      </c>
      <c r="DD65" s="126">
        <f>IF(ISBLANK(laps_times[[#This Row],[99]]),"DNF",    rounds_cum_time[[#This Row],[98]]+laps_times[[#This Row],[99]])</f>
        <v>0.16840532407407405</v>
      </c>
      <c r="DE65" s="126">
        <f>IF(ISBLANK(laps_times[[#This Row],[100]]),"DNF",    rounds_cum_time[[#This Row],[99]]+laps_times[[#This Row],[100]])</f>
        <v>0.17012615740740739</v>
      </c>
      <c r="DF65" s="126">
        <f>IF(ISBLANK(laps_times[[#This Row],[101]]),"DNF",    rounds_cum_time[[#This Row],[100]]+laps_times[[#This Row],[101]])</f>
        <v>0.17185787037037034</v>
      </c>
      <c r="DG65" s="126">
        <f>IF(ISBLANK(laps_times[[#This Row],[102]]),"DNF",    rounds_cum_time[[#This Row],[101]]+laps_times[[#This Row],[102]])</f>
        <v>0.17358726851851849</v>
      </c>
      <c r="DH65" s="126">
        <f>IF(ISBLANK(laps_times[[#This Row],[103]]),"DNF",    rounds_cum_time[[#This Row],[102]]+laps_times[[#This Row],[103]])</f>
        <v>0.17532071759259257</v>
      </c>
      <c r="DI65" s="127">
        <f>IF(ISBLANK(laps_times[[#This Row],[104]]),"DNF",    rounds_cum_time[[#This Row],[103]]+laps_times[[#This Row],[104]])</f>
        <v>0.17716388888888887</v>
      </c>
      <c r="DJ65" s="127">
        <f>IF(ISBLANK(laps_times[[#This Row],[105]]),"DNF",    rounds_cum_time[[#This Row],[104]]+laps_times[[#This Row],[105]])</f>
        <v>0.17889861111111111</v>
      </c>
    </row>
    <row r="66" spans="2:114">
      <c r="B66" s="123">
        <f>laps_times[[#This Row],[poř]]</f>
        <v>63</v>
      </c>
      <c r="C66" s="124">
        <f>laps_times[[#This Row],[s.č.]]</f>
        <v>79</v>
      </c>
      <c r="D66" s="124" t="str">
        <f>laps_times[[#This Row],[jméno]]</f>
        <v>Švanda Petr</v>
      </c>
      <c r="E66" s="125">
        <f>laps_times[[#This Row],[roč]]</f>
        <v>1967</v>
      </c>
      <c r="F66" s="125" t="str">
        <f>laps_times[[#This Row],[kat]]</f>
        <v>M50</v>
      </c>
      <c r="G66" s="125">
        <f>laps_times[[#This Row],[poř_kat]]</f>
        <v>9</v>
      </c>
      <c r="H66" s="124" t="str">
        <f>IF(ISBLANK(laps_times[[#This Row],[klub]]),"-",laps_times[[#This Row],[klub]])</f>
        <v>iThinkBeer + Maratón klub K...</v>
      </c>
      <c r="I66" s="133">
        <f>laps_times[[#This Row],[celk. čas]]</f>
        <v>0.18112615740740742</v>
      </c>
      <c r="J66" s="126">
        <f>laps_times[[#This Row],[1]]</f>
        <v>2.2263888888888889E-3</v>
      </c>
      <c r="K66" s="126">
        <f>IF(ISBLANK(laps_times[[#This Row],[2]]),"DNF",    rounds_cum_time[[#This Row],[1]]+laps_times[[#This Row],[2]])</f>
        <v>3.6156249999999999E-3</v>
      </c>
      <c r="L66" s="126">
        <f>IF(ISBLANK(laps_times[[#This Row],[3]]),"DNF",    rounds_cum_time[[#This Row],[2]]+laps_times[[#This Row],[3]])</f>
        <v>5.0281249999999996E-3</v>
      </c>
      <c r="M66" s="126">
        <f>IF(ISBLANK(laps_times[[#This Row],[4]]),"DNF",    rounds_cum_time[[#This Row],[3]]+laps_times[[#This Row],[4]])</f>
        <v>6.4517361111111103E-3</v>
      </c>
      <c r="N66" s="126">
        <f>IF(ISBLANK(laps_times[[#This Row],[5]]),"DNF",    rounds_cum_time[[#This Row],[4]]+laps_times[[#This Row],[5]])</f>
        <v>7.8761574074074064E-3</v>
      </c>
      <c r="O66" s="126">
        <f>IF(ISBLANK(laps_times[[#This Row],[6]]),"DNF",    rounds_cum_time[[#This Row],[5]]+laps_times[[#This Row],[6]])</f>
        <v>9.3042824074074069E-3</v>
      </c>
      <c r="P66" s="126">
        <f>IF(ISBLANK(laps_times[[#This Row],[7]]),"DNF",    rounds_cum_time[[#This Row],[6]]+laps_times[[#This Row],[7]])</f>
        <v>1.076412037037037E-2</v>
      </c>
      <c r="Q66" s="126">
        <f>IF(ISBLANK(laps_times[[#This Row],[8]]),"DNF",    rounds_cum_time[[#This Row],[7]]+laps_times[[#This Row],[8]])</f>
        <v>1.2252777777777777E-2</v>
      </c>
      <c r="R66" s="126">
        <f>IF(ISBLANK(laps_times[[#This Row],[9]]),"DNF",    rounds_cum_time[[#This Row],[8]]+laps_times[[#This Row],[9]])</f>
        <v>1.3725347222222222E-2</v>
      </c>
      <c r="S66" s="126">
        <f>IF(ISBLANK(laps_times[[#This Row],[10]]),"DNF",    rounds_cum_time[[#This Row],[9]]+laps_times[[#This Row],[10]])</f>
        <v>1.520173611111111E-2</v>
      </c>
      <c r="T66" s="126">
        <f>IF(ISBLANK(laps_times[[#This Row],[11]]),"DNF",    rounds_cum_time[[#This Row],[10]]+laps_times[[#This Row],[11]])</f>
        <v>1.7193518518518518E-2</v>
      </c>
      <c r="U66" s="126">
        <f>IF(ISBLANK(laps_times[[#This Row],[12]]),"DNF",    rounds_cum_time[[#This Row],[11]]+laps_times[[#This Row],[12]])</f>
        <v>1.8628356481481482E-2</v>
      </c>
      <c r="V66" s="126">
        <f>IF(ISBLANK(laps_times[[#This Row],[13]]),"DNF",    rounds_cum_time[[#This Row],[12]]+laps_times[[#This Row],[13]])</f>
        <v>2.007951388888889E-2</v>
      </c>
      <c r="W66" s="126">
        <f>IF(ISBLANK(laps_times[[#This Row],[14]]),"DNF",    rounds_cum_time[[#This Row],[13]]+laps_times[[#This Row],[14]])</f>
        <v>2.1540509259259259E-2</v>
      </c>
      <c r="X66" s="126">
        <f>IF(ISBLANK(laps_times[[#This Row],[15]]),"DNF",    rounds_cum_time[[#This Row],[14]]+laps_times[[#This Row],[15]])</f>
        <v>2.3008217592592594E-2</v>
      </c>
      <c r="Y66" s="126">
        <f>IF(ISBLANK(laps_times[[#This Row],[16]]),"DNF",    rounds_cum_time[[#This Row],[15]]+laps_times[[#This Row],[16]])</f>
        <v>2.4485416666666669E-2</v>
      </c>
      <c r="Z66" s="126">
        <f>IF(ISBLANK(laps_times[[#This Row],[17]]),"DNF",    rounds_cum_time[[#This Row],[16]]+laps_times[[#This Row],[17]])</f>
        <v>2.6005208333333335E-2</v>
      </c>
      <c r="AA66" s="126">
        <f>IF(ISBLANK(laps_times[[#This Row],[18]]),"DNF",    rounds_cum_time[[#This Row],[17]]+laps_times[[#This Row],[18]])</f>
        <v>2.7648611111111113E-2</v>
      </c>
      <c r="AB66" s="126">
        <f>IF(ISBLANK(laps_times[[#This Row],[19]]),"DNF",    rounds_cum_time[[#This Row],[18]]+laps_times[[#This Row],[19]])</f>
        <v>2.9164351851851854E-2</v>
      </c>
      <c r="AC66" s="126">
        <f>IF(ISBLANK(laps_times[[#This Row],[20]]),"DNF",    rounds_cum_time[[#This Row],[19]]+laps_times[[#This Row],[20]])</f>
        <v>3.0742592592592596E-2</v>
      </c>
      <c r="AD66" s="126">
        <f>IF(ISBLANK(laps_times[[#This Row],[21]]),"DNF",    rounds_cum_time[[#This Row],[20]]+laps_times[[#This Row],[21]])</f>
        <v>3.2371875000000001E-2</v>
      </c>
      <c r="AE66" s="126">
        <f>IF(ISBLANK(laps_times[[#This Row],[22]]),"DNF",    rounds_cum_time[[#This Row],[21]]+laps_times[[#This Row],[22]])</f>
        <v>3.4367824074074078E-2</v>
      </c>
      <c r="AF66" s="126">
        <f>IF(ISBLANK(laps_times[[#This Row],[23]]),"DNF",    rounds_cum_time[[#This Row],[22]]+laps_times[[#This Row],[23]])</f>
        <v>3.6146296296296301E-2</v>
      </c>
      <c r="AG66" s="126">
        <f>IF(ISBLANK(laps_times[[#This Row],[24]]),"DNF",    rounds_cum_time[[#This Row],[23]]+laps_times[[#This Row],[24]])</f>
        <v>3.7873958333333339E-2</v>
      </c>
      <c r="AH66" s="126">
        <f>IF(ISBLANK(laps_times[[#This Row],[25]]),"DNF",    rounds_cum_time[[#This Row],[24]]+laps_times[[#This Row],[25]])</f>
        <v>3.9502893518518524E-2</v>
      </c>
      <c r="AI66" s="126">
        <f>IF(ISBLANK(laps_times[[#This Row],[26]]),"DNF",    rounds_cum_time[[#This Row],[25]]+laps_times[[#This Row],[26]])</f>
        <v>4.1123958333333335E-2</v>
      </c>
      <c r="AJ66" s="126">
        <f>IF(ISBLANK(laps_times[[#This Row],[27]]),"DNF",    rounds_cum_time[[#This Row],[26]]+laps_times[[#This Row],[27]])</f>
        <v>4.3289930555555557E-2</v>
      </c>
      <c r="AK66" s="126">
        <f>IF(ISBLANK(laps_times[[#This Row],[28]]),"DNF",    rounds_cum_time[[#This Row],[27]]+laps_times[[#This Row],[28]])</f>
        <v>4.4818171296296297E-2</v>
      </c>
      <c r="AL66" s="126">
        <f>IF(ISBLANK(laps_times[[#This Row],[29]]),"DNF",    rounds_cum_time[[#This Row],[28]]+laps_times[[#This Row],[29]])</f>
        <v>4.6348611111111111E-2</v>
      </c>
      <c r="AM66" s="126">
        <f>IF(ISBLANK(laps_times[[#This Row],[30]]),"DNF",    rounds_cum_time[[#This Row],[29]]+laps_times[[#This Row],[30]])</f>
        <v>4.7863310185185186E-2</v>
      </c>
      <c r="AN66" s="126">
        <f>IF(ISBLANK(laps_times[[#This Row],[31]]),"DNF",    rounds_cum_time[[#This Row],[30]]+laps_times[[#This Row],[31]])</f>
        <v>4.9539004629629631E-2</v>
      </c>
      <c r="AO66" s="126">
        <f>IF(ISBLANK(laps_times[[#This Row],[32]]),"DNF",    rounds_cum_time[[#This Row],[31]]+laps_times[[#This Row],[32]])</f>
        <v>5.1046527777777781E-2</v>
      </c>
      <c r="AP66" s="126">
        <f>IF(ISBLANK(laps_times[[#This Row],[33]]),"DNF",    rounds_cum_time[[#This Row],[32]]+laps_times[[#This Row],[33]])</f>
        <v>5.2598958333333334E-2</v>
      </c>
      <c r="AQ66" s="126">
        <f>IF(ISBLANK(laps_times[[#This Row],[34]]),"DNF",    rounds_cum_time[[#This Row],[33]]+laps_times[[#This Row],[34]])</f>
        <v>5.4188541666666666E-2</v>
      </c>
      <c r="AR66" s="126">
        <f>IF(ISBLANK(laps_times[[#This Row],[35]]),"DNF",    rounds_cum_time[[#This Row],[34]]+laps_times[[#This Row],[35]])</f>
        <v>5.6379629629629627E-2</v>
      </c>
      <c r="AS66" s="126">
        <f>IF(ISBLANK(laps_times[[#This Row],[36]]),"DNF",    rounds_cum_time[[#This Row],[35]]+laps_times[[#This Row],[36]])</f>
        <v>5.7925347222222222E-2</v>
      </c>
      <c r="AT66" s="126">
        <f>IF(ISBLANK(laps_times[[#This Row],[37]]),"DNF",    rounds_cum_time[[#This Row],[36]]+laps_times[[#This Row],[37]])</f>
        <v>5.9463078703703702E-2</v>
      </c>
      <c r="AU66" s="126">
        <f>IF(ISBLANK(laps_times[[#This Row],[38]]),"DNF",    rounds_cum_time[[#This Row],[37]]+laps_times[[#This Row],[38]])</f>
        <v>6.0982870370370368E-2</v>
      </c>
      <c r="AV66" s="126">
        <f>IF(ISBLANK(laps_times[[#This Row],[39]]),"DNF",    rounds_cum_time[[#This Row],[38]]+laps_times[[#This Row],[39]])</f>
        <v>6.2504513888888891E-2</v>
      </c>
      <c r="AW66" s="126">
        <f>IF(ISBLANK(laps_times[[#This Row],[40]]),"DNF",    rounds_cum_time[[#This Row],[39]]+laps_times[[#This Row],[40]])</f>
        <v>6.4033912037037038E-2</v>
      </c>
      <c r="AX66" s="126">
        <f>IF(ISBLANK(laps_times[[#This Row],[41]]),"DNF",    rounds_cum_time[[#This Row],[40]]+laps_times[[#This Row],[41]])</f>
        <v>6.5545486111111106E-2</v>
      </c>
      <c r="AY66" s="126">
        <f>IF(ISBLANK(laps_times[[#This Row],[42]]),"DNF",    rounds_cum_time[[#This Row],[41]]+laps_times[[#This Row],[42]])</f>
        <v>6.7079976851851852E-2</v>
      </c>
      <c r="AZ66" s="126">
        <f>IF(ISBLANK(laps_times[[#This Row],[43]]),"DNF",    rounds_cum_time[[#This Row],[42]]+laps_times[[#This Row],[43]])</f>
        <v>6.8847453703703709E-2</v>
      </c>
      <c r="BA66" s="126">
        <f>IF(ISBLANK(laps_times[[#This Row],[44]]),"DNF",    rounds_cum_time[[#This Row],[43]]+laps_times[[#This Row],[44]])</f>
        <v>7.0434143518518524E-2</v>
      </c>
      <c r="BB66" s="126">
        <f>IF(ISBLANK(laps_times[[#This Row],[45]]),"DNF",    rounds_cum_time[[#This Row],[44]]+laps_times[[#This Row],[45]])</f>
        <v>7.205868055555556E-2</v>
      </c>
      <c r="BC66" s="126">
        <f>IF(ISBLANK(laps_times[[#This Row],[46]]),"DNF",    rounds_cum_time[[#This Row],[45]]+laps_times[[#This Row],[46]])</f>
        <v>7.369699074074075E-2</v>
      </c>
      <c r="BD66" s="126">
        <f>IF(ISBLANK(laps_times[[#This Row],[47]]),"DNF",    rounds_cum_time[[#This Row],[46]]+laps_times[[#This Row],[47]])</f>
        <v>7.5521296296296309E-2</v>
      </c>
      <c r="BE66" s="126">
        <f>IF(ISBLANK(laps_times[[#This Row],[48]]),"DNF",    rounds_cum_time[[#This Row],[47]]+laps_times[[#This Row],[48]])</f>
        <v>7.7228819444444458E-2</v>
      </c>
      <c r="BF66" s="126">
        <f>IF(ISBLANK(laps_times[[#This Row],[49]]),"DNF",    rounds_cum_time[[#This Row],[48]]+laps_times[[#This Row],[49]])</f>
        <v>7.893923611111113E-2</v>
      </c>
      <c r="BG66" s="126">
        <f>IF(ISBLANK(laps_times[[#This Row],[50]]),"DNF",    rounds_cum_time[[#This Row],[49]]+laps_times[[#This Row],[50]])</f>
        <v>8.0665509259259277E-2</v>
      </c>
      <c r="BH66" s="126">
        <f>IF(ISBLANK(laps_times[[#This Row],[51]]),"DNF",    rounds_cum_time[[#This Row],[50]]+laps_times[[#This Row],[51]])</f>
        <v>8.2578240740740758E-2</v>
      </c>
      <c r="BI66" s="126">
        <f>IF(ISBLANK(laps_times[[#This Row],[52]]),"DNF",    rounds_cum_time[[#This Row],[51]]+laps_times[[#This Row],[52]])</f>
        <v>8.4381597222222243E-2</v>
      </c>
      <c r="BJ66" s="126">
        <f>IF(ISBLANK(laps_times[[#This Row],[53]]),"DNF",    rounds_cum_time[[#This Row],[52]]+laps_times[[#This Row],[53]])</f>
        <v>8.6973032407407433E-2</v>
      </c>
      <c r="BK66" s="126">
        <f>IF(ISBLANK(laps_times[[#This Row],[54]]),"DNF",    rounds_cum_time[[#This Row],[53]]+laps_times[[#This Row],[54]])</f>
        <v>8.8730787037037059E-2</v>
      </c>
      <c r="BL66" s="126">
        <f>IF(ISBLANK(laps_times[[#This Row],[55]]),"DNF",    rounds_cum_time[[#This Row],[54]]+laps_times[[#This Row],[55]])</f>
        <v>9.0513888888888908E-2</v>
      </c>
      <c r="BM66" s="126">
        <f>IF(ISBLANK(laps_times[[#This Row],[56]]),"DNF",    rounds_cum_time[[#This Row],[55]]+laps_times[[#This Row],[56]])</f>
        <v>9.2150694444444459E-2</v>
      </c>
      <c r="BN66" s="126">
        <f>IF(ISBLANK(laps_times[[#This Row],[57]]),"DNF",    rounds_cum_time[[#This Row],[56]]+laps_times[[#This Row],[57]])</f>
        <v>9.3779745370370385E-2</v>
      </c>
      <c r="BO66" s="126">
        <f>IF(ISBLANK(laps_times[[#This Row],[58]]),"DNF",    rounds_cum_time[[#This Row],[57]]+laps_times[[#This Row],[58]])</f>
        <v>9.5362152777777792E-2</v>
      </c>
      <c r="BP66" s="126">
        <f>IF(ISBLANK(laps_times[[#This Row],[59]]),"DNF",    rounds_cum_time[[#This Row],[58]]+laps_times[[#This Row],[59]])</f>
        <v>9.6913541666666686E-2</v>
      </c>
      <c r="BQ66" s="126">
        <f>IF(ISBLANK(laps_times[[#This Row],[60]]),"DNF",    rounds_cum_time[[#This Row],[59]]+laps_times[[#This Row],[60]])</f>
        <v>9.8671180555555571E-2</v>
      </c>
      <c r="BR66" s="126">
        <f>IF(ISBLANK(laps_times[[#This Row],[61]]),"DNF",    rounds_cum_time[[#This Row],[60]]+laps_times[[#This Row],[61]])</f>
        <v>0.10029224537037039</v>
      </c>
      <c r="BS66" s="126">
        <f>IF(ISBLANK(laps_times[[#This Row],[62]]),"DNF",    rounds_cum_time[[#This Row],[61]]+laps_times[[#This Row],[62]])</f>
        <v>0.10193888888888891</v>
      </c>
      <c r="BT66" s="126">
        <f>IF(ISBLANK(laps_times[[#This Row],[63]]),"DNF",    rounds_cum_time[[#This Row],[62]]+laps_times[[#This Row],[63]])</f>
        <v>0.10392592592592595</v>
      </c>
      <c r="BU66" s="126">
        <f>IF(ISBLANK(laps_times[[#This Row],[64]]),"DNF",    rounds_cum_time[[#This Row],[63]]+laps_times[[#This Row],[64]])</f>
        <v>0.10536250000000003</v>
      </c>
      <c r="BV66" s="126">
        <f>IF(ISBLANK(laps_times[[#This Row],[65]]),"DNF",    rounds_cum_time[[#This Row],[64]]+laps_times[[#This Row],[65]])</f>
        <v>0.10684976851851855</v>
      </c>
      <c r="BW66" s="126">
        <f>IF(ISBLANK(laps_times[[#This Row],[66]]),"DNF",    rounds_cum_time[[#This Row],[65]]+laps_times[[#This Row],[66]])</f>
        <v>0.10845127314814818</v>
      </c>
      <c r="BX66" s="126">
        <f>IF(ISBLANK(laps_times[[#This Row],[67]]),"DNF",    rounds_cum_time[[#This Row],[66]]+laps_times[[#This Row],[67]])</f>
        <v>0.10997835648148151</v>
      </c>
      <c r="BY66" s="126">
        <f>IF(ISBLANK(laps_times[[#This Row],[68]]),"DNF",    rounds_cum_time[[#This Row],[67]]+laps_times[[#This Row],[68]])</f>
        <v>0.11149664351851854</v>
      </c>
      <c r="BZ66" s="126">
        <f>IF(ISBLANK(laps_times[[#This Row],[69]]),"DNF",    rounds_cum_time[[#This Row],[68]]+laps_times[[#This Row],[69]])</f>
        <v>0.11306909722222225</v>
      </c>
      <c r="CA66" s="126">
        <f>IF(ISBLANK(laps_times[[#This Row],[70]]),"DNF",    rounds_cum_time[[#This Row],[69]]+laps_times[[#This Row],[70]])</f>
        <v>0.11522280092592595</v>
      </c>
      <c r="CB66" s="126">
        <f>IF(ISBLANK(laps_times[[#This Row],[71]]),"DNF",    rounds_cum_time[[#This Row],[70]]+laps_times[[#This Row],[71]])</f>
        <v>0.11678865740740743</v>
      </c>
      <c r="CC66" s="126">
        <f>IF(ISBLANK(laps_times[[#This Row],[72]]),"DNF",    rounds_cum_time[[#This Row],[71]]+laps_times[[#This Row],[72]])</f>
        <v>0.11846793981481483</v>
      </c>
      <c r="CD66" s="126">
        <f>IF(ISBLANK(laps_times[[#This Row],[73]]),"DNF",    rounds_cum_time[[#This Row],[72]]+laps_times[[#This Row],[73]])</f>
        <v>0.12022048611111114</v>
      </c>
      <c r="CE66" s="126">
        <f>IF(ISBLANK(laps_times[[#This Row],[74]]),"DNF",    rounds_cum_time[[#This Row],[73]]+laps_times[[#This Row],[74]])</f>
        <v>0.1220752314814815</v>
      </c>
      <c r="CF66" s="126">
        <f>IF(ISBLANK(laps_times[[#This Row],[75]]),"DNF",    rounds_cum_time[[#This Row],[74]]+laps_times[[#This Row],[75]])</f>
        <v>0.1238064814814815</v>
      </c>
      <c r="CG66" s="126">
        <f>IF(ISBLANK(laps_times[[#This Row],[76]]),"DNF",    rounds_cum_time[[#This Row],[75]]+laps_times[[#This Row],[76]])</f>
        <v>0.12554814814814816</v>
      </c>
      <c r="CH66" s="126">
        <f>IF(ISBLANK(laps_times[[#This Row],[77]]),"DNF",    rounds_cum_time[[#This Row],[76]]+laps_times[[#This Row],[77]])</f>
        <v>0.12727870370370373</v>
      </c>
      <c r="CI66" s="126">
        <f>IF(ISBLANK(laps_times[[#This Row],[78]]),"DNF",    rounds_cum_time[[#This Row],[77]]+laps_times[[#This Row],[78]])</f>
        <v>0.12922858796296299</v>
      </c>
      <c r="CJ66" s="126">
        <f>IF(ISBLANK(laps_times[[#This Row],[79]]),"DNF",    rounds_cum_time[[#This Row],[78]]+laps_times[[#This Row],[79]])</f>
        <v>0.13103194444444446</v>
      </c>
      <c r="CK66" s="126">
        <f>IF(ISBLANK(laps_times[[#This Row],[80]]),"DNF",    rounds_cum_time[[#This Row],[79]]+laps_times[[#This Row],[80]])</f>
        <v>0.13298472222222224</v>
      </c>
      <c r="CL66" s="126">
        <f>IF(ISBLANK(laps_times[[#This Row],[81]]),"DNF",    rounds_cum_time[[#This Row],[80]]+laps_times[[#This Row],[81]])</f>
        <v>0.13482719907407409</v>
      </c>
      <c r="CM66" s="126">
        <f>IF(ISBLANK(laps_times[[#This Row],[82]]),"DNF",    rounds_cum_time[[#This Row],[81]]+laps_times[[#This Row],[82]])</f>
        <v>0.13734490740740743</v>
      </c>
      <c r="CN66" s="126">
        <f>IF(ISBLANK(laps_times[[#This Row],[83]]),"DNF",    rounds_cum_time[[#This Row],[82]]+laps_times[[#This Row],[83]])</f>
        <v>0.13913310185185188</v>
      </c>
      <c r="CO66" s="126">
        <f>IF(ISBLANK(laps_times[[#This Row],[84]]),"DNF",    rounds_cum_time[[#This Row],[83]]+laps_times[[#This Row],[84]])</f>
        <v>0.14092905092592595</v>
      </c>
      <c r="CP66" s="126">
        <f>IF(ISBLANK(laps_times[[#This Row],[85]]),"DNF",    rounds_cum_time[[#This Row],[84]]+laps_times[[#This Row],[85]])</f>
        <v>0.1427641203703704</v>
      </c>
      <c r="CQ66" s="126">
        <f>IF(ISBLANK(laps_times[[#This Row],[86]]),"DNF",    rounds_cum_time[[#This Row],[85]]+laps_times[[#This Row],[86]])</f>
        <v>0.14458981481481484</v>
      </c>
      <c r="CR66" s="126">
        <f>IF(ISBLANK(laps_times[[#This Row],[87]]),"DNF",    rounds_cum_time[[#This Row],[86]]+laps_times[[#This Row],[87]])</f>
        <v>0.14644583333333336</v>
      </c>
      <c r="CS66" s="126">
        <f>IF(ISBLANK(laps_times[[#This Row],[88]]),"DNF",    rounds_cum_time[[#This Row],[87]]+laps_times[[#This Row],[88]])</f>
        <v>0.14844236111111114</v>
      </c>
      <c r="CT66" s="126">
        <f>IF(ISBLANK(laps_times[[#This Row],[89]]),"DNF",    rounds_cum_time[[#This Row],[88]]+laps_times[[#This Row],[89]])</f>
        <v>0.15038958333333335</v>
      </c>
      <c r="CU66" s="126">
        <f>IF(ISBLANK(laps_times[[#This Row],[90]]),"DNF",    rounds_cum_time[[#This Row],[89]]+laps_times[[#This Row],[90]])</f>
        <v>0.15247199074074075</v>
      </c>
      <c r="CV66" s="126">
        <f>IF(ISBLANK(laps_times[[#This Row],[91]]),"DNF",    rounds_cum_time[[#This Row],[90]]+laps_times[[#This Row],[91]])</f>
        <v>0.15461192129629631</v>
      </c>
      <c r="CW66" s="126">
        <f>IF(ISBLANK(laps_times[[#This Row],[92]]),"DNF",    rounds_cum_time[[#This Row],[91]]+laps_times[[#This Row],[92]])</f>
        <v>0.15682210648148148</v>
      </c>
      <c r="CX66" s="126">
        <f>IF(ISBLANK(laps_times[[#This Row],[93]]),"DNF",    rounds_cum_time[[#This Row],[92]]+laps_times[[#This Row],[93]])</f>
        <v>0.15888553240740741</v>
      </c>
      <c r="CY66" s="126">
        <f>IF(ISBLANK(laps_times[[#This Row],[94]]),"DNF",    rounds_cum_time[[#This Row],[93]]+laps_times[[#This Row],[94]])</f>
        <v>0.1608826388888889</v>
      </c>
      <c r="CZ66" s="126">
        <f>IF(ISBLANK(laps_times[[#This Row],[95]]),"DNF",    rounds_cum_time[[#This Row],[94]]+laps_times[[#This Row],[95]])</f>
        <v>0.16268576388888889</v>
      </c>
      <c r="DA66" s="126">
        <f>IF(ISBLANK(laps_times[[#This Row],[96]]),"DNF",    rounds_cum_time[[#This Row],[95]]+laps_times[[#This Row],[96]])</f>
        <v>0.16451030092592592</v>
      </c>
      <c r="DB66" s="126">
        <f>IF(ISBLANK(laps_times[[#This Row],[97]]),"DNF",    rounds_cum_time[[#This Row],[96]]+laps_times[[#This Row],[97]])</f>
        <v>0.16630358796296296</v>
      </c>
      <c r="DC66" s="126">
        <f>IF(ISBLANK(laps_times[[#This Row],[98]]),"DNF",    rounds_cum_time[[#This Row],[97]]+laps_times[[#This Row],[98]])</f>
        <v>0.16833854166666667</v>
      </c>
      <c r="DD66" s="126">
        <f>IF(ISBLANK(laps_times[[#This Row],[99]]),"DNF",    rounds_cum_time[[#This Row],[98]]+laps_times[[#This Row],[99]])</f>
        <v>0.17005254629629629</v>
      </c>
      <c r="DE66" s="126">
        <f>IF(ISBLANK(laps_times[[#This Row],[100]]),"DNF",    rounds_cum_time[[#This Row],[99]]+laps_times[[#This Row],[100]])</f>
        <v>0.17186516203703703</v>
      </c>
      <c r="DF66" s="126">
        <f>IF(ISBLANK(laps_times[[#This Row],[101]]),"DNF",    rounds_cum_time[[#This Row],[100]]+laps_times[[#This Row],[101]])</f>
        <v>0.17370277777777776</v>
      </c>
      <c r="DG66" s="126">
        <f>IF(ISBLANK(laps_times[[#This Row],[102]]),"DNF",    rounds_cum_time[[#This Row],[101]]+laps_times[[#This Row],[102]])</f>
        <v>0.17566226851851852</v>
      </c>
      <c r="DH66" s="126">
        <f>IF(ISBLANK(laps_times[[#This Row],[103]]),"DNF",    rounds_cum_time[[#This Row],[102]]+laps_times[[#This Row],[103]])</f>
        <v>0.1775693287037037</v>
      </c>
      <c r="DI66" s="127">
        <f>IF(ISBLANK(laps_times[[#This Row],[104]]),"DNF",    rounds_cum_time[[#This Row],[103]]+laps_times[[#This Row],[104]])</f>
        <v>0.17945011574074074</v>
      </c>
      <c r="DJ66" s="127">
        <f>IF(ISBLANK(laps_times[[#This Row],[105]]),"DNF",    rounds_cum_time[[#This Row],[104]]+laps_times[[#This Row],[105]])</f>
        <v>0.18112662037037036</v>
      </c>
    </row>
    <row r="67" spans="2:114">
      <c r="B67" s="123">
        <f>laps_times[[#This Row],[poř]]</f>
        <v>64</v>
      </c>
      <c r="C67" s="124">
        <f>laps_times[[#This Row],[s.č.]]</f>
        <v>60</v>
      </c>
      <c r="D67" s="124" t="str">
        <f>laps_times[[#This Row],[jméno]]</f>
        <v>Šimek Miroslav</v>
      </c>
      <c r="E67" s="125">
        <f>laps_times[[#This Row],[roč]]</f>
        <v>1966</v>
      </c>
      <c r="F67" s="125" t="str">
        <f>laps_times[[#This Row],[kat]]</f>
        <v>M50</v>
      </c>
      <c r="G67" s="125">
        <f>laps_times[[#This Row],[poř_kat]]</f>
        <v>10</v>
      </c>
      <c r="H67" s="124" t="str">
        <f>IF(ISBLANK(laps_times[[#This Row],[klub]]),"-",laps_times[[#This Row],[klub]])</f>
        <v>TC Dvořák ČB</v>
      </c>
      <c r="I67" s="133">
        <f>laps_times[[#This Row],[celk. čas]]</f>
        <v>0.18138657407407408</v>
      </c>
      <c r="J67" s="126">
        <f>laps_times[[#This Row],[1]]</f>
        <v>2.2177083333333333E-3</v>
      </c>
      <c r="K67" s="126">
        <f>IF(ISBLANK(laps_times[[#This Row],[2]]),"DNF",    rounds_cum_time[[#This Row],[1]]+laps_times[[#This Row],[2]])</f>
        <v>3.6057870370370367E-3</v>
      </c>
      <c r="L67" s="126">
        <f>IF(ISBLANK(laps_times[[#This Row],[3]]),"DNF",    rounds_cum_time[[#This Row],[2]]+laps_times[[#This Row],[3]])</f>
        <v>5.0539351851851847E-3</v>
      </c>
      <c r="M67" s="126">
        <f>IF(ISBLANK(laps_times[[#This Row],[4]]),"DNF",    rounds_cum_time[[#This Row],[3]]+laps_times[[#This Row],[4]])</f>
        <v>6.5047453703703699E-3</v>
      </c>
      <c r="N67" s="126">
        <f>IF(ISBLANK(laps_times[[#This Row],[5]]),"DNF",    rounds_cum_time[[#This Row],[4]]+laps_times[[#This Row],[5]])</f>
        <v>7.955324074074073E-3</v>
      </c>
      <c r="O67" s="126">
        <f>IF(ISBLANK(laps_times[[#This Row],[6]]),"DNF",    rounds_cum_time[[#This Row],[5]]+laps_times[[#This Row],[6]])</f>
        <v>9.3946759259259244E-3</v>
      </c>
      <c r="P67" s="126">
        <f>IF(ISBLANK(laps_times[[#This Row],[7]]),"DNF",    rounds_cum_time[[#This Row],[6]]+laps_times[[#This Row],[7]])</f>
        <v>1.0843171296296295E-2</v>
      </c>
      <c r="Q67" s="126">
        <f>IF(ISBLANK(laps_times[[#This Row],[8]]),"DNF",    rounds_cum_time[[#This Row],[7]]+laps_times[[#This Row],[8]])</f>
        <v>1.2288888888888887E-2</v>
      </c>
      <c r="R67" s="126">
        <f>IF(ISBLANK(laps_times[[#This Row],[9]]),"DNF",    rounds_cum_time[[#This Row],[8]]+laps_times[[#This Row],[9]])</f>
        <v>1.3749305555555555E-2</v>
      </c>
      <c r="S67" s="126">
        <f>IF(ISBLANK(laps_times[[#This Row],[10]]),"DNF",    rounds_cum_time[[#This Row],[9]]+laps_times[[#This Row],[10]])</f>
        <v>1.5216203703703702E-2</v>
      </c>
      <c r="T67" s="126">
        <f>IF(ISBLANK(laps_times[[#This Row],[11]]),"DNF",    rounds_cum_time[[#This Row],[10]]+laps_times[[#This Row],[11]])</f>
        <v>1.6705439814814812E-2</v>
      </c>
      <c r="U67" s="126">
        <f>IF(ISBLANK(laps_times[[#This Row],[12]]),"DNF",    rounds_cum_time[[#This Row],[11]]+laps_times[[#This Row],[12]])</f>
        <v>1.8179398148148146E-2</v>
      </c>
      <c r="V67" s="126">
        <f>IF(ISBLANK(laps_times[[#This Row],[13]]),"DNF",    rounds_cum_time[[#This Row],[12]]+laps_times[[#This Row],[13]])</f>
        <v>1.9661689814814812E-2</v>
      </c>
      <c r="W67" s="126">
        <f>IF(ISBLANK(laps_times[[#This Row],[14]]),"DNF",    rounds_cum_time[[#This Row],[13]]+laps_times[[#This Row],[14]])</f>
        <v>2.1159490740740739E-2</v>
      </c>
      <c r="X67" s="126">
        <f>IF(ISBLANK(laps_times[[#This Row],[15]]),"DNF",    rounds_cum_time[[#This Row],[14]]+laps_times[[#This Row],[15]])</f>
        <v>2.2645486111111109E-2</v>
      </c>
      <c r="Y67" s="126">
        <f>IF(ISBLANK(laps_times[[#This Row],[16]]),"DNF",    rounds_cum_time[[#This Row],[15]]+laps_times[[#This Row],[16]])</f>
        <v>2.4149768518518518E-2</v>
      </c>
      <c r="Z67" s="126">
        <f>IF(ISBLANK(laps_times[[#This Row],[17]]),"DNF",    rounds_cum_time[[#This Row],[16]]+laps_times[[#This Row],[17]])</f>
        <v>2.5641666666666667E-2</v>
      </c>
      <c r="AA67" s="126">
        <f>IF(ISBLANK(laps_times[[#This Row],[18]]),"DNF",    rounds_cum_time[[#This Row],[17]]+laps_times[[#This Row],[18]])</f>
        <v>2.7125810185185187E-2</v>
      </c>
      <c r="AB67" s="126">
        <f>IF(ISBLANK(laps_times[[#This Row],[19]]),"DNF",    rounds_cum_time[[#This Row],[18]]+laps_times[[#This Row],[19]])</f>
        <v>2.8613657407407411E-2</v>
      </c>
      <c r="AC67" s="126">
        <f>IF(ISBLANK(laps_times[[#This Row],[20]]),"DNF",    rounds_cum_time[[#This Row],[19]]+laps_times[[#This Row],[20]])</f>
        <v>3.0482986111111113E-2</v>
      </c>
      <c r="AD67" s="126">
        <f>IF(ISBLANK(laps_times[[#This Row],[21]]),"DNF",    rounds_cum_time[[#This Row],[20]]+laps_times[[#This Row],[21]])</f>
        <v>3.1886342592592598E-2</v>
      </c>
      <c r="AE67" s="126">
        <f>IF(ISBLANK(laps_times[[#This Row],[22]]),"DNF",    rounds_cum_time[[#This Row],[21]]+laps_times[[#This Row],[22]])</f>
        <v>3.334282407407408E-2</v>
      </c>
      <c r="AF67" s="126">
        <f>IF(ISBLANK(laps_times[[#This Row],[23]]),"DNF",    rounds_cum_time[[#This Row],[22]]+laps_times[[#This Row],[23]])</f>
        <v>3.4827314814814818E-2</v>
      </c>
      <c r="AG67" s="126">
        <f>IF(ISBLANK(laps_times[[#This Row],[24]]),"DNF",    rounds_cum_time[[#This Row],[23]]+laps_times[[#This Row],[24]])</f>
        <v>3.6351504629629633E-2</v>
      </c>
      <c r="AH67" s="126">
        <f>IF(ISBLANK(laps_times[[#This Row],[25]]),"DNF",    rounds_cum_time[[#This Row],[24]]+laps_times[[#This Row],[25]])</f>
        <v>3.7854282407407409E-2</v>
      </c>
      <c r="AI67" s="126">
        <f>IF(ISBLANK(laps_times[[#This Row],[26]]),"DNF",    rounds_cum_time[[#This Row],[25]]+laps_times[[#This Row],[26]])</f>
        <v>3.9379166666666666E-2</v>
      </c>
      <c r="AJ67" s="126">
        <f>IF(ISBLANK(laps_times[[#This Row],[27]]),"DNF",    rounds_cum_time[[#This Row],[26]]+laps_times[[#This Row],[27]])</f>
        <v>4.0891435185185183E-2</v>
      </c>
      <c r="AK67" s="126">
        <f>IF(ISBLANK(laps_times[[#This Row],[28]]),"DNF",    rounds_cum_time[[#This Row],[27]]+laps_times[[#This Row],[28]])</f>
        <v>4.240625E-2</v>
      </c>
      <c r="AL67" s="126">
        <f>IF(ISBLANK(laps_times[[#This Row],[29]]),"DNF",    rounds_cum_time[[#This Row],[28]]+laps_times[[#This Row],[29]])</f>
        <v>4.3928935185185182E-2</v>
      </c>
      <c r="AM67" s="126">
        <f>IF(ISBLANK(laps_times[[#This Row],[30]]),"DNF",    rounds_cum_time[[#This Row],[29]]+laps_times[[#This Row],[30]])</f>
        <v>4.5442361111111107E-2</v>
      </c>
      <c r="AN67" s="126">
        <f>IF(ISBLANK(laps_times[[#This Row],[31]]),"DNF",    rounds_cum_time[[#This Row],[30]]+laps_times[[#This Row],[31]])</f>
        <v>4.6946874999999999E-2</v>
      </c>
      <c r="AO67" s="126">
        <f>IF(ISBLANK(laps_times[[#This Row],[32]]),"DNF",    rounds_cum_time[[#This Row],[31]]+laps_times[[#This Row],[32]])</f>
        <v>4.8451157407407408E-2</v>
      </c>
      <c r="AP67" s="126">
        <f>IF(ISBLANK(laps_times[[#This Row],[33]]),"DNF",    rounds_cum_time[[#This Row],[32]]+laps_times[[#This Row],[33]])</f>
        <v>4.9973726851851849E-2</v>
      </c>
      <c r="AQ67" s="126">
        <f>IF(ISBLANK(laps_times[[#This Row],[34]]),"DNF",    rounds_cum_time[[#This Row],[33]]+laps_times[[#This Row],[34]])</f>
        <v>5.1485532407407407E-2</v>
      </c>
      <c r="AR67" s="126">
        <f>IF(ISBLANK(laps_times[[#This Row],[35]]),"DNF",    rounds_cum_time[[#This Row],[34]]+laps_times[[#This Row],[35]])</f>
        <v>5.2993981481481482E-2</v>
      </c>
      <c r="AS67" s="126">
        <f>IF(ISBLANK(laps_times[[#This Row],[36]]),"DNF",    rounds_cum_time[[#This Row],[35]]+laps_times[[#This Row],[36]])</f>
        <v>5.4553819444444443E-2</v>
      </c>
      <c r="AT67" s="126">
        <f>IF(ISBLANK(laps_times[[#This Row],[37]]),"DNF",    rounds_cum_time[[#This Row],[36]]+laps_times[[#This Row],[37]])</f>
        <v>5.6083680555555557E-2</v>
      </c>
      <c r="AU67" s="126">
        <f>IF(ISBLANK(laps_times[[#This Row],[38]]),"DNF",    rounds_cum_time[[#This Row],[37]]+laps_times[[#This Row],[38]])</f>
        <v>5.762349537037037E-2</v>
      </c>
      <c r="AV67" s="126">
        <f>IF(ISBLANK(laps_times[[#This Row],[39]]),"DNF",    rounds_cum_time[[#This Row],[38]]+laps_times[[#This Row],[39]])</f>
        <v>5.911527777777778E-2</v>
      </c>
      <c r="AW67" s="126">
        <f>IF(ISBLANK(laps_times[[#This Row],[40]]),"DNF",    rounds_cum_time[[#This Row],[39]]+laps_times[[#This Row],[40]])</f>
        <v>6.0605555555555558E-2</v>
      </c>
      <c r="AX67" s="126">
        <f>IF(ISBLANK(laps_times[[#This Row],[41]]),"DNF",    rounds_cum_time[[#This Row],[40]]+laps_times[[#This Row],[41]])</f>
        <v>6.2112152777777783E-2</v>
      </c>
      <c r="AY67" s="126">
        <f>IF(ISBLANK(laps_times[[#This Row],[42]]),"DNF",    rounds_cum_time[[#This Row],[41]]+laps_times[[#This Row],[42]])</f>
        <v>6.3662384259259269E-2</v>
      </c>
      <c r="AZ67" s="126">
        <f>IF(ISBLANK(laps_times[[#This Row],[43]]),"DNF",    rounds_cum_time[[#This Row],[42]]+laps_times[[#This Row],[43]])</f>
        <v>6.5249652777777792E-2</v>
      </c>
      <c r="BA67" s="126">
        <f>IF(ISBLANK(laps_times[[#This Row],[44]]),"DNF",    rounds_cum_time[[#This Row],[43]]+laps_times[[#This Row],[44]])</f>
        <v>6.6780671296296307E-2</v>
      </c>
      <c r="BB67" s="126">
        <f>IF(ISBLANK(laps_times[[#This Row],[45]]),"DNF",    rounds_cum_time[[#This Row],[44]]+laps_times[[#This Row],[45]])</f>
        <v>6.8790046296296301E-2</v>
      </c>
      <c r="BC67" s="126">
        <f>IF(ISBLANK(laps_times[[#This Row],[46]]),"DNF",    rounds_cum_time[[#This Row],[45]]+laps_times[[#This Row],[46]])</f>
        <v>7.0304050925925926E-2</v>
      </c>
      <c r="BD67" s="126">
        <f>IF(ISBLANK(laps_times[[#This Row],[47]]),"DNF",    rounds_cum_time[[#This Row],[46]]+laps_times[[#This Row],[47]])</f>
        <v>7.1856944444444446E-2</v>
      </c>
      <c r="BE67" s="126">
        <f>IF(ISBLANK(laps_times[[#This Row],[48]]),"DNF",    rounds_cum_time[[#This Row],[47]]+laps_times[[#This Row],[48]])</f>
        <v>7.3379861111111111E-2</v>
      </c>
      <c r="BF67" s="126">
        <f>IF(ISBLANK(laps_times[[#This Row],[49]]),"DNF",    rounds_cum_time[[#This Row],[48]]+laps_times[[#This Row],[49]])</f>
        <v>7.4895138888888893E-2</v>
      </c>
      <c r="BG67" s="126">
        <f>IF(ISBLANK(laps_times[[#This Row],[50]]),"DNF",    rounds_cum_time[[#This Row],[49]]+laps_times[[#This Row],[50]])</f>
        <v>7.6350462962962967E-2</v>
      </c>
      <c r="BH67" s="126">
        <f>IF(ISBLANK(laps_times[[#This Row],[51]]),"DNF",    rounds_cum_time[[#This Row],[50]]+laps_times[[#This Row],[51]])</f>
        <v>7.7549537037037042E-2</v>
      </c>
      <c r="BI67" s="126">
        <f>IF(ISBLANK(laps_times[[#This Row],[52]]),"DNF",    rounds_cum_time[[#This Row],[51]]+laps_times[[#This Row],[52]])</f>
        <v>7.9061458333333334E-2</v>
      </c>
      <c r="BJ67" s="126">
        <f>IF(ISBLANK(laps_times[[#This Row],[53]]),"DNF",    rounds_cum_time[[#This Row],[52]]+laps_times[[#This Row],[53]])</f>
        <v>8.0575115740740735E-2</v>
      </c>
      <c r="BK67" s="126">
        <f>IF(ISBLANK(laps_times[[#This Row],[54]]),"DNF",    rounds_cum_time[[#This Row],[53]]+laps_times[[#This Row],[54]])</f>
        <v>8.2226967592592584E-2</v>
      </c>
      <c r="BL67" s="126">
        <f>IF(ISBLANK(laps_times[[#This Row],[55]]),"DNF",    rounds_cum_time[[#This Row],[54]]+laps_times[[#This Row],[55]])</f>
        <v>8.3691898148148133E-2</v>
      </c>
      <c r="BM67" s="126">
        <f>IF(ISBLANK(laps_times[[#This Row],[56]]),"DNF",    rounds_cum_time[[#This Row],[55]]+laps_times[[#This Row],[56]])</f>
        <v>8.4917361111111103E-2</v>
      </c>
      <c r="BN67" s="126">
        <f>IF(ISBLANK(laps_times[[#This Row],[57]]),"DNF",    rounds_cum_time[[#This Row],[56]]+laps_times[[#This Row],[57]])</f>
        <v>8.6396064814814807E-2</v>
      </c>
      <c r="BO67" s="126">
        <f>IF(ISBLANK(laps_times[[#This Row],[58]]),"DNF",    rounds_cum_time[[#This Row],[57]]+laps_times[[#This Row],[58]])</f>
        <v>8.7934837962962961E-2</v>
      </c>
      <c r="BP67" s="126">
        <f>IF(ISBLANK(laps_times[[#This Row],[59]]),"DNF",    rounds_cum_time[[#This Row],[58]]+laps_times[[#This Row],[59]])</f>
        <v>8.9496412037037038E-2</v>
      </c>
      <c r="BQ67" s="126">
        <f>IF(ISBLANK(laps_times[[#This Row],[60]]),"DNF",    rounds_cum_time[[#This Row],[59]]+laps_times[[#This Row],[60]])</f>
        <v>9.1134027777777779E-2</v>
      </c>
      <c r="BR67" s="126">
        <f>IF(ISBLANK(laps_times[[#This Row],[61]]),"DNF",    rounds_cum_time[[#This Row],[60]]+laps_times[[#This Row],[61]])</f>
        <v>9.2726967592592593E-2</v>
      </c>
      <c r="BS67" s="126">
        <f>IF(ISBLANK(laps_times[[#This Row],[62]]),"DNF",    rounds_cum_time[[#This Row],[61]]+laps_times[[#This Row],[62]])</f>
        <v>9.4279050925925922E-2</v>
      </c>
      <c r="BT67" s="126">
        <f>IF(ISBLANK(laps_times[[#This Row],[63]]),"DNF",    rounds_cum_time[[#This Row],[62]]+laps_times[[#This Row],[63]])</f>
        <v>9.5587268518518509E-2</v>
      </c>
      <c r="BU67" s="126">
        <f>IF(ISBLANK(laps_times[[#This Row],[64]]),"DNF",    rounds_cum_time[[#This Row],[63]]+laps_times[[#This Row],[64]])</f>
        <v>9.7259259259259254E-2</v>
      </c>
      <c r="BV67" s="126">
        <f>IF(ISBLANK(laps_times[[#This Row],[65]]),"DNF",    rounds_cum_time[[#This Row],[64]]+laps_times[[#This Row],[65]])</f>
        <v>9.9240393518518516E-2</v>
      </c>
      <c r="BW67" s="126">
        <f>IF(ISBLANK(laps_times[[#This Row],[66]]),"DNF",    rounds_cum_time[[#This Row],[65]]+laps_times[[#This Row],[66]])</f>
        <v>0.10090254629629629</v>
      </c>
      <c r="BX67" s="126">
        <f>IF(ISBLANK(laps_times[[#This Row],[67]]),"DNF",    rounds_cum_time[[#This Row],[66]]+laps_times[[#This Row],[67]])</f>
        <v>0.10253668981481481</v>
      </c>
      <c r="BY67" s="126">
        <f>IF(ISBLANK(laps_times[[#This Row],[68]]),"DNF",    rounds_cum_time[[#This Row],[67]]+laps_times[[#This Row],[68]])</f>
        <v>0.10389247685185185</v>
      </c>
      <c r="BZ67" s="126">
        <f>IF(ISBLANK(laps_times[[#This Row],[69]]),"DNF",    rounds_cum_time[[#This Row],[68]]+laps_times[[#This Row],[69]])</f>
        <v>0.10561446759259259</v>
      </c>
      <c r="CA67" s="126">
        <f>IF(ISBLANK(laps_times[[#This Row],[70]]),"DNF",    rounds_cum_time[[#This Row],[69]]+laps_times[[#This Row],[70]])</f>
        <v>0.10743611111111111</v>
      </c>
      <c r="CB67" s="126">
        <f>IF(ISBLANK(laps_times[[#This Row],[71]]),"DNF",    rounds_cum_time[[#This Row],[70]]+laps_times[[#This Row],[71]])</f>
        <v>0.10929166666666666</v>
      </c>
      <c r="CC67" s="126">
        <f>IF(ISBLANK(laps_times[[#This Row],[72]]),"DNF",    rounds_cum_time[[#This Row],[71]]+laps_times[[#This Row],[72]])</f>
        <v>0.11110081018518518</v>
      </c>
      <c r="CD67" s="126">
        <f>IF(ISBLANK(laps_times[[#This Row],[73]]),"DNF",    rounds_cum_time[[#This Row],[72]]+laps_times[[#This Row],[73]])</f>
        <v>0.11240162037037037</v>
      </c>
      <c r="CE67" s="126">
        <f>IF(ISBLANK(laps_times[[#This Row],[74]]),"DNF",    rounds_cum_time[[#This Row],[73]]+laps_times[[#This Row],[74]])</f>
        <v>0.11441435185185185</v>
      </c>
      <c r="CF67" s="126">
        <f>IF(ISBLANK(laps_times[[#This Row],[75]]),"DNF",    rounds_cum_time[[#This Row],[74]]+laps_times[[#This Row],[75]])</f>
        <v>0.11640231481481482</v>
      </c>
      <c r="CG67" s="126">
        <f>IF(ISBLANK(laps_times[[#This Row],[76]]),"DNF",    rounds_cum_time[[#This Row],[75]]+laps_times[[#This Row],[76]])</f>
        <v>0.11845057870370371</v>
      </c>
      <c r="CH67" s="126">
        <f>IF(ISBLANK(laps_times[[#This Row],[77]]),"DNF",    rounds_cum_time[[#This Row],[76]]+laps_times[[#This Row],[77]])</f>
        <v>0.12047291666666667</v>
      </c>
      <c r="CI67" s="126">
        <f>IF(ISBLANK(laps_times[[#This Row],[78]]),"DNF",    rounds_cum_time[[#This Row],[77]]+laps_times[[#This Row],[78]])</f>
        <v>0.12198159722222222</v>
      </c>
      <c r="CJ67" s="126">
        <f>IF(ISBLANK(laps_times[[#This Row],[79]]),"DNF",    rounds_cum_time[[#This Row],[78]]+laps_times[[#This Row],[79]])</f>
        <v>0.12401435185185185</v>
      </c>
      <c r="CK67" s="126">
        <f>IF(ISBLANK(laps_times[[#This Row],[80]]),"DNF",    rounds_cum_time[[#This Row],[79]]+laps_times[[#This Row],[80]])</f>
        <v>0.12636608796296295</v>
      </c>
      <c r="CL67" s="126">
        <f>IF(ISBLANK(laps_times[[#This Row],[81]]),"DNF",    rounds_cum_time[[#This Row],[80]]+laps_times[[#This Row],[81]])</f>
        <v>0.12855115740740738</v>
      </c>
      <c r="CM67" s="126">
        <f>IF(ISBLANK(laps_times[[#This Row],[82]]),"DNF",    rounds_cum_time[[#This Row],[81]]+laps_times[[#This Row],[82]])</f>
        <v>0.13071238425925924</v>
      </c>
      <c r="CN67" s="126">
        <f>IF(ISBLANK(laps_times[[#This Row],[83]]),"DNF",    rounds_cum_time[[#This Row],[82]]+laps_times[[#This Row],[83]])</f>
        <v>0.13300879629629628</v>
      </c>
      <c r="CO67" s="126">
        <f>IF(ISBLANK(laps_times[[#This Row],[84]]),"DNF",    rounds_cum_time[[#This Row],[83]]+laps_times[[#This Row],[84]])</f>
        <v>0.13522939814814813</v>
      </c>
      <c r="CP67" s="126">
        <f>IF(ISBLANK(laps_times[[#This Row],[85]]),"DNF",    rounds_cum_time[[#This Row],[84]]+laps_times[[#This Row],[85]])</f>
        <v>0.13745983796296296</v>
      </c>
      <c r="CQ67" s="126">
        <f>IF(ISBLANK(laps_times[[#This Row],[86]]),"DNF",    rounds_cum_time[[#This Row],[85]]+laps_times[[#This Row],[86]])</f>
        <v>0.13967881944444444</v>
      </c>
      <c r="CR67" s="126">
        <f>IF(ISBLANK(laps_times[[#This Row],[87]]),"DNF",    rounds_cum_time[[#This Row],[86]]+laps_times[[#This Row],[87]])</f>
        <v>0.14247002314814813</v>
      </c>
      <c r="CS67" s="126">
        <f>IF(ISBLANK(laps_times[[#This Row],[88]]),"DNF",    rounds_cum_time[[#This Row],[87]]+laps_times[[#This Row],[88]])</f>
        <v>0.14428576388888886</v>
      </c>
      <c r="CT67" s="126">
        <f>IF(ISBLANK(laps_times[[#This Row],[89]]),"DNF",    rounds_cum_time[[#This Row],[88]]+laps_times[[#This Row],[89]])</f>
        <v>0.14612384259259256</v>
      </c>
      <c r="CU67" s="126">
        <f>IF(ISBLANK(laps_times[[#This Row],[90]]),"DNF",    rounds_cum_time[[#This Row],[89]]+laps_times[[#This Row],[90]])</f>
        <v>0.1481878472222222</v>
      </c>
      <c r="CV67" s="126">
        <f>IF(ISBLANK(laps_times[[#This Row],[91]]),"DNF",    rounds_cum_time[[#This Row],[90]]+laps_times[[#This Row],[91]])</f>
        <v>0.15030567129629627</v>
      </c>
      <c r="CW67" s="126">
        <f>IF(ISBLANK(laps_times[[#This Row],[92]]),"DNF",    rounds_cum_time[[#This Row],[91]]+laps_times[[#This Row],[92]])</f>
        <v>0.15247141203703701</v>
      </c>
      <c r="CX67" s="126">
        <f>IF(ISBLANK(laps_times[[#This Row],[93]]),"DNF",    rounds_cum_time[[#This Row],[92]]+laps_times[[#This Row],[93]])</f>
        <v>0.15464131944444443</v>
      </c>
      <c r="CY67" s="126">
        <f>IF(ISBLANK(laps_times[[#This Row],[94]]),"DNF",    rounds_cum_time[[#This Row],[93]]+laps_times[[#This Row],[94]])</f>
        <v>0.15685891203703703</v>
      </c>
      <c r="CZ67" s="126">
        <f>IF(ISBLANK(laps_times[[#This Row],[95]]),"DNF",    rounds_cum_time[[#This Row],[94]]+laps_times[[#This Row],[95]])</f>
        <v>0.15911134259259258</v>
      </c>
      <c r="DA67" s="126">
        <f>IF(ISBLANK(laps_times[[#This Row],[96]]),"DNF",    rounds_cum_time[[#This Row],[95]]+laps_times[[#This Row],[96]])</f>
        <v>0.16134699074074071</v>
      </c>
      <c r="DB67" s="126">
        <f>IF(ISBLANK(laps_times[[#This Row],[97]]),"DNF",    rounds_cum_time[[#This Row],[96]]+laps_times[[#This Row],[97]])</f>
        <v>0.16356180555555552</v>
      </c>
      <c r="DC67" s="126">
        <f>IF(ISBLANK(laps_times[[#This Row],[98]]),"DNF",    rounds_cum_time[[#This Row],[97]]+laps_times[[#This Row],[98]])</f>
        <v>0.16574618055555551</v>
      </c>
      <c r="DD67" s="126">
        <f>IF(ISBLANK(laps_times[[#This Row],[99]]),"DNF",    rounds_cum_time[[#This Row],[98]]+laps_times[[#This Row],[99]])</f>
        <v>0.16793726851851848</v>
      </c>
      <c r="DE67" s="126">
        <f>IF(ISBLANK(laps_times[[#This Row],[100]]),"DNF",    rounds_cum_time[[#This Row],[99]]+laps_times[[#This Row],[100]])</f>
        <v>0.1701208333333333</v>
      </c>
      <c r="DF67" s="126">
        <f>IF(ISBLANK(laps_times[[#This Row],[101]]),"DNF",    rounds_cum_time[[#This Row],[100]]+laps_times[[#This Row],[101]])</f>
        <v>0.17230937499999996</v>
      </c>
      <c r="DG67" s="126">
        <f>IF(ISBLANK(laps_times[[#This Row],[102]]),"DNF",    rounds_cum_time[[#This Row],[101]]+laps_times[[#This Row],[102]])</f>
        <v>0.17451712962962959</v>
      </c>
      <c r="DH67" s="126">
        <f>IF(ISBLANK(laps_times[[#This Row],[103]]),"DNF",    rounds_cum_time[[#This Row],[102]]+laps_times[[#This Row],[103]])</f>
        <v>0.17697048611111107</v>
      </c>
      <c r="DI67" s="127">
        <f>IF(ISBLANK(laps_times[[#This Row],[104]]),"DNF",    rounds_cum_time[[#This Row],[103]]+laps_times[[#This Row],[104]])</f>
        <v>0.17923888888888886</v>
      </c>
      <c r="DJ67" s="127">
        <f>IF(ISBLANK(laps_times[[#This Row],[105]]),"DNF",    rounds_cum_time[[#This Row],[104]]+laps_times[[#This Row],[105]])</f>
        <v>0.18138657407407405</v>
      </c>
    </row>
    <row r="68" spans="2:114">
      <c r="B68" s="123">
        <f>laps_times[[#This Row],[poř]]</f>
        <v>65</v>
      </c>
      <c r="C68" s="124">
        <f>laps_times[[#This Row],[s.č.]]</f>
        <v>81</v>
      </c>
      <c r="D68" s="124" t="str">
        <f>laps_times[[#This Row],[jméno]]</f>
        <v>Svoboda Václav</v>
      </c>
      <c r="E68" s="125">
        <f>laps_times[[#This Row],[roč]]</f>
        <v>1949</v>
      </c>
      <c r="F68" s="125" t="str">
        <f>laps_times[[#This Row],[kat]]</f>
        <v>M70</v>
      </c>
      <c r="G68" s="125">
        <f>laps_times[[#This Row],[poř_kat]]</f>
        <v>1</v>
      </c>
      <c r="H68" s="124" t="str">
        <f>IF(ISBLANK(laps_times[[#This Row],[klub]]),"-",laps_times[[#This Row],[klub]])</f>
        <v>Plnej pupek Č.Budějovice</v>
      </c>
      <c r="I68" s="133">
        <f>laps_times[[#This Row],[celk. čas]]</f>
        <v>0.18142245370370369</v>
      </c>
      <c r="J68" s="126">
        <f>laps_times[[#This Row],[1]]</f>
        <v>2.2148148148148149E-3</v>
      </c>
      <c r="K68" s="126">
        <f>IF(ISBLANK(laps_times[[#This Row],[2]]),"DNF",    rounds_cum_time[[#This Row],[1]]+laps_times[[#This Row],[2]])</f>
        <v>3.5763888888888889E-3</v>
      </c>
      <c r="L68" s="126">
        <f>IF(ISBLANK(laps_times[[#This Row],[3]]),"DNF",    rounds_cum_time[[#This Row],[2]]+laps_times[[#This Row],[3]])</f>
        <v>4.9391203703703706E-3</v>
      </c>
      <c r="M68" s="126">
        <f>IF(ISBLANK(laps_times[[#This Row],[4]]),"DNF",    rounds_cum_time[[#This Row],[3]]+laps_times[[#This Row],[4]])</f>
        <v>6.2836805555555562E-3</v>
      </c>
      <c r="N68" s="126">
        <f>IF(ISBLANK(laps_times[[#This Row],[5]]),"DNF",    rounds_cum_time[[#This Row],[4]]+laps_times[[#This Row],[5]])</f>
        <v>7.6379629629629636E-3</v>
      </c>
      <c r="O68" s="126">
        <f>IF(ISBLANK(laps_times[[#This Row],[6]]),"DNF",    rounds_cum_time[[#This Row],[5]]+laps_times[[#This Row],[6]])</f>
        <v>9.0223379629629629E-3</v>
      </c>
      <c r="P68" s="126">
        <f>IF(ISBLANK(laps_times[[#This Row],[7]]),"DNF",    rounds_cum_time[[#This Row],[6]]+laps_times[[#This Row],[7]])</f>
        <v>1.0421064814814815E-2</v>
      </c>
      <c r="Q68" s="126">
        <f>IF(ISBLANK(laps_times[[#This Row],[8]]),"DNF",    rounds_cum_time[[#This Row],[7]]+laps_times[[#This Row],[8]])</f>
        <v>1.1798379629629631E-2</v>
      </c>
      <c r="R68" s="126">
        <f>IF(ISBLANK(laps_times[[#This Row],[9]]),"DNF",    rounds_cum_time[[#This Row],[8]]+laps_times[[#This Row],[9]])</f>
        <v>1.3184375000000002E-2</v>
      </c>
      <c r="S68" s="126">
        <f>IF(ISBLANK(laps_times[[#This Row],[10]]),"DNF",    rounds_cum_time[[#This Row],[9]]+laps_times[[#This Row],[10]])</f>
        <v>1.4587847222222224E-2</v>
      </c>
      <c r="T68" s="126">
        <f>IF(ISBLANK(laps_times[[#This Row],[11]]),"DNF",    rounds_cum_time[[#This Row],[10]]+laps_times[[#This Row],[11]])</f>
        <v>1.5995023148148151E-2</v>
      </c>
      <c r="U68" s="126">
        <f>IF(ISBLANK(laps_times[[#This Row],[12]]),"DNF",    rounds_cum_time[[#This Row],[11]]+laps_times[[#This Row],[12]])</f>
        <v>1.7389236111111112E-2</v>
      </c>
      <c r="V68" s="126">
        <f>IF(ISBLANK(laps_times[[#This Row],[13]]),"DNF",    rounds_cum_time[[#This Row],[12]]+laps_times[[#This Row],[13]])</f>
        <v>1.8800231481481484E-2</v>
      </c>
      <c r="W68" s="126">
        <f>IF(ISBLANK(laps_times[[#This Row],[14]]),"DNF",    rounds_cum_time[[#This Row],[13]]+laps_times[[#This Row],[14]])</f>
        <v>2.0221643518518521E-2</v>
      </c>
      <c r="X68" s="126">
        <f>IF(ISBLANK(laps_times[[#This Row],[15]]),"DNF",    rounds_cum_time[[#This Row],[14]]+laps_times[[#This Row],[15]])</f>
        <v>2.1632060185185188E-2</v>
      </c>
      <c r="Y68" s="126">
        <f>IF(ISBLANK(laps_times[[#This Row],[16]]),"DNF",    rounds_cum_time[[#This Row],[15]]+laps_times[[#This Row],[16]])</f>
        <v>2.305914351851852E-2</v>
      </c>
      <c r="Z68" s="126">
        <f>IF(ISBLANK(laps_times[[#This Row],[17]]),"DNF",    rounds_cum_time[[#This Row],[16]]+laps_times[[#This Row],[17]])</f>
        <v>2.4495138888888889E-2</v>
      </c>
      <c r="AA68" s="126">
        <f>IF(ISBLANK(laps_times[[#This Row],[18]]),"DNF",    rounds_cum_time[[#This Row],[17]]+laps_times[[#This Row],[18]])</f>
        <v>2.5934722222222224E-2</v>
      </c>
      <c r="AB68" s="126">
        <f>IF(ISBLANK(laps_times[[#This Row],[19]]),"DNF",    rounds_cum_time[[#This Row],[18]]+laps_times[[#This Row],[19]])</f>
        <v>2.7386458333333336E-2</v>
      </c>
      <c r="AC68" s="126">
        <f>IF(ISBLANK(laps_times[[#This Row],[20]]),"DNF",    rounds_cum_time[[#This Row],[19]]+laps_times[[#This Row],[20]])</f>
        <v>2.8860648148148149E-2</v>
      </c>
      <c r="AD68" s="126">
        <f>IF(ISBLANK(laps_times[[#This Row],[21]]),"DNF",    rounds_cum_time[[#This Row],[20]]+laps_times[[#This Row],[21]])</f>
        <v>3.0321990740740743E-2</v>
      </c>
      <c r="AE68" s="126">
        <f>IF(ISBLANK(laps_times[[#This Row],[22]]),"DNF",    rounds_cum_time[[#This Row],[21]]+laps_times[[#This Row],[22]])</f>
        <v>3.1779861111111113E-2</v>
      </c>
      <c r="AF68" s="126">
        <f>IF(ISBLANK(laps_times[[#This Row],[23]]),"DNF",    rounds_cum_time[[#This Row],[22]]+laps_times[[#This Row],[23]])</f>
        <v>3.3254513888888892E-2</v>
      </c>
      <c r="AG68" s="126">
        <f>IF(ISBLANK(laps_times[[#This Row],[24]]),"DNF",    rounds_cum_time[[#This Row],[23]]+laps_times[[#This Row],[24]])</f>
        <v>3.4730092592592597E-2</v>
      </c>
      <c r="AH68" s="126">
        <f>IF(ISBLANK(laps_times[[#This Row],[25]]),"DNF",    rounds_cum_time[[#This Row],[24]]+laps_times[[#This Row],[25]])</f>
        <v>3.6210763888888893E-2</v>
      </c>
      <c r="AI68" s="126">
        <f>IF(ISBLANK(laps_times[[#This Row],[26]]),"DNF",    rounds_cum_time[[#This Row],[25]]+laps_times[[#This Row],[26]])</f>
        <v>3.7697337962962971E-2</v>
      </c>
      <c r="AJ68" s="126">
        <f>IF(ISBLANK(laps_times[[#This Row],[27]]),"DNF",    rounds_cum_time[[#This Row],[26]]+laps_times[[#This Row],[27]])</f>
        <v>3.9198842592592598E-2</v>
      </c>
      <c r="AK68" s="126">
        <f>IF(ISBLANK(laps_times[[#This Row],[28]]),"DNF",    rounds_cum_time[[#This Row],[27]]+laps_times[[#This Row],[28]])</f>
        <v>4.0707407407407414E-2</v>
      </c>
      <c r="AL68" s="126">
        <f>IF(ISBLANK(laps_times[[#This Row],[29]]),"DNF",    rounds_cum_time[[#This Row],[28]]+laps_times[[#This Row],[29]])</f>
        <v>4.2221527777777781E-2</v>
      </c>
      <c r="AM68" s="126">
        <f>IF(ISBLANK(laps_times[[#This Row],[30]]),"DNF",    rounds_cum_time[[#This Row],[29]]+laps_times[[#This Row],[30]])</f>
        <v>4.3692592592592595E-2</v>
      </c>
      <c r="AN68" s="126">
        <f>IF(ISBLANK(laps_times[[#This Row],[31]]),"DNF",    rounds_cum_time[[#This Row],[30]]+laps_times[[#This Row],[31]])</f>
        <v>4.5168634259259259E-2</v>
      </c>
      <c r="AO68" s="126">
        <f>IF(ISBLANK(laps_times[[#This Row],[32]]),"DNF",    rounds_cum_time[[#This Row],[31]]+laps_times[[#This Row],[32]])</f>
        <v>4.6640046296296298E-2</v>
      </c>
      <c r="AP68" s="126">
        <f>IF(ISBLANK(laps_times[[#This Row],[33]]),"DNF",    rounds_cum_time[[#This Row],[32]]+laps_times[[#This Row],[33]])</f>
        <v>4.8141782407407407E-2</v>
      </c>
      <c r="AQ68" s="126">
        <f>IF(ISBLANK(laps_times[[#This Row],[34]]),"DNF",    rounds_cum_time[[#This Row],[33]]+laps_times[[#This Row],[34]])</f>
        <v>4.9658796296296298E-2</v>
      </c>
      <c r="AR68" s="126">
        <f>IF(ISBLANK(laps_times[[#This Row],[35]]),"DNF",    rounds_cum_time[[#This Row],[34]]+laps_times[[#This Row],[35]])</f>
        <v>5.1185763888888888E-2</v>
      </c>
      <c r="AS68" s="126">
        <f>IF(ISBLANK(laps_times[[#This Row],[36]]),"DNF",    rounds_cum_time[[#This Row],[35]]+laps_times[[#This Row],[36]])</f>
        <v>5.2734375E-2</v>
      </c>
      <c r="AT68" s="126">
        <f>IF(ISBLANK(laps_times[[#This Row],[37]]),"DNF",    rounds_cum_time[[#This Row],[36]]+laps_times[[#This Row],[37]])</f>
        <v>5.4283912037037037E-2</v>
      </c>
      <c r="AU68" s="126">
        <f>IF(ISBLANK(laps_times[[#This Row],[38]]),"DNF",    rounds_cum_time[[#This Row],[37]]+laps_times[[#This Row],[38]])</f>
        <v>5.5845949074074072E-2</v>
      </c>
      <c r="AV68" s="126">
        <f>IF(ISBLANK(laps_times[[#This Row],[39]]),"DNF",    rounds_cum_time[[#This Row],[38]]+laps_times[[#This Row],[39]])</f>
        <v>5.7394212962962959E-2</v>
      </c>
      <c r="AW68" s="126">
        <f>IF(ISBLANK(laps_times[[#This Row],[40]]),"DNF",    rounds_cum_time[[#This Row],[39]]+laps_times[[#This Row],[40]])</f>
        <v>5.8976736111111108E-2</v>
      </c>
      <c r="AX68" s="126">
        <f>IF(ISBLANK(laps_times[[#This Row],[41]]),"DNF",    rounds_cum_time[[#This Row],[40]]+laps_times[[#This Row],[41]])</f>
        <v>6.0557291666666666E-2</v>
      </c>
      <c r="AY68" s="126">
        <f>IF(ISBLANK(laps_times[[#This Row],[42]]),"DNF",    rounds_cum_time[[#This Row],[41]]+laps_times[[#This Row],[42]])</f>
        <v>6.2134143518518516E-2</v>
      </c>
      <c r="AZ68" s="126">
        <f>IF(ISBLANK(laps_times[[#This Row],[43]]),"DNF",    rounds_cum_time[[#This Row],[42]]+laps_times[[#This Row],[43]])</f>
        <v>6.3798958333333336E-2</v>
      </c>
      <c r="BA68" s="126">
        <f>IF(ISBLANK(laps_times[[#This Row],[44]]),"DNF",    rounds_cum_time[[#This Row],[43]]+laps_times[[#This Row],[44]])</f>
        <v>6.541261574074074E-2</v>
      </c>
      <c r="BB68" s="126">
        <f>IF(ISBLANK(laps_times[[#This Row],[45]]),"DNF",    rounds_cum_time[[#This Row],[44]]+laps_times[[#This Row],[45]])</f>
        <v>6.7008796296296289E-2</v>
      </c>
      <c r="BC68" s="126">
        <f>IF(ISBLANK(laps_times[[#This Row],[46]]),"DNF",    rounds_cum_time[[#This Row],[45]]+laps_times[[#This Row],[46]])</f>
        <v>6.8628472222222209E-2</v>
      </c>
      <c r="BD68" s="126">
        <f>IF(ISBLANK(laps_times[[#This Row],[47]]),"DNF",    rounds_cum_time[[#This Row],[46]]+laps_times[[#This Row],[47]])</f>
        <v>7.0265856481481467E-2</v>
      </c>
      <c r="BE68" s="126">
        <f>IF(ISBLANK(laps_times[[#This Row],[48]]),"DNF",    rounds_cum_time[[#This Row],[47]]+laps_times[[#This Row],[48]])</f>
        <v>7.1931134259259247E-2</v>
      </c>
      <c r="BF68" s="126">
        <f>IF(ISBLANK(laps_times[[#This Row],[49]]),"DNF",    rounds_cum_time[[#This Row],[48]]+laps_times[[#This Row],[49]])</f>
        <v>7.3620138888888881E-2</v>
      </c>
      <c r="BG68" s="126">
        <f>IF(ISBLANK(laps_times[[#This Row],[50]]),"DNF",    rounds_cum_time[[#This Row],[49]]+laps_times[[#This Row],[50]])</f>
        <v>7.5301273148148135E-2</v>
      </c>
      <c r="BH68" s="126">
        <f>IF(ISBLANK(laps_times[[#This Row],[51]]),"DNF",    rounds_cum_time[[#This Row],[50]]+laps_times[[#This Row],[51]])</f>
        <v>7.7054050925925918E-2</v>
      </c>
      <c r="BI68" s="126">
        <f>IF(ISBLANK(laps_times[[#This Row],[52]]),"DNF",    rounds_cum_time[[#This Row],[51]]+laps_times[[#This Row],[52]])</f>
        <v>7.8742476851851845E-2</v>
      </c>
      <c r="BJ68" s="126">
        <f>IF(ISBLANK(laps_times[[#This Row],[53]]),"DNF",    rounds_cum_time[[#This Row],[52]]+laps_times[[#This Row],[53]])</f>
        <v>8.0441666666666661E-2</v>
      </c>
      <c r="BK68" s="126">
        <f>IF(ISBLANK(laps_times[[#This Row],[54]]),"DNF",    rounds_cum_time[[#This Row],[53]]+laps_times[[#This Row],[54]])</f>
        <v>8.2142361111111103E-2</v>
      </c>
      <c r="BL68" s="126">
        <f>IF(ISBLANK(laps_times[[#This Row],[55]]),"DNF",    rounds_cum_time[[#This Row],[54]]+laps_times[[#This Row],[55]])</f>
        <v>8.3834027777777764E-2</v>
      </c>
      <c r="BM68" s="126">
        <f>IF(ISBLANK(laps_times[[#This Row],[56]]),"DNF",    rounds_cum_time[[#This Row],[55]]+laps_times[[#This Row],[56]])</f>
        <v>8.5511458333333318E-2</v>
      </c>
      <c r="BN68" s="126">
        <f>IF(ISBLANK(laps_times[[#This Row],[57]]),"DNF",    rounds_cum_time[[#This Row],[56]]+laps_times[[#This Row],[57]])</f>
        <v>8.723888888888888E-2</v>
      </c>
      <c r="BO68" s="126">
        <f>IF(ISBLANK(laps_times[[#This Row],[58]]),"DNF",    rounds_cum_time[[#This Row],[57]]+laps_times[[#This Row],[58]])</f>
        <v>8.8971643518518509E-2</v>
      </c>
      <c r="BP68" s="126">
        <f>IF(ISBLANK(laps_times[[#This Row],[59]]),"DNF",    rounds_cum_time[[#This Row],[58]]+laps_times[[#This Row],[59]])</f>
        <v>9.0829166666666655E-2</v>
      </c>
      <c r="BQ68" s="126">
        <f>IF(ISBLANK(laps_times[[#This Row],[60]]),"DNF",    rounds_cum_time[[#This Row],[59]]+laps_times[[#This Row],[60]])</f>
        <v>9.2600578703703695E-2</v>
      </c>
      <c r="BR68" s="126">
        <f>IF(ISBLANK(laps_times[[#This Row],[61]]),"DNF",    rounds_cum_time[[#This Row],[60]]+laps_times[[#This Row],[61]])</f>
        <v>9.4395370370370366E-2</v>
      </c>
      <c r="BS68" s="126">
        <f>IF(ISBLANK(laps_times[[#This Row],[62]]),"DNF",    rounds_cum_time[[#This Row],[61]]+laps_times[[#This Row],[62]])</f>
        <v>9.6210416666666659E-2</v>
      </c>
      <c r="BT68" s="126">
        <f>IF(ISBLANK(laps_times[[#This Row],[63]]),"DNF",    rounds_cum_time[[#This Row],[62]]+laps_times[[#This Row],[63]])</f>
        <v>9.8033912037037027E-2</v>
      </c>
      <c r="BU68" s="126">
        <f>IF(ISBLANK(laps_times[[#This Row],[64]]),"DNF",    rounds_cum_time[[#This Row],[63]]+laps_times[[#This Row],[64]])</f>
        <v>0.10000266203703703</v>
      </c>
      <c r="BV68" s="126">
        <f>IF(ISBLANK(laps_times[[#This Row],[65]]),"DNF",    rounds_cum_time[[#This Row],[64]]+laps_times[[#This Row],[65]])</f>
        <v>0.10186990740740741</v>
      </c>
      <c r="BW68" s="126">
        <f>IF(ISBLANK(laps_times[[#This Row],[66]]),"DNF",    rounds_cum_time[[#This Row],[65]]+laps_times[[#This Row],[66]])</f>
        <v>0.10372268518518518</v>
      </c>
      <c r="BX68" s="126">
        <f>IF(ISBLANK(laps_times[[#This Row],[67]]),"DNF",    rounds_cum_time[[#This Row],[66]]+laps_times[[#This Row],[67]])</f>
        <v>0.10558460648148148</v>
      </c>
      <c r="BY68" s="126">
        <f>IF(ISBLANK(laps_times[[#This Row],[68]]),"DNF",    rounds_cum_time[[#This Row],[67]]+laps_times[[#This Row],[68]])</f>
        <v>0.10749201388888889</v>
      </c>
      <c r="BZ68" s="126">
        <f>IF(ISBLANK(laps_times[[#This Row],[69]]),"DNF",    rounds_cum_time[[#This Row],[68]]+laps_times[[#This Row],[69]])</f>
        <v>0.10938981481481481</v>
      </c>
      <c r="CA68" s="126">
        <f>IF(ISBLANK(laps_times[[#This Row],[70]]),"DNF",    rounds_cum_time[[#This Row],[69]]+laps_times[[#This Row],[70]])</f>
        <v>0.11141712962962963</v>
      </c>
      <c r="CB68" s="126">
        <f>IF(ISBLANK(laps_times[[#This Row],[71]]),"DNF",    rounds_cum_time[[#This Row],[70]]+laps_times[[#This Row],[71]])</f>
        <v>0.11332939814814814</v>
      </c>
      <c r="CC68" s="126">
        <f>IF(ISBLANK(laps_times[[#This Row],[72]]),"DNF",    rounds_cum_time[[#This Row],[71]]+laps_times[[#This Row],[72]])</f>
        <v>0.11522199074074074</v>
      </c>
      <c r="CD68" s="126">
        <f>IF(ISBLANK(laps_times[[#This Row],[73]]),"DNF",    rounds_cum_time[[#This Row],[72]]+laps_times[[#This Row],[73]])</f>
        <v>0.11712835648148148</v>
      </c>
      <c r="CE68" s="126">
        <f>IF(ISBLANK(laps_times[[#This Row],[74]]),"DNF",    rounds_cum_time[[#This Row],[73]]+laps_times[[#This Row],[74]])</f>
        <v>0.11910868055555555</v>
      </c>
      <c r="CF68" s="126">
        <f>IF(ISBLANK(laps_times[[#This Row],[75]]),"DNF",    rounds_cum_time[[#This Row],[74]]+laps_times[[#This Row],[75]])</f>
        <v>0.12107407407407407</v>
      </c>
      <c r="CG68" s="126">
        <f>IF(ISBLANK(laps_times[[#This Row],[76]]),"DNF",    rounds_cum_time[[#This Row],[75]]+laps_times[[#This Row],[76]])</f>
        <v>0.12303368055555555</v>
      </c>
      <c r="CH68" s="126">
        <f>IF(ISBLANK(laps_times[[#This Row],[77]]),"DNF",    rounds_cum_time[[#This Row],[76]]+laps_times[[#This Row],[77]])</f>
        <v>0.12493495370370369</v>
      </c>
      <c r="CI68" s="126">
        <f>IF(ISBLANK(laps_times[[#This Row],[78]]),"DNF",    rounds_cum_time[[#This Row],[77]]+laps_times[[#This Row],[78]])</f>
        <v>0.12686608796296295</v>
      </c>
      <c r="CJ68" s="126">
        <f>IF(ISBLANK(laps_times[[#This Row],[79]]),"DNF",    rounds_cum_time[[#This Row],[78]]+laps_times[[#This Row],[79]])</f>
        <v>0.12890300925925924</v>
      </c>
      <c r="CK68" s="126">
        <f>IF(ISBLANK(laps_times[[#This Row],[80]]),"DNF",    rounds_cum_time[[#This Row],[79]]+laps_times[[#This Row],[80]])</f>
        <v>0.13084826388888887</v>
      </c>
      <c r="CL68" s="126">
        <f>IF(ISBLANK(laps_times[[#This Row],[81]]),"DNF",    rounds_cum_time[[#This Row],[80]]+laps_times[[#This Row],[81]])</f>
        <v>0.13275740740740738</v>
      </c>
      <c r="CM68" s="126">
        <f>IF(ISBLANK(laps_times[[#This Row],[82]]),"DNF",    rounds_cum_time[[#This Row],[81]]+laps_times[[#This Row],[82]])</f>
        <v>0.13503969907407404</v>
      </c>
      <c r="CN68" s="126">
        <f>IF(ISBLANK(laps_times[[#This Row],[83]]),"DNF",    rounds_cum_time[[#This Row],[82]]+laps_times[[#This Row],[83]])</f>
        <v>0.13706539351851849</v>
      </c>
      <c r="CO68" s="126">
        <f>IF(ISBLANK(laps_times[[#This Row],[84]]),"DNF",    rounds_cum_time[[#This Row],[83]]+laps_times[[#This Row],[84]])</f>
        <v>0.13912638888888887</v>
      </c>
      <c r="CP68" s="126">
        <f>IF(ISBLANK(laps_times[[#This Row],[85]]),"DNF",    rounds_cum_time[[#This Row],[84]]+laps_times[[#This Row],[85]])</f>
        <v>0.14121053240740739</v>
      </c>
      <c r="CQ68" s="126">
        <f>IF(ISBLANK(laps_times[[#This Row],[86]]),"DNF",    rounds_cum_time[[#This Row],[85]]+laps_times[[#This Row],[86]])</f>
        <v>0.14356400462962962</v>
      </c>
      <c r="CR68" s="126">
        <f>IF(ISBLANK(laps_times[[#This Row],[87]]),"DNF",    rounds_cum_time[[#This Row],[86]]+laps_times[[#This Row],[87]])</f>
        <v>0.14562083333333334</v>
      </c>
      <c r="CS68" s="126">
        <f>IF(ISBLANK(laps_times[[#This Row],[88]]),"DNF",    rounds_cum_time[[#This Row],[87]]+laps_times[[#This Row],[88]])</f>
        <v>0.14759675925925927</v>
      </c>
      <c r="CT68" s="126">
        <f>IF(ISBLANK(laps_times[[#This Row],[89]]),"DNF",    rounds_cum_time[[#This Row],[88]]+laps_times[[#This Row],[89]])</f>
        <v>0.14953425925925928</v>
      </c>
      <c r="CU68" s="126">
        <f>IF(ISBLANK(laps_times[[#This Row],[90]]),"DNF",    rounds_cum_time[[#This Row],[89]]+laps_times[[#This Row],[90]])</f>
        <v>0.15146759259259263</v>
      </c>
      <c r="CV68" s="126">
        <f>IF(ISBLANK(laps_times[[#This Row],[91]]),"DNF",    rounds_cum_time[[#This Row],[90]]+laps_times[[#This Row],[91]])</f>
        <v>0.15343414351851856</v>
      </c>
      <c r="CW68" s="126">
        <f>IF(ISBLANK(laps_times[[#This Row],[92]]),"DNF",    rounds_cum_time[[#This Row],[91]]+laps_times[[#This Row],[92]])</f>
        <v>0.15532708333333337</v>
      </c>
      <c r="CX68" s="126">
        <f>IF(ISBLANK(laps_times[[#This Row],[93]]),"DNF",    rounds_cum_time[[#This Row],[92]]+laps_times[[#This Row],[93]])</f>
        <v>0.15723738425925929</v>
      </c>
      <c r="CY68" s="126">
        <f>IF(ISBLANK(laps_times[[#This Row],[94]]),"DNF",    rounds_cum_time[[#This Row],[93]]+laps_times[[#This Row],[94]])</f>
        <v>0.15916562500000003</v>
      </c>
      <c r="CZ68" s="126">
        <f>IF(ISBLANK(laps_times[[#This Row],[95]]),"DNF",    rounds_cum_time[[#This Row],[94]]+laps_times[[#This Row],[95]])</f>
        <v>0.16111493055555559</v>
      </c>
      <c r="DA68" s="126">
        <f>IF(ISBLANK(laps_times[[#This Row],[96]]),"DNF",    rounds_cum_time[[#This Row],[95]]+laps_times[[#This Row],[96]])</f>
        <v>0.16307349537037041</v>
      </c>
      <c r="DB68" s="126">
        <f>IF(ISBLANK(laps_times[[#This Row],[97]]),"DNF",    rounds_cum_time[[#This Row],[96]]+laps_times[[#This Row],[97]])</f>
        <v>0.16503842592592596</v>
      </c>
      <c r="DC68" s="126">
        <f>IF(ISBLANK(laps_times[[#This Row],[98]]),"DNF",    rounds_cum_time[[#This Row],[97]]+laps_times[[#This Row],[98]])</f>
        <v>0.1670277777777778</v>
      </c>
      <c r="DD68" s="126">
        <f>IF(ISBLANK(laps_times[[#This Row],[99]]),"DNF",    rounds_cum_time[[#This Row],[98]]+laps_times[[#This Row],[99]])</f>
        <v>0.16918692129629631</v>
      </c>
      <c r="DE68" s="126">
        <f>IF(ISBLANK(laps_times[[#This Row],[100]]),"DNF",    rounds_cum_time[[#This Row],[99]]+laps_times[[#This Row],[100]])</f>
        <v>0.17119756944444445</v>
      </c>
      <c r="DF68" s="126">
        <f>IF(ISBLANK(laps_times[[#This Row],[101]]),"DNF",    rounds_cum_time[[#This Row],[100]]+laps_times[[#This Row],[101]])</f>
        <v>0.17322488425925925</v>
      </c>
      <c r="DG68" s="126">
        <f>IF(ISBLANK(laps_times[[#This Row],[102]]),"DNF",    rounds_cum_time[[#This Row],[101]]+laps_times[[#This Row],[102]])</f>
        <v>0.17525833333333332</v>
      </c>
      <c r="DH68" s="126">
        <f>IF(ISBLANK(laps_times[[#This Row],[103]]),"DNF",    rounds_cum_time[[#This Row],[102]]+laps_times[[#This Row],[103]])</f>
        <v>0.17730902777777777</v>
      </c>
      <c r="DI68" s="127">
        <f>IF(ISBLANK(laps_times[[#This Row],[104]]),"DNF",    rounds_cum_time[[#This Row],[103]]+laps_times[[#This Row],[104]])</f>
        <v>0.17937581018518517</v>
      </c>
      <c r="DJ68" s="127">
        <f>IF(ISBLANK(laps_times[[#This Row],[105]]),"DNF",    rounds_cum_time[[#This Row],[104]]+laps_times[[#This Row],[105]])</f>
        <v>0.18142222222222221</v>
      </c>
    </row>
    <row r="69" spans="2:114">
      <c r="B69" s="123">
        <f>laps_times[[#This Row],[poř]]</f>
        <v>66</v>
      </c>
      <c r="C69" s="124">
        <f>laps_times[[#This Row],[s.č.]]</f>
        <v>49</v>
      </c>
      <c r="D69" s="124" t="str">
        <f>laps_times[[#This Row],[jméno]]</f>
        <v>Nováčková Dana</v>
      </c>
      <c r="E69" s="125">
        <f>laps_times[[#This Row],[roč]]</f>
        <v>1975</v>
      </c>
      <c r="F69" s="125" t="str">
        <f>laps_times[[#This Row],[kat]]</f>
        <v>Z2</v>
      </c>
      <c r="G69" s="125">
        <f>laps_times[[#This Row],[poř_kat]]</f>
        <v>4</v>
      </c>
      <c r="H69" s="124" t="str">
        <f>IF(ISBLANK(laps_times[[#This Row],[klub]]),"-",laps_times[[#This Row],[klub]])</f>
        <v>BPP</v>
      </c>
      <c r="I69" s="133">
        <f>laps_times[[#This Row],[celk. čas]]</f>
        <v>0.18153703703703705</v>
      </c>
      <c r="J69" s="126">
        <f>laps_times[[#This Row],[1]]</f>
        <v>2.1996527777777778E-3</v>
      </c>
      <c r="K69" s="126">
        <f>IF(ISBLANK(laps_times[[#This Row],[2]]),"DNF",    rounds_cum_time[[#This Row],[1]]+laps_times[[#This Row],[2]])</f>
        <v>3.5969907407407409E-3</v>
      </c>
      <c r="L69" s="126">
        <f>IF(ISBLANK(laps_times[[#This Row],[3]]),"DNF",    rounds_cum_time[[#This Row],[2]]+laps_times[[#This Row],[3]])</f>
        <v>5.0504629629629632E-3</v>
      </c>
      <c r="M69" s="126">
        <f>IF(ISBLANK(laps_times[[#This Row],[4]]),"DNF",    rounds_cum_time[[#This Row],[3]]+laps_times[[#This Row],[4]])</f>
        <v>6.4998842592592591E-3</v>
      </c>
      <c r="N69" s="126">
        <f>IF(ISBLANK(laps_times[[#This Row],[5]]),"DNF",    rounds_cum_time[[#This Row],[4]]+laps_times[[#This Row],[5]])</f>
        <v>7.9737268518518516E-3</v>
      </c>
      <c r="O69" s="126">
        <f>IF(ISBLANK(laps_times[[#This Row],[6]]),"DNF",    rounds_cum_time[[#This Row],[5]]+laps_times[[#This Row],[6]])</f>
        <v>9.4359953703703706E-3</v>
      </c>
      <c r="P69" s="126">
        <f>IF(ISBLANK(laps_times[[#This Row],[7]]),"DNF",    rounds_cum_time[[#This Row],[6]]+laps_times[[#This Row],[7]])</f>
        <v>1.0911111111111111E-2</v>
      </c>
      <c r="Q69" s="126">
        <f>IF(ISBLANK(laps_times[[#This Row],[8]]),"DNF",    rounds_cum_time[[#This Row],[7]]+laps_times[[#This Row],[8]])</f>
        <v>1.2380671296296296E-2</v>
      </c>
      <c r="R69" s="126">
        <f>IF(ISBLANK(laps_times[[#This Row],[9]]),"DNF",    rounds_cum_time[[#This Row],[8]]+laps_times[[#This Row],[9]])</f>
        <v>1.3854050925925926E-2</v>
      </c>
      <c r="S69" s="126">
        <f>IF(ISBLANK(laps_times[[#This Row],[10]]),"DNF",    rounds_cum_time[[#This Row],[9]]+laps_times[[#This Row],[10]])</f>
        <v>1.5322106481481482E-2</v>
      </c>
      <c r="T69" s="126">
        <f>IF(ISBLANK(laps_times[[#This Row],[11]]),"DNF",    rounds_cum_time[[#This Row],[10]]+laps_times[[#This Row],[11]])</f>
        <v>1.6810185185185185E-2</v>
      </c>
      <c r="U69" s="126">
        <f>IF(ISBLANK(laps_times[[#This Row],[12]]),"DNF",    rounds_cum_time[[#This Row],[11]]+laps_times[[#This Row],[12]])</f>
        <v>1.8281944444444444E-2</v>
      </c>
      <c r="V69" s="126">
        <f>IF(ISBLANK(laps_times[[#This Row],[13]]),"DNF",    rounds_cum_time[[#This Row],[12]]+laps_times[[#This Row],[13]])</f>
        <v>1.9838888888888889E-2</v>
      </c>
      <c r="W69" s="126">
        <f>IF(ISBLANK(laps_times[[#This Row],[14]]),"DNF",    rounds_cum_time[[#This Row],[13]]+laps_times[[#This Row],[14]])</f>
        <v>2.1377430555555556E-2</v>
      </c>
      <c r="X69" s="126">
        <f>IF(ISBLANK(laps_times[[#This Row],[15]]),"DNF",    rounds_cum_time[[#This Row],[14]]+laps_times[[#This Row],[15]])</f>
        <v>2.2896180555555555E-2</v>
      </c>
      <c r="Y69" s="126">
        <f>IF(ISBLANK(laps_times[[#This Row],[16]]),"DNF",    rounds_cum_time[[#This Row],[15]]+laps_times[[#This Row],[16]])</f>
        <v>2.4458680555555556E-2</v>
      </c>
      <c r="Z69" s="126">
        <f>IF(ISBLANK(laps_times[[#This Row],[17]]),"DNF",    rounds_cum_time[[#This Row],[16]]+laps_times[[#This Row],[17]])</f>
        <v>2.6025578703703704E-2</v>
      </c>
      <c r="AA69" s="126">
        <f>IF(ISBLANK(laps_times[[#This Row],[18]]),"DNF",    rounds_cum_time[[#This Row],[17]]+laps_times[[#This Row],[18]])</f>
        <v>2.7602083333333333E-2</v>
      </c>
      <c r="AB69" s="126">
        <f>IF(ISBLANK(laps_times[[#This Row],[19]]),"DNF",    rounds_cum_time[[#This Row],[18]]+laps_times[[#This Row],[19]])</f>
        <v>2.9205092592592592E-2</v>
      </c>
      <c r="AC69" s="126">
        <f>IF(ISBLANK(laps_times[[#This Row],[20]]),"DNF",    rounds_cum_time[[#This Row],[19]]+laps_times[[#This Row],[20]])</f>
        <v>3.0827430555555556E-2</v>
      </c>
      <c r="AD69" s="126">
        <f>IF(ISBLANK(laps_times[[#This Row],[21]]),"DNF",    rounds_cum_time[[#This Row],[20]]+laps_times[[#This Row],[21]])</f>
        <v>3.2367592592592594E-2</v>
      </c>
      <c r="AE69" s="126">
        <f>IF(ISBLANK(laps_times[[#This Row],[22]]),"DNF",    rounds_cum_time[[#This Row],[21]]+laps_times[[#This Row],[22]])</f>
        <v>3.3935416666666669E-2</v>
      </c>
      <c r="AF69" s="126">
        <f>IF(ISBLANK(laps_times[[#This Row],[23]]),"DNF",    rounds_cum_time[[#This Row],[22]]+laps_times[[#This Row],[23]])</f>
        <v>3.5540393518518523E-2</v>
      </c>
      <c r="AG69" s="126">
        <f>IF(ISBLANK(laps_times[[#This Row],[24]]),"DNF",    rounds_cum_time[[#This Row],[23]]+laps_times[[#This Row],[24]])</f>
        <v>3.7113194444444449E-2</v>
      </c>
      <c r="AH69" s="126">
        <f>IF(ISBLANK(laps_times[[#This Row],[25]]),"DNF",    rounds_cum_time[[#This Row],[24]]+laps_times[[#This Row],[25]])</f>
        <v>3.8641435185185188E-2</v>
      </c>
      <c r="AI69" s="126">
        <f>IF(ISBLANK(laps_times[[#This Row],[26]]),"DNF",    rounds_cum_time[[#This Row],[25]]+laps_times[[#This Row],[26]])</f>
        <v>4.0179629629629635E-2</v>
      </c>
      <c r="AJ69" s="126">
        <f>IF(ISBLANK(laps_times[[#This Row],[27]]),"DNF",    rounds_cum_time[[#This Row],[26]]+laps_times[[#This Row],[27]])</f>
        <v>4.1731944444444447E-2</v>
      </c>
      <c r="AK69" s="126">
        <f>IF(ISBLANK(laps_times[[#This Row],[28]]),"DNF",    rounds_cum_time[[#This Row],[27]]+laps_times[[#This Row],[28]])</f>
        <v>4.3307060185185188E-2</v>
      </c>
      <c r="AL69" s="126">
        <f>IF(ISBLANK(laps_times[[#This Row],[29]]),"DNF",    rounds_cum_time[[#This Row],[28]]+laps_times[[#This Row],[29]])</f>
        <v>4.4928703703703707E-2</v>
      </c>
      <c r="AM69" s="126">
        <f>IF(ISBLANK(laps_times[[#This Row],[30]]),"DNF",    rounds_cum_time[[#This Row],[29]]+laps_times[[#This Row],[30]])</f>
        <v>4.6564699074074074E-2</v>
      </c>
      <c r="AN69" s="126">
        <f>IF(ISBLANK(laps_times[[#This Row],[31]]),"DNF",    rounds_cum_time[[#This Row],[30]]+laps_times[[#This Row],[31]])</f>
        <v>4.8130092592592592E-2</v>
      </c>
      <c r="AO69" s="126">
        <f>IF(ISBLANK(laps_times[[#This Row],[32]]),"DNF",    rounds_cum_time[[#This Row],[31]]+laps_times[[#This Row],[32]])</f>
        <v>4.9701504629629627E-2</v>
      </c>
      <c r="AP69" s="126">
        <f>IF(ISBLANK(laps_times[[#This Row],[33]]),"DNF",    rounds_cum_time[[#This Row],[32]]+laps_times[[#This Row],[33]])</f>
        <v>5.1335995370370369E-2</v>
      </c>
      <c r="AQ69" s="126">
        <f>IF(ISBLANK(laps_times[[#This Row],[34]]),"DNF",    rounds_cum_time[[#This Row],[33]]+laps_times[[#This Row],[34]])</f>
        <v>5.2969444444444444E-2</v>
      </c>
      <c r="AR69" s="126">
        <f>IF(ISBLANK(laps_times[[#This Row],[35]]),"DNF",    rounds_cum_time[[#This Row],[34]]+laps_times[[#This Row],[35]])</f>
        <v>5.459664351851852E-2</v>
      </c>
      <c r="AS69" s="126">
        <f>IF(ISBLANK(laps_times[[#This Row],[36]]),"DNF",    rounds_cum_time[[#This Row],[35]]+laps_times[[#This Row],[36]])</f>
        <v>5.6234375000000003E-2</v>
      </c>
      <c r="AT69" s="126">
        <f>IF(ISBLANK(laps_times[[#This Row],[37]]),"DNF",    rounds_cum_time[[#This Row],[36]]+laps_times[[#This Row],[37]])</f>
        <v>5.7899189814814817E-2</v>
      </c>
      <c r="AU69" s="126">
        <f>IF(ISBLANK(laps_times[[#This Row],[38]]),"DNF",    rounds_cum_time[[#This Row],[37]]+laps_times[[#This Row],[38]])</f>
        <v>5.9556944444444447E-2</v>
      </c>
      <c r="AV69" s="126">
        <f>IF(ISBLANK(laps_times[[#This Row],[39]]),"DNF",    rounds_cum_time[[#This Row],[38]]+laps_times[[#This Row],[39]])</f>
        <v>6.1210069444444445E-2</v>
      </c>
      <c r="AW69" s="126">
        <f>IF(ISBLANK(laps_times[[#This Row],[40]]),"DNF",    rounds_cum_time[[#This Row],[39]]+laps_times[[#This Row],[40]])</f>
        <v>6.2833333333333338E-2</v>
      </c>
      <c r="AX69" s="126">
        <f>IF(ISBLANK(laps_times[[#This Row],[41]]),"DNF",    rounds_cum_time[[#This Row],[40]]+laps_times[[#This Row],[41]])</f>
        <v>6.4403125000000006E-2</v>
      </c>
      <c r="AY69" s="126">
        <f>IF(ISBLANK(laps_times[[#This Row],[42]]),"DNF",    rounds_cum_time[[#This Row],[41]]+laps_times[[#This Row],[42]])</f>
        <v>6.5988194444444453E-2</v>
      </c>
      <c r="AZ69" s="126">
        <f>IF(ISBLANK(laps_times[[#This Row],[43]]),"DNF",    rounds_cum_time[[#This Row],[42]]+laps_times[[#This Row],[43]])</f>
        <v>6.7579050925925935E-2</v>
      </c>
      <c r="BA69" s="126">
        <f>IF(ISBLANK(laps_times[[#This Row],[44]]),"DNF",    rounds_cum_time[[#This Row],[43]]+laps_times[[#This Row],[44]])</f>
        <v>6.9197453703703712E-2</v>
      </c>
      <c r="BB69" s="126">
        <f>IF(ISBLANK(laps_times[[#This Row],[45]]),"DNF",    rounds_cum_time[[#This Row],[44]]+laps_times[[#This Row],[45]])</f>
        <v>7.0886805555555571E-2</v>
      </c>
      <c r="BC69" s="126">
        <f>IF(ISBLANK(laps_times[[#This Row],[46]]),"DNF",    rounds_cum_time[[#This Row],[45]]+laps_times[[#This Row],[46]])</f>
        <v>7.261435185185186E-2</v>
      </c>
      <c r="BD69" s="126">
        <f>IF(ISBLANK(laps_times[[#This Row],[47]]),"DNF",    rounds_cum_time[[#This Row],[46]]+laps_times[[#This Row],[47]])</f>
        <v>7.4199305555555567E-2</v>
      </c>
      <c r="BE69" s="126">
        <f>IF(ISBLANK(laps_times[[#This Row],[48]]),"DNF",    rounds_cum_time[[#This Row],[47]]+laps_times[[#This Row],[48]])</f>
        <v>7.5862384259259272E-2</v>
      </c>
      <c r="BF69" s="126">
        <f>IF(ISBLANK(laps_times[[#This Row],[49]]),"DNF",    rounds_cum_time[[#This Row],[48]]+laps_times[[#This Row],[49]])</f>
        <v>7.7577314814814821E-2</v>
      </c>
      <c r="BG69" s="126">
        <f>IF(ISBLANK(laps_times[[#This Row],[50]]),"DNF",    rounds_cum_time[[#This Row],[49]]+laps_times[[#This Row],[50]])</f>
        <v>7.9318518518518524E-2</v>
      </c>
      <c r="BH69" s="126">
        <f>IF(ISBLANK(laps_times[[#This Row],[51]]),"DNF",    rounds_cum_time[[#This Row],[50]]+laps_times[[#This Row],[51]])</f>
        <v>8.1077430555555566E-2</v>
      </c>
      <c r="BI69" s="126">
        <f>IF(ISBLANK(laps_times[[#This Row],[52]]),"DNF",    rounds_cum_time[[#This Row],[51]]+laps_times[[#This Row],[52]])</f>
        <v>8.2844560185185198E-2</v>
      </c>
      <c r="BJ69" s="126">
        <f>IF(ISBLANK(laps_times[[#This Row],[53]]),"DNF",    rounds_cum_time[[#This Row],[52]]+laps_times[[#This Row],[53]])</f>
        <v>8.5622916666666674E-2</v>
      </c>
      <c r="BK69" s="126">
        <f>IF(ISBLANK(laps_times[[#This Row],[54]]),"DNF",    rounds_cum_time[[#This Row],[53]]+laps_times[[#This Row],[54]])</f>
        <v>8.7225694444444446E-2</v>
      </c>
      <c r="BL69" s="126">
        <f>IF(ISBLANK(laps_times[[#This Row],[55]]),"DNF",    rounds_cum_time[[#This Row],[54]]+laps_times[[#This Row],[55]])</f>
        <v>8.8942129629629635E-2</v>
      </c>
      <c r="BM69" s="126">
        <f>IF(ISBLANK(laps_times[[#This Row],[56]]),"DNF",    rounds_cum_time[[#This Row],[55]]+laps_times[[#This Row],[56]])</f>
        <v>9.0635763888888887E-2</v>
      </c>
      <c r="BN69" s="126">
        <f>IF(ISBLANK(laps_times[[#This Row],[57]]),"DNF",    rounds_cum_time[[#This Row],[56]]+laps_times[[#This Row],[57]])</f>
        <v>9.2348611111111104E-2</v>
      </c>
      <c r="BO69" s="126">
        <f>IF(ISBLANK(laps_times[[#This Row],[58]]),"DNF",    rounds_cum_time[[#This Row],[57]]+laps_times[[#This Row],[58]])</f>
        <v>9.4107754629629628E-2</v>
      </c>
      <c r="BP69" s="126">
        <f>IF(ISBLANK(laps_times[[#This Row],[59]]),"DNF",    rounds_cum_time[[#This Row],[58]]+laps_times[[#This Row],[59]])</f>
        <v>9.5743865740740744E-2</v>
      </c>
      <c r="BQ69" s="126">
        <f>IF(ISBLANK(laps_times[[#This Row],[60]]),"DNF",    rounds_cum_time[[#This Row],[59]]+laps_times[[#This Row],[60]])</f>
        <v>9.7565277777777779E-2</v>
      </c>
      <c r="BR69" s="126">
        <f>IF(ISBLANK(laps_times[[#This Row],[61]]),"DNF",    rounds_cum_time[[#This Row],[60]]+laps_times[[#This Row],[61]])</f>
        <v>9.9315856481481488E-2</v>
      </c>
      <c r="BS69" s="126">
        <f>IF(ISBLANK(laps_times[[#This Row],[62]]),"DNF",    rounds_cum_time[[#This Row],[61]]+laps_times[[#This Row],[62]])</f>
        <v>0.10111145833333333</v>
      </c>
      <c r="BT69" s="126">
        <f>IF(ISBLANK(laps_times[[#This Row],[63]]),"DNF",    rounds_cum_time[[#This Row],[62]]+laps_times[[#This Row],[63]])</f>
        <v>0.10290543981481481</v>
      </c>
      <c r="BU69" s="126">
        <f>IF(ISBLANK(laps_times[[#This Row],[64]]),"DNF",    rounds_cum_time[[#This Row],[63]]+laps_times[[#This Row],[64]])</f>
        <v>0.10473391203703704</v>
      </c>
      <c r="BV69" s="126">
        <f>IF(ISBLANK(laps_times[[#This Row],[65]]),"DNF",    rounds_cum_time[[#This Row],[64]]+laps_times[[#This Row],[65]])</f>
        <v>0.1065650462962963</v>
      </c>
      <c r="BW69" s="126">
        <f>IF(ISBLANK(laps_times[[#This Row],[66]]),"DNF",    rounds_cum_time[[#This Row],[65]]+laps_times[[#This Row],[66]])</f>
        <v>0.10845266203703705</v>
      </c>
      <c r="BX69" s="126">
        <f>IF(ISBLANK(laps_times[[#This Row],[67]]),"DNF",    rounds_cum_time[[#This Row],[66]]+laps_times[[#This Row],[67]])</f>
        <v>0.11027800925925926</v>
      </c>
      <c r="BY69" s="126">
        <f>IF(ISBLANK(laps_times[[#This Row],[68]]),"DNF",    rounds_cum_time[[#This Row],[67]]+laps_times[[#This Row],[68]])</f>
        <v>0.11212280092592593</v>
      </c>
      <c r="BZ69" s="126">
        <f>IF(ISBLANK(laps_times[[#This Row],[69]]),"DNF",    rounds_cum_time[[#This Row],[68]]+laps_times[[#This Row],[69]])</f>
        <v>0.11396724537037037</v>
      </c>
      <c r="CA69" s="126">
        <f>IF(ISBLANK(laps_times[[#This Row],[70]]),"DNF",    rounds_cum_time[[#This Row],[69]]+laps_times[[#This Row],[70]])</f>
        <v>0.1158125</v>
      </c>
      <c r="CB69" s="126">
        <f>IF(ISBLANK(laps_times[[#This Row],[71]]),"DNF",    rounds_cum_time[[#This Row],[70]]+laps_times[[#This Row],[71]])</f>
        <v>0.11762893518518519</v>
      </c>
      <c r="CC69" s="126">
        <f>IF(ISBLANK(laps_times[[#This Row],[72]]),"DNF",    rounds_cum_time[[#This Row],[71]]+laps_times[[#This Row],[72]])</f>
        <v>0.11944108796296297</v>
      </c>
      <c r="CD69" s="126">
        <f>IF(ISBLANK(laps_times[[#This Row],[73]]),"DNF",    rounds_cum_time[[#This Row],[72]]+laps_times[[#This Row],[73]])</f>
        <v>0.12125810185185186</v>
      </c>
      <c r="CE69" s="126">
        <f>IF(ISBLANK(laps_times[[#This Row],[74]]),"DNF",    rounds_cum_time[[#This Row],[73]]+laps_times[[#This Row],[74]])</f>
        <v>0.12310462962962963</v>
      </c>
      <c r="CF69" s="126">
        <f>IF(ISBLANK(laps_times[[#This Row],[75]]),"DNF",    rounds_cum_time[[#This Row],[74]]+laps_times[[#This Row],[75]])</f>
        <v>0.12499895833333334</v>
      </c>
      <c r="CG69" s="126">
        <f>IF(ISBLANK(laps_times[[#This Row],[76]]),"DNF",    rounds_cum_time[[#This Row],[75]]+laps_times[[#This Row],[76]])</f>
        <v>0.12681134259259261</v>
      </c>
      <c r="CH69" s="126">
        <f>IF(ISBLANK(laps_times[[#This Row],[77]]),"DNF",    rounds_cum_time[[#This Row],[76]]+laps_times[[#This Row],[77]])</f>
        <v>0.12862326388888889</v>
      </c>
      <c r="CI69" s="126">
        <f>IF(ISBLANK(laps_times[[#This Row],[78]]),"DNF",    rounds_cum_time[[#This Row],[77]]+laps_times[[#This Row],[78]])</f>
        <v>0.13047557870370372</v>
      </c>
      <c r="CJ69" s="126">
        <f>IF(ISBLANK(laps_times[[#This Row],[79]]),"DNF",    rounds_cum_time[[#This Row],[78]]+laps_times[[#This Row],[79]])</f>
        <v>0.13234872685185187</v>
      </c>
      <c r="CK69" s="126">
        <f>IF(ISBLANK(laps_times[[#This Row],[80]]),"DNF",    rounds_cum_time[[#This Row],[79]]+laps_times[[#This Row],[80]])</f>
        <v>0.1342133101851852</v>
      </c>
      <c r="CL69" s="126">
        <f>IF(ISBLANK(laps_times[[#This Row],[81]]),"DNF",    rounds_cum_time[[#This Row],[80]]+laps_times[[#This Row],[81]])</f>
        <v>0.13599432870370373</v>
      </c>
      <c r="CM69" s="126">
        <f>IF(ISBLANK(laps_times[[#This Row],[82]]),"DNF",    rounds_cum_time[[#This Row],[81]]+laps_times[[#This Row],[82]])</f>
        <v>0.13784120370370373</v>
      </c>
      <c r="CN69" s="126">
        <f>IF(ISBLANK(laps_times[[#This Row],[83]]),"DNF",    rounds_cum_time[[#This Row],[82]]+laps_times[[#This Row],[83]])</f>
        <v>0.1397340277777778</v>
      </c>
      <c r="CO69" s="126">
        <f>IF(ISBLANK(laps_times[[#This Row],[84]]),"DNF",    rounds_cum_time[[#This Row],[83]]+laps_times[[#This Row],[84]])</f>
        <v>0.14166631944444447</v>
      </c>
      <c r="CP69" s="126">
        <f>IF(ISBLANK(laps_times[[#This Row],[85]]),"DNF",    rounds_cum_time[[#This Row],[84]]+laps_times[[#This Row],[85]])</f>
        <v>0.14356921296296299</v>
      </c>
      <c r="CQ69" s="126">
        <f>IF(ISBLANK(laps_times[[#This Row],[86]]),"DNF",    rounds_cum_time[[#This Row],[85]]+laps_times[[#This Row],[86]])</f>
        <v>0.14553449074074076</v>
      </c>
      <c r="CR69" s="126">
        <f>IF(ISBLANK(laps_times[[#This Row],[87]]),"DNF",    rounds_cum_time[[#This Row],[86]]+laps_times[[#This Row],[87]])</f>
        <v>0.14744675925925929</v>
      </c>
      <c r="CS69" s="126">
        <f>IF(ISBLANK(laps_times[[#This Row],[88]]),"DNF",    rounds_cum_time[[#This Row],[87]]+laps_times[[#This Row],[88]])</f>
        <v>0.1494189814814815</v>
      </c>
      <c r="CT69" s="126">
        <f>IF(ISBLANK(laps_times[[#This Row],[89]]),"DNF",    rounds_cum_time[[#This Row],[88]]+laps_times[[#This Row],[89]])</f>
        <v>0.1513252314814815</v>
      </c>
      <c r="CU69" s="126">
        <f>IF(ISBLANK(laps_times[[#This Row],[90]]),"DNF",    rounds_cum_time[[#This Row],[89]]+laps_times[[#This Row],[90]])</f>
        <v>0.15327534722222225</v>
      </c>
      <c r="CV69" s="126">
        <f>IF(ISBLANK(laps_times[[#This Row],[91]]),"DNF",    rounds_cum_time[[#This Row],[90]]+laps_times[[#This Row],[91]])</f>
        <v>0.15516631944444448</v>
      </c>
      <c r="CW69" s="126">
        <f>IF(ISBLANK(laps_times[[#This Row],[92]]),"DNF",    rounds_cum_time[[#This Row],[91]]+laps_times[[#This Row],[92]])</f>
        <v>0.1570334490740741</v>
      </c>
      <c r="CX69" s="126">
        <f>IF(ISBLANK(laps_times[[#This Row],[93]]),"DNF",    rounds_cum_time[[#This Row],[92]]+laps_times[[#This Row],[93]])</f>
        <v>0.15893796296296298</v>
      </c>
      <c r="CY69" s="126">
        <f>IF(ISBLANK(laps_times[[#This Row],[94]]),"DNF",    rounds_cum_time[[#This Row],[93]]+laps_times[[#This Row],[94]])</f>
        <v>0.16084849537037038</v>
      </c>
      <c r="CZ69" s="126">
        <f>IF(ISBLANK(laps_times[[#This Row],[95]]),"DNF",    rounds_cum_time[[#This Row],[94]]+laps_times[[#This Row],[95]])</f>
        <v>0.16278935185185187</v>
      </c>
      <c r="DA69" s="126">
        <f>IF(ISBLANK(laps_times[[#This Row],[96]]),"DNF",    rounds_cum_time[[#This Row],[95]]+laps_times[[#This Row],[96]])</f>
        <v>0.1646877314814815</v>
      </c>
      <c r="DB69" s="126">
        <f>IF(ISBLANK(laps_times[[#This Row],[97]]),"DNF",    rounds_cum_time[[#This Row],[96]]+laps_times[[#This Row],[97]])</f>
        <v>0.16656516203703706</v>
      </c>
      <c r="DC69" s="126">
        <f>IF(ISBLANK(laps_times[[#This Row],[98]]),"DNF",    rounds_cum_time[[#This Row],[97]]+laps_times[[#This Row],[98]])</f>
        <v>0.16841134259259261</v>
      </c>
      <c r="DD69" s="126">
        <f>IF(ISBLANK(laps_times[[#This Row],[99]]),"DNF",    rounds_cum_time[[#This Row],[98]]+laps_times[[#This Row],[99]])</f>
        <v>0.17032858796296296</v>
      </c>
      <c r="DE69" s="126">
        <f>IF(ISBLANK(laps_times[[#This Row],[100]]),"DNF",    rounds_cum_time[[#This Row],[99]]+laps_times[[#This Row],[100]])</f>
        <v>0.17226192129629631</v>
      </c>
      <c r="DF69" s="126">
        <f>IF(ISBLANK(laps_times[[#This Row],[101]]),"DNF",    rounds_cum_time[[#This Row],[100]]+laps_times[[#This Row],[101]])</f>
        <v>0.17421770833333333</v>
      </c>
      <c r="DG69" s="126">
        <f>IF(ISBLANK(laps_times[[#This Row],[102]]),"DNF",    rounds_cum_time[[#This Row],[101]]+laps_times[[#This Row],[102]])</f>
        <v>0.1761008101851852</v>
      </c>
      <c r="DH69" s="126">
        <f>IF(ISBLANK(laps_times[[#This Row],[103]]),"DNF",    rounds_cum_time[[#This Row],[102]]+laps_times[[#This Row],[103]])</f>
        <v>0.17797337962962964</v>
      </c>
      <c r="DI69" s="127">
        <f>IF(ISBLANK(laps_times[[#This Row],[104]]),"DNF",    rounds_cum_time[[#This Row],[103]]+laps_times[[#This Row],[104]])</f>
        <v>0.1799115740740741</v>
      </c>
      <c r="DJ69" s="127">
        <f>IF(ISBLANK(laps_times[[#This Row],[105]]),"DNF",    rounds_cum_time[[#This Row],[104]]+laps_times[[#This Row],[105]])</f>
        <v>0.18153645833333334</v>
      </c>
    </row>
    <row r="70" spans="2:114">
      <c r="B70" s="123">
        <f>laps_times[[#This Row],[poř]]</f>
        <v>67</v>
      </c>
      <c r="C70" s="124">
        <f>laps_times[[#This Row],[s.č.]]</f>
        <v>161</v>
      </c>
      <c r="D70" s="124" t="str">
        <f>laps_times[[#This Row],[jméno]]</f>
        <v>Orlinger Herbert Emil</v>
      </c>
      <c r="E70" s="125">
        <f>laps_times[[#This Row],[roč]]</f>
        <v>1960</v>
      </c>
      <c r="F70" s="125" t="str">
        <f>laps_times[[#This Row],[kat]]</f>
        <v>M50</v>
      </c>
      <c r="G70" s="125">
        <f>laps_times[[#This Row],[poř_kat]]</f>
        <v>11</v>
      </c>
      <c r="H70" s="124" t="str">
        <f>IF(ISBLANK(laps_times[[#This Row],[klub]]),"-",laps_times[[#This Row],[klub]])</f>
        <v>HPLC Linz</v>
      </c>
      <c r="I70" s="133">
        <f>laps_times[[#This Row],[celk. čas]]</f>
        <v>0.18481018518518519</v>
      </c>
      <c r="J70" s="126">
        <f>laps_times[[#This Row],[1]]</f>
        <v>2.5506944444444444E-3</v>
      </c>
      <c r="K70" s="126">
        <f>IF(ISBLANK(laps_times[[#This Row],[2]]),"DNF",    rounds_cum_time[[#This Row],[1]]+laps_times[[#This Row],[2]])</f>
        <v>4.1259259259259261E-3</v>
      </c>
      <c r="L70" s="126">
        <f>IF(ISBLANK(laps_times[[#This Row],[3]]),"DNF",    rounds_cum_time[[#This Row],[2]]+laps_times[[#This Row],[3]])</f>
        <v>5.6943287037037041E-3</v>
      </c>
      <c r="M70" s="126">
        <f>IF(ISBLANK(laps_times[[#This Row],[4]]),"DNF",    rounds_cum_time[[#This Row],[3]]+laps_times[[#This Row],[4]])</f>
        <v>7.2594907407407408E-3</v>
      </c>
      <c r="N70" s="126">
        <f>IF(ISBLANK(laps_times[[#This Row],[5]]),"DNF",    rounds_cum_time[[#This Row],[4]]+laps_times[[#This Row],[5]])</f>
        <v>8.9075231481481488E-3</v>
      </c>
      <c r="O70" s="126">
        <f>IF(ISBLANK(laps_times[[#This Row],[6]]),"DNF",    rounds_cum_time[[#This Row],[5]]+laps_times[[#This Row],[6]])</f>
        <v>1.0490046296296298E-2</v>
      </c>
      <c r="P70" s="126">
        <f>IF(ISBLANK(laps_times[[#This Row],[7]]),"DNF",    rounds_cum_time[[#This Row],[6]]+laps_times[[#This Row],[7]])</f>
        <v>1.2150694444444447E-2</v>
      </c>
      <c r="Q70" s="126">
        <f>IF(ISBLANK(laps_times[[#This Row],[8]]),"DNF",    rounds_cum_time[[#This Row],[7]]+laps_times[[#This Row],[8]])</f>
        <v>1.3756944444444447E-2</v>
      </c>
      <c r="R70" s="126">
        <f>IF(ISBLANK(laps_times[[#This Row],[9]]),"DNF",    rounds_cum_time[[#This Row],[8]]+laps_times[[#This Row],[9]])</f>
        <v>1.5367361111111113E-2</v>
      </c>
      <c r="S70" s="126">
        <f>IF(ISBLANK(laps_times[[#This Row],[10]]),"DNF",    rounds_cum_time[[#This Row],[9]]+laps_times[[#This Row],[10]])</f>
        <v>1.7012615740740741E-2</v>
      </c>
      <c r="T70" s="126">
        <f>IF(ISBLANK(laps_times[[#This Row],[11]]),"DNF",    rounds_cum_time[[#This Row],[10]]+laps_times[[#This Row],[11]])</f>
        <v>1.8640046296296297E-2</v>
      </c>
      <c r="U70" s="126">
        <f>IF(ISBLANK(laps_times[[#This Row],[12]]),"DNF",    rounds_cum_time[[#This Row],[11]]+laps_times[[#This Row],[12]])</f>
        <v>2.0305092592592593E-2</v>
      </c>
      <c r="V70" s="126">
        <f>IF(ISBLANK(laps_times[[#This Row],[13]]),"DNF",    rounds_cum_time[[#This Row],[12]]+laps_times[[#This Row],[13]])</f>
        <v>2.1915740740740743E-2</v>
      </c>
      <c r="W70" s="126">
        <f>IF(ISBLANK(laps_times[[#This Row],[14]]),"DNF",    rounds_cum_time[[#This Row],[13]]+laps_times[[#This Row],[14]])</f>
        <v>2.3526157407407409E-2</v>
      </c>
      <c r="X70" s="126">
        <f>IF(ISBLANK(laps_times[[#This Row],[15]]),"DNF",    rounds_cum_time[[#This Row],[14]]+laps_times[[#This Row],[15]])</f>
        <v>2.5194560185185188E-2</v>
      </c>
      <c r="Y70" s="126">
        <f>IF(ISBLANK(laps_times[[#This Row],[16]]),"DNF",    rounds_cum_time[[#This Row],[15]]+laps_times[[#This Row],[16]])</f>
        <v>2.6787384259259261E-2</v>
      </c>
      <c r="Z70" s="126">
        <f>IF(ISBLANK(laps_times[[#This Row],[17]]),"DNF",    rounds_cum_time[[#This Row],[16]]+laps_times[[#This Row],[17]])</f>
        <v>2.8393055555555557E-2</v>
      </c>
      <c r="AA70" s="126">
        <f>IF(ISBLANK(laps_times[[#This Row],[18]]),"DNF",    rounds_cum_time[[#This Row],[17]]+laps_times[[#This Row],[18]])</f>
        <v>3.0053703703703704E-2</v>
      </c>
      <c r="AB70" s="126">
        <f>IF(ISBLANK(laps_times[[#This Row],[19]]),"DNF",    rounds_cum_time[[#This Row],[18]]+laps_times[[#This Row],[19]])</f>
        <v>3.1654861111111113E-2</v>
      </c>
      <c r="AC70" s="126">
        <f>IF(ISBLANK(laps_times[[#This Row],[20]]),"DNF",    rounds_cum_time[[#This Row],[19]]+laps_times[[#This Row],[20]])</f>
        <v>3.3249421296296301E-2</v>
      </c>
      <c r="AD70" s="126">
        <f>IF(ISBLANK(laps_times[[#This Row],[21]]),"DNF",    rounds_cum_time[[#This Row],[20]]+laps_times[[#This Row],[21]])</f>
        <v>3.4919444444444447E-2</v>
      </c>
      <c r="AE70" s="126">
        <f>IF(ISBLANK(laps_times[[#This Row],[22]]),"DNF",    rounds_cum_time[[#This Row],[21]]+laps_times[[#This Row],[22]])</f>
        <v>3.6526620370370376E-2</v>
      </c>
      <c r="AF70" s="126">
        <f>IF(ISBLANK(laps_times[[#This Row],[23]]),"DNF",    rounds_cum_time[[#This Row],[22]]+laps_times[[#This Row],[23]])</f>
        <v>3.8131018518518522E-2</v>
      </c>
      <c r="AG70" s="126">
        <f>IF(ISBLANK(laps_times[[#This Row],[24]]),"DNF",    rounds_cum_time[[#This Row],[23]]+laps_times[[#This Row],[24]])</f>
        <v>3.9714930555555562E-2</v>
      </c>
      <c r="AH70" s="126">
        <f>IF(ISBLANK(laps_times[[#This Row],[25]]),"DNF",    rounds_cum_time[[#This Row],[24]]+laps_times[[#This Row],[25]])</f>
        <v>4.1361574074074078E-2</v>
      </c>
      <c r="AI70" s="126">
        <f>IF(ISBLANK(laps_times[[#This Row],[26]]),"DNF",    rounds_cum_time[[#This Row],[25]]+laps_times[[#This Row],[26]])</f>
        <v>4.3069907407407411E-2</v>
      </c>
      <c r="AJ70" s="126">
        <f>IF(ISBLANK(laps_times[[#This Row],[27]]),"DNF",    rounds_cum_time[[#This Row],[26]]+laps_times[[#This Row],[27]])</f>
        <v>4.467002314814815E-2</v>
      </c>
      <c r="AK70" s="126">
        <f>IF(ISBLANK(laps_times[[#This Row],[28]]),"DNF",    rounds_cum_time[[#This Row],[27]]+laps_times[[#This Row],[28]])</f>
        <v>4.6251736111111115E-2</v>
      </c>
      <c r="AL70" s="126">
        <f>IF(ISBLANK(laps_times[[#This Row],[29]]),"DNF",    rounds_cum_time[[#This Row],[28]]+laps_times[[#This Row],[29]])</f>
        <v>4.7900578703703706E-2</v>
      </c>
      <c r="AM70" s="126">
        <f>IF(ISBLANK(laps_times[[#This Row],[30]]),"DNF",    rounds_cum_time[[#This Row],[29]]+laps_times[[#This Row],[30]])</f>
        <v>4.9513425925925926E-2</v>
      </c>
      <c r="AN70" s="126">
        <f>IF(ISBLANK(laps_times[[#This Row],[31]]),"DNF",    rounds_cum_time[[#This Row],[30]]+laps_times[[#This Row],[31]])</f>
        <v>5.1115624999999998E-2</v>
      </c>
      <c r="AO70" s="126">
        <f>IF(ISBLANK(laps_times[[#This Row],[32]]),"DNF",    rounds_cum_time[[#This Row],[31]]+laps_times[[#This Row],[32]])</f>
        <v>5.2784722222222219E-2</v>
      </c>
      <c r="AP70" s="126">
        <f>IF(ISBLANK(laps_times[[#This Row],[33]]),"DNF",    rounds_cum_time[[#This Row],[32]]+laps_times[[#This Row],[33]])</f>
        <v>5.4383796296296291E-2</v>
      </c>
      <c r="AQ70" s="126">
        <f>IF(ISBLANK(laps_times[[#This Row],[34]]),"DNF",    rounds_cum_time[[#This Row],[33]]+laps_times[[#This Row],[34]])</f>
        <v>5.5974421296296289E-2</v>
      </c>
      <c r="AR70" s="126">
        <f>IF(ISBLANK(laps_times[[#This Row],[35]]),"DNF",    rounds_cum_time[[#This Row],[34]]+laps_times[[#This Row],[35]])</f>
        <v>5.7572222222222212E-2</v>
      </c>
      <c r="AS70" s="126">
        <f>IF(ISBLANK(laps_times[[#This Row],[36]]),"DNF",    rounds_cum_time[[#This Row],[35]]+laps_times[[#This Row],[36]])</f>
        <v>5.9257407407407398E-2</v>
      </c>
      <c r="AT70" s="126">
        <f>IF(ISBLANK(laps_times[[#This Row],[37]]),"DNF",    rounds_cum_time[[#This Row],[36]]+laps_times[[#This Row],[37]])</f>
        <v>6.0866782407407401E-2</v>
      </c>
      <c r="AU70" s="126">
        <f>IF(ISBLANK(laps_times[[#This Row],[38]]),"DNF",    rounds_cum_time[[#This Row],[37]]+laps_times[[#This Row],[38]])</f>
        <v>6.2639120370370366E-2</v>
      </c>
      <c r="AV70" s="126">
        <f>IF(ISBLANK(laps_times[[#This Row],[39]]),"DNF",    rounds_cum_time[[#This Row],[38]]+laps_times[[#This Row],[39]])</f>
        <v>6.4265046296296285E-2</v>
      </c>
      <c r="AW70" s="126">
        <f>IF(ISBLANK(laps_times[[#This Row],[40]]),"DNF",    rounds_cum_time[[#This Row],[39]]+laps_times[[#This Row],[40]])</f>
        <v>6.5899305555555551E-2</v>
      </c>
      <c r="AX70" s="126">
        <f>IF(ISBLANK(laps_times[[#This Row],[41]]),"DNF",    rounds_cum_time[[#This Row],[40]]+laps_times[[#This Row],[41]])</f>
        <v>6.7509606481481479E-2</v>
      </c>
      <c r="AY70" s="126">
        <f>IF(ISBLANK(laps_times[[#This Row],[42]]),"DNF",    rounds_cum_time[[#This Row],[41]]+laps_times[[#This Row],[42]])</f>
        <v>6.9217476851851853E-2</v>
      </c>
      <c r="AZ70" s="126">
        <f>IF(ISBLANK(laps_times[[#This Row],[43]]),"DNF",    rounds_cum_time[[#This Row],[42]]+laps_times[[#This Row],[43]])</f>
        <v>7.0850810185185187E-2</v>
      </c>
      <c r="BA70" s="126">
        <f>IF(ISBLANK(laps_times[[#This Row],[44]]),"DNF",    rounds_cum_time[[#This Row],[43]]+laps_times[[#This Row],[44]])</f>
        <v>7.2489699074074071E-2</v>
      </c>
      <c r="BB70" s="126">
        <f>IF(ISBLANK(laps_times[[#This Row],[45]]),"DNF",    rounds_cum_time[[#This Row],[44]]+laps_times[[#This Row],[45]])</f>
        <v>7.4293981481481475E-2</v>
      </c>
      <c r="BC70" s="126">
        <f>IF(ISBLANK(laps_times[[#This Row],[46]]),"DNF",    rounds_cum_time[[#This Row],[45]]+laps_times[[#This Row],[46]])</f>
        <v>7.5957175925925921E-2</v>
      </c>
      <c r="BD70" s="126">
        <f>IF(ISBLANK(laps_times[[#This Row],[47]]),"DNF",    rounds_cum_time[[#This Row],[46]]+laps_times[[#This Row],[47]])</f>
        <v>7.7591319444444445E-2</v>
      </c>
      <c r="BE70" s="126">
        <f>IF(ISBLANK(laps_times[[#This Row],[48]]),"DNF",    rounds_cum_time[[#This Row],[47]]+laps_times[[#This Row],[48]])</f>
        <v>7.9223495370370378E-2</v>
      </c>
      <c r="BF70" s="126">
        <f>IF(ISBLANK(laps_times[[#This Row],[49]]),"DNF",    rounds_cum_time[[#This Row],[48]]+laps_times[[#This Row],[49]])</f>
        <v>8.0859837962962977E-2</v>
      </c>
      <c r="BG70" s="126">
        <f>IF(ISBLANK(laps_times[[#This Row],[50]]),"DNF",    rounds_cum_time[[#This Row],[49]]+laps_times[[#This Row],[50]])</f>
        <v>8.2616550925925944E-2</v>
      </c>
      <c r="BH70" s="126">
        <f>IF(ISBLANK(laps_times[[#This Row],[51]]),"DNF",    rounds_cum_time[[#This Row],[50]]+laps_times[[#This Row],[51]])</f>
        <v>8.4267824074074085E-2</v>
      </c>
      <c r="BI70" s="126">
        <f>IF(ISBLANK(laps_times[[#This Row],[52]]),"DNF",    rounds_cum_time[[#This Row],[51]]+laps_times[[#This Row],[52]])</f>
        <v>8.5926967592592607E-2</v>
      </c>
      <c r="BJ70" s="126">
        <f>IF(ISBLANK(laps_times[[#This Row],[53]]),"DNF",    rounds_cum_time[[#This Row],[52]]+laps_times[[#This Row],[53]])</f>
        <v>8.7589236111111121E-2</v>
      </c>
      <c r="BK70" s="126">
        <f>IF(ISBLANK(laps_times[[#This Row],[54]]),"DNF",    rounds_cum_time[[#This Row],[53]]+laps_times[[#This Row],[54]])</f>
        <v>8.9457870370370382E-2</v>
      </c>
      <c r="BL70" s="126">
        <f>IF(ISBLANK(laps_times[[#This Row],[55]]),"DNF",    rounds_cum_time[[#This Row],[54]]+laps_times[[#This Row],[55]])</f>
        <v>9.1149652777777784E-2</v>
      </c>
      <c r="BM70" s="126">
        <f>IF(ISBLANK(laps_times[[#This Row],[56]]),"DNF",    rounds_cum_time[[#This Row],[55]]+laps_times[[#This Row],[56]])</f>
        <v>9.282650462962963E-2</v>
      </c>
      <c r="BN70" s="126">
        <f>IF(ISBLANK(laps_times[[#This Row],[57]]),"DNF",    rounds_cum_time[[#This Row],[56]]+laps_times[[#This Row],[57]])</f>
        <v>9.4511111111111115E-2</v>
      </c>
      <c r="BO70" s="126">
        <f>IF(ISBLANK(laps_times[[#This Row],[58]]),"DNF",    rounds_cum_time[[#This Row],[57]]+laps_times[[#This Row],[58]])</f>
        <v>9.6346296296296305E-2</v>
      </c>
      <c r="BP70" s="126">
        <f>IF(ISBLANK(laps_times[[#This Row],[59]]),"DNF",    rounds_cum_time[[#This Row],[58]]+laps_times[[#This Row],[59]])</f>
        <v>9.8158449074074089E-2</v>
      </c>
      <c r="BQ70" s="126">
        <f>IF(ISBLANK(laps_times[[#This Row],[60]]),"DNF",    rounds_cum_time[[#This Row],[59]]+laps_times[[#This Row],[60]])</f>
        <v>9.9874074074074087E-2</v>
      </c>
      <c r="BR70" s="126">
        <f>IF(ISBLANK(laps_times[[#This Row],[61]]),"DNF",    rounds_cum_time[[#This Row],[60]]+laps_times[[#This Row],[61]])</f>
        <v>0.10170902777777779</v>
      </c>
      <c r="BS70" s="126">
        <f>IF(ISBLANK(laps_times[[#This Row],[62]]),"DNF",    rounds_cum_time[[#This Row],[61]]+laps_times[[#This Row],[62]])</f>
        <v>0.10341886574074076</v>
      </c>
      <c r="BT70" s="126">
        <f>IF(ISBLANK(laps_times[[#This Row],[63]]),"DNF",    rounds_cum_time[[#This Row],[62]]+laps_times[[#This Row],[63]])</f>
        <v>0.10514270833333335</v>
      </c>
      <c r="BU70" s="126">
        <f>IF(ISBLANK(laps_times[[#This Row],[64]]),"DNF",    rounds_cum_time[[#This Row],[63]]+laps_times[[#This Row],[64]])</f>
        <v>0.10696458333333335</v>
      </c>
      <c r="BV70" s="126">
        <f>IF(ISBLANK(laps_times[[#This Row],[65]]),"DNF",    rounds_cum_time[[#This Row],[64]]+laps_times[[#This Row],[65]])</f>
        <v>0.10885173611111112</v>
      </c>
      <c r="BW70" s="126">
        <f>IF(ISBLANK(laps_times[[#This Row],[66]]),"DNF",    rounds_cum_time[[#This Row],[65]]+laps_times[[#This Row],[66]])</f>
        <v>0.11060266203703704</v>
      </c>
      <c r="BX70" s="126">
        <f>IF(ISBLANK(laps_times[[#This Row],[67]]),"DNF",    rounds_cum_time[[#This Row],[66]]+laps_times[[#This Row],[67]])</f>
        <v>0.11239594907407408</v>
      </c>
      <c r="BY70" s="126">
        <f>IF(ISBLANK(laps_times[[#This Row],[68]]),"DNF",    rounds_cum_time[[#This Row],[67]]+laps_times[[#This Row],[68]])</f>
        <v>0.11438275462962963</v>
      </c>
      <c r="BZ70" s="126">
        <f>IF(ISBLANK(laps_times[[#This Row],[69]]),"DNF",    rounds_cum_time[[#This Row],[68]]+laps_times[[#This Row],[69]])</f>
        <v>0.11614305555555555</v>
      </c>
      <c r="CA70" s="126">
        <f>IF(ISBLANK(laps_times[[#This Row],[70]]),"DNF",    rounds_cum_time[[#This Row],[69]]+laps_times[[#This Row],[70]])</f>
        <v>0.1179738425925926</v>
      </c>
      <c r="CB70" s="126">
        <f>IF(ISBLANK(laps_times[[#This Row],[71]]),"DNF",    rounds_cum_time[[#This Row],[70]]+laps_times[[#This Row],[71]])</f>
        <v>0.11971111111111112</v>
      </c>
      <c r="CC70" s="126">
        <f>IF(ISBLANK(laps_times[[#This Row],[72]]),"DNF",    rounds_cum_time[[#This Row],[71]]+laps_times[[#This Row],[72]])</f>
        <v>0.1218755787037037</v>
      </c>
      <c r="CD70" s="126">
        <f>IF(ISBLANK(laps_times[[#This Row],[73]]),"DNF",    rounds_cum_time[[#This Row],[72]]+laps_times[[#This Row],[73]])</f>
        <v>0.12361793981481481</v>
      </c>
      <c r="CE70" s="126">
        <f>IF(ISBLANK(laps_times[[#This Row],[74]]),"DNF",    rounds_cum_time[[#This Row],[73]]+laps_times[[#This Row],[74]])</f>
        <v>0.12548877314814813</v>
      </c>
      <c r="CF70" s="126">
        <f>IF(ISBLANK(laps_times[[#This Row],[75]]),"DNF",    rounds_cum_time[[#This Row],[74]]+laps_times[[#This Row],[75]])</f>
        <v>0.1291292824074074</v>
      </c>
      <c r="CG70" s="126">
        <f>IF(ISBLANK(laps_times[[#This Row],[76]]),"DNF",    rounds_cum_time[[#This Row],[75]]+laps_times[[#This Row],[76]])</f>
        <v>0.13129039351851851</v>
      </c>
      <c r="CH70" s="126">
        <f>IF(ISBLANK(laps_times[[#This Row],[77]]),"DNF",    rounds_cum_time[[#This Row],[76]]+laps_times[[#This Row],[77]])</f>
        <v>0.13327025462962963</v>
      </c>
      <c r="CI70" s="126">
        <f>IF(ISBLANK(laps_times[[#This Row],[78]]),"DNF",    rounds_cum_time[[#This Row],[77]]+laps_times[[#This Row],[78]])</f>
        <v>0.13506805555555557</v>
      </c>
      <c r="CJ70" s="126">
        <f>IF(ISBLANK(laps_times[[#This Row],[79]]),"DNF",    rounds_cum_time[[#This Row],[78]]+laps_times[[#This Row],[79]])</f>
        <v>0.13701967592592593</v>
      </c>
      <c r="CK70" s="126">
        <f>IF(ISBLANK(laps_times[[#This Row],[80]]),"DNF",    rounds_cum_time[[#This Row],[79]]+laps_times[[#This Row],[80]])</f>
        <v>0.13876446759259259</v>
      </c>
      <c r="CL70" s="126">
        <f>IF(ISBLANK(laps_times[[#This Row],[81]]),"DNF",    rounds_cum_time[[#This Row],[80]]+laps_times[[#This Row],[81]])</f>
        <v>0.14063310185185185</v>
      </c>
      <c r="CM70" s="126">
        <f>IF(ISBLANK(laps_times[[#This Row],[82]]),"DNF",    rounds_cum_time[[#This Row],[81]]+laps_times[[#This Row],[82]])</f>
        <v>0.14247835648148147</v>
      </c>
      <c r="CN70" s="126">
        <f>IF(ISBLANK(laps_times[[#This Row],[83]]),"DNF",    rounds_cum_time[[#This Row],[82]]+laps_times[[#This Row],[83]])</f>
        <v>0.14431458333333333</v>
      </c>
      <c r="CO70" s="126">
        <f>IF(ISBLANK(laps_times[[#This Row],[84]]),"DNF",    rounds_cum_time[[#This Row],[83]]+laps_times[[#This Row],[84]])</f>
        <v>0.14607094907407406</v>
      </c>
      <c r="CP70" s="126">
        <f>IF(ISBLANK(laps_times[[#This Row],[85]]),"DNF",    rounds_cum_time[[#This Row],[84]]+laps_times[[#This Row],[85]])</f>
        <v>0.14807928240740739</v>
      </c>
      <c r="CQ70" s="126">
        <f>IF(ISBLANK(laps_times[[#This Row],[86]]),"DNF",    rounds_cum_time[[#This Row],[85]]+laps_times[[#This Row],[86]])</f>
        <v>0.14983958333333333</v>
      </c>
      <c r="CR70" s="126">
        <f>IF(ISBLANK(laps_times[[#This Row],[87]]),"DNF",    rounds_cum_time[[#This Row],[86]]+laps_times[[#This Row],[87]])</f>
        <v>0.15162557870370369</v>
      </c>
      <c r="CS70" s="126">
        <f>IF(ISBLANK(laps_times[[#This Row],[88]]),"DNF",    rounds_cum_time[[#This Row],[87]]+laps_times[[#This Row],[88]])</f>
        <v>0.15341249999999998</v>
      </c>
      <c r="CT70" s="126">
        <f>IF(ISBLANK(laps_times[[#This Row],[89]]),"DNF",    rounds_cum_time[[#This Row],[88]]+laps_times[[#This Row],[89]])</f>
        <v>0.15529062499999999</v>
      </c>
      <c r="CU70" s="126">
        <f>IF(ISBLANK(laps_times[[#This Row],[90]]),"DNF",    rounds_cum_time[[#This Row],[89]]+laps_times[[#This Row],[90]])</f>
        <v>0.15720277777777777</v>
      </c>
      <c r="CV70" s="126">
        <f>IF(ISBLANK(laps_times[[#This Row],[91]]),"DNF",    rounds_cum_time[[#This Row],[90]]+laps_times[[#This Row],[91]])</f>
        <v>0.1590587962962963</v>
      </c>
      <c r="CW70" s="126">
        <f>IF(ISBLANK(laps_times[[#This Row],[92]]),"DNF",    rounds_cum_time[[#This Row],[91]]+laps_times[[#This Row],[92]])</f>
        <v>0.16092199074074073</v>
      </c>
      <c r="CX70" s="126">
        <f>IF(ISBLANK(laps_times[[#This Row],[93]]),"DNF",    rounds_cum_time[[#This Row],[92]]+laps_times[[#This Row],[93]])</f>
        <v>0.16284699074074074</v>
      </c>
      <c r="CY70" s="126">
        <f>IF(ISBLANK(laps_times[[#This Row],[94]]),"DNF",    rounds_cum_time[[#This Row],[93]]+laps_times[[#This Row],[94]])</f>
        <v>0.16462384259259261</v>
      </c>
      <c r="CZ70" s="126">
        <f>IF(ISBLANK(laps_times[[#This Row],[95]]),"DNF",    rounds_cum_time[[#This Row],[94]]+laps_times[[#This Row],[95]])</f>
        <v>0.16650381944444445</v>
      </c>
      <c r="DA70" s="126">
        <f>IF(ISBLANK(laps_times[[#This Row],[96]]),"DNF",    rounds_cum_time[[#This Row],[95]]+laps_times[[#This Row],[96]])</f>
        <v>0.16837118055555556</v>
      </c>
      <c r="DB70" s="126">
        <f>IF(ISBLANK(laps_times[[#This Row],[97]]),"DNF",    rounds_cum_time[[#This Row],[96]]+laps_times[[#This Row],[97]])</f>
        <v>0.17017291666666667</v>
      </c>
      <c r="DC70" s="126">
        <f>IF(ISBLANK(laps_times[[#This Row],[98]]),"DNF",    rounds_cum_time[[#This Row],[97]]+laps_times[[#This Row],[98]])</f>
        <v>0.17197569444444444</v>
      </c>
      <c r="DD70" s="126">
        <f>IF(ISBLANK(laps_times[[#This Row],[99]]),"DNF",    rounds_cum_time[[#This Row],[98]]+laps_times[[#This Row],[99]])</f>
        <v>0.1740335648148148</v>
      </c>
      <c r="DE70" s="126">
        <f>IF(ISBLANK(laps_times[[#This Row],[100]]),"DNF",    rounds_cum_time[[#This Row],[99]]+laps_times[[#This Row],[100]])</f>
        <v>0.17584062499999997</v>
      </c>
      <c r="DF70" s="126">
        <f>IF(ISBLANK(laps_times[[#This Row],[101]]),"DNF",    rounds_cum_time[[#This Row],[100]]+laps_times[[#This Row],[101]])</f>
        <v>0.17762546296296294</v>
      </c>
      <c r="DG70" s="126">
        <f>IF(ISBLANK(laps_times[[#This Row],[102]]),"DNF",    rounds_cum_time[[#This Row],[101]]+laps_times[[#This Row],[102]])</f>
        <v>0.17948506944444442</v>
      </c>
      <c r="DH70" s="126">
        <f>IF(ISBLANK(laps_times[[#This Row],[103]]),"DNF",    rounds_cum_time[[#This Row],[102]]+laps_times[[#This Row],[103]])</f>
        <v>0.18123356481481478</v>
      </c>
      <c r="DI70" s="127">
        <f>IF(ISBLANK(laps_times[[#This Row],[104]]),"DNF",    rounds_cum_time[[#This Row],[103]]+laps_times[[#This Row],[104]])</f>
        <v>0.18308587962962961</v>
      </c>
      <c r="DJ70" s="127">
        <f>IF(ISBLANK(laps_times[[#This Row],[105]]),"DNF",    rounds_cum_time[[#This Row],[104]]+laps_times[[#This Row],[105]])</f>
        <v>0.18480972222222219</v>
      </c>
    </row>
    <row r="71" spans="2:114">
      <c r="B71" s="123">
        <f>laps_times[[#This Row],[poř]]</f>
        <v>68</v>
      </c>
      <c r="C71" s="124">
        <f>laps_times[[#This Row],[s.č.]]</f>
        <v>70</v>
      </c>
      <c r="D71" s="124" t="str">
        <f>laps_times[[#This Row],[jméno]]</f>
        <v>Brossaud Jack</v>
      </c>
      <c r="E71" s="125">
        <f>laps_times[[#This Row],[roč]]</f>
        <v>1970</v>
      </c>
      <c r="F71" s="125" t="str">
        <f>laps_times[[#This Row],[kat]]</f>
        <v>M40</v>
      </c>
      <c r="G71" s="125">
        <f>laps_times[[#This Row],[poř_kat]]</f>
        <v>25</v>
      </c>
      <c r="H71" s="124" t="str">
        <f>IF(ISBLANK(laps_times[[#This Row],[klub]]),"-",laps_times[[#This Row],[klub]])</f>
        <v>JBP</v>
      </c>
      <c r="I71" s="133">
        <f>laps_times[[#This Row],[celk. čas]]</f>
        <v>0.18617708333333335</v>
      </c>
      <c r="J71" s="126">
        <f>laps_times[[#This Row],[1]]</f>
        <v>2.2315972222222221E-3</v>
      </c>
      <c r="K71" s="126">
        <f>IF(ISBLANK(laps_times[[#This Row],[2]]),"DNF",    rounds_cum_time[[#This Row],[1]]+laps_times[[#This Row],[2]])</f>
        <v>3.6436342592592588E-3</v>
      </c>
      <c r="L71" s="126">
        <f>IF(ISBLANK(laps_times[[#This Row],[3]]),"DNF",    rounds_cum_time[[#This Row],[2]]+laps_times[[#This Row],[3]])</f>
        <v>5.0653935185185186E-3</v>
      </c>
      <c r="M71" s="126">
        <f>IF(ISBLANK(laps_times[[#This Row],[4]]),"DNF",    rounds_cum_time[[#This Row],[3]]+laps_times[[#This Row],[4]])</f>
        <v>6.5115740740740741E-3</v>
      </c>
      <c r="N71" s="126">
        <f>IF(ISBLANK(laps_times[[#This Row],[5]]),"DNF",    rounds_cum_time[[#This Row],[4]]+laps_times[[#This Row],[5]])</f>
        <v>7.9704861111111105E-3</v>
      </c>
      <c r="O71" s="126">
        <f>IF(ISBLANK(laps_times[[#This Row],[6]]),"DNF",    rounds_cum_time[[#This Row],[5]]+laps_times[[#This Row],[6]])</f>
        <v>9.4289351851851843E-3</v>
      </c>
      <c r="P71" s="126">
        <f>IF(ISBLANK(laps_times[[#This Row],[7]]),"DNF",    rounds_cum_time[[#This Row],[6]]+laps_times[[#This Row],[7]])</f>
        <v>1.0907175925925924E-2</v>
      </c>
      <c r="Q71" s="126">
        <f>IF(ISBLANK(laps_times[[#This Row],[8]]),"DNF",    rounds_cum_time[[#This Row],[7]]+laps_times[[#This Row],[8]])</f>
        <v>1.2370023148148147E-2</v>
      </c>
      <c r="R71" s="126">
        <f>IF(ISBLANK(laps_times[[#This Row],[9]]),"DNF",    rounds_cum_time[[#This Row],[8]]+laps_times[[#This Row],[9]])</f>
        <v>1.3849074074074073E-2</v>
      </c>
      <c r="S71" s="126">
        <f>IF(ISBLANK(laps_times[[#This Row],[10]]),"DNF",    rounds_cum_time[[#This Row],[9]]+laps_times[[#This Row],[10]])</f>
        <v>1.5364351851851851E-2</v>
      </c>
      <c r="T71" s="126">
        <f>IF(ISBLANK(laps_times[[#This Row],[11]]),"DNF",    rounds_cum_time[[#This Row],[10]]+laps_times[[#This Row],[11]])</f>
        <v>1.6889467592592591E-2</v>
      </c>
      <c r="U71" s="126">
        <f>IF(ISBLANK(laps_times[[#This Row],[12]]),"DNF",    rounds_cum_time[[#This Row],[11]]+laps_times[[#This Row],[12]])</f>
        <v>1.8432175925925925E-2</v>
      </c>
      <c r="V71" s="126">
        <f>IF(ISBLANK(laps_times[[#This Row],[13]]),"DNF",    rounds_cum_time[[#This Row],[12]]+laps_times[[#This Row],[13]])</f>
        <v>1.9974652777777775E-2</v>
      </c>
      <c r="W71" s="126">
        <f>IF(ISBLANK(laps_times[[#This Row],[14]]),"DNF",    rounds_cum_time[[#This Row],[13]]+laps_times[[#This Row],[14]])</f>
        <v>2.1504745370370369E-2</v>
      </c>
      <c r="X71" s="126">
        <f>IF(ISBLANK(laps_times[[#This Row],[15]]),"DNF",    rounds_cum_time[[#This Row],[14]]+laps_times[[#This Row],[15]])</f>
        <v>2.3051157407407406E-2</v>
      </c>
      <c r="Y71" s="126">
        <f>IF(ISBLANK(laps_times[[#This Row],[16]]),"DNF",    rounds_cum_time[[#This Row],[15]]+laps_times[[#This Row],[16]])</f>
        <v>2.462233796296296E-2</v>
      </c>
      <c r="Z71" s="126">
        <f>IF(ISBLANK(laps_times[[#This Row],[17]]),"DNF",    rounds_cum_time[[#This Row],[16]]+laps_times[[#This Row],[17]])</f>
        <v>2.6191435185185182E-2</v>
      </c>
      <c r="AA71" s="126">
        <f>IF(ISBLANK(laps_times[[#This Row],[18]]),"DNF",    rounds_cum_time[[#This Row],[17]]+laps_times[[#This Row],[18]])</f>
        <v>2.7767939814814811E-2</v>
      </c>
      <c r="AB71" s="126">
        <f>IF(ISBLANK(laps_times[[#This Row],[19]]),"DNF",    rounds_cum_time[[#This Row],[18]]+laps_times[[#This Row],[19]])</f>
        <v>2.9334259259259254E-2</v>
      </c>
      <c r="AC71" s="126">
        <f>IF(ISBLANK(laps_times[[#This Row],[20]]),"DNF",    rounds_cum_time[[#This Row],[19]]+laps_times[[#This Row],[20]])</f>
        <v>3.088819444444444E-2</v>
      </c>
      <c r="AD71" s="126">
        <f>IF(ISBLANK(laps_times[[#This Row],[21]]),"DNF",    rounds_cum_time[[#This Row],[20]]+laps_times[[#This Row],[21]])</f>
        <v>3.2464351851851848E-2</v>
      </c>
      <c r="AE71" s="126">
        <f>IF(ISBLANK(laps_times[[#This Row],[22]]),"DNF",    rounds_cum_time[[#This Row],[21]]+laps_times[[#This Row],[22]])</f>
        <v>3.4016319444444443E-2</v>
      </c>
      <c r="AF71" s="126">
        <f>IF(ISBLANK(laps_times[[#This Row],[23]]),"DNF",    rounds_cum_time[[#This Row],[22]]+laps_times[[#This Row],[23]])</f>
        <v>3.5575694444444445E-2</v>
      </c>
      <c r="AG71" s="126">
        <f>IF(ISBLANK(laps_times[[#This Row],[24]]),"DNF",    rounds_cum_time[[#This Row],[23]]+laps_times[[#This Row],[24]])</f>
        <v>3.7121180555555557E-2</v>
      </c>
      <c r="AH71" s="126">
        <f>IF(ISBLANK(laps_times[[#This Row],[25]]),"DNF",    rounds_cum_time[[#This Row],[24]]+laps_times[[#This Row],[25]])</f>
        <v>3.8684953703703708E-2</v>
      </c>
      <c r="AI71" s="126">
        <f>IF(ISBLANK(laps_times[[#This Row],[26]]),"DNF",    rounds_cum_time[[#This Row],[25]]+laps_times[[#This Row],[26]])</f>
        <v>4.0285416666666671E-2</v>
      </c>
      <c r="AJ71" s="126">
        <f>IF(ISBLANK(laps_times[[#This Row],[27]]),"DNF",    rounds_cum_time[[#This Row],[26]]+laps_times[[#This Row],[27]])</f>
        <v>4.1880092592592594E-2</v>
      </c>
      <c r="AK71" s="126">
        <f>IF(ISBLANK(laps_times[[#This Row],[28]]),"DNF",    rounds_cum_time[[#This Row],[27]]+laps_times[[#This Row],[28]])</f>
        <v>4.3466550925925926E-2</v>
      </c>
      <c r="AL71" s="126">
        <f>IF(ISBLANK(laps_times[[#This Row],[29]]),"DNF",    rounds_cum_time[[#This Row],[28]]+laps_times[[#This Row],[29]])</f>
        <v>4.5063773148148148E-2</v>
      </c>
      <c r="AM71" s="126">
        <f>IF(ISBLANK(laps_times[[#This Row],[30]]),"DNF",    rounds_cum_time[[#This Row],[29]]+laps_times[[#This Row],[30]])</f>
        <v>4.6647222222222222E-2</v>
      </c>
      <c r="AN71" s="126">
        <f>IF(ISBLANK(laps_times[[#This Row],[31]]),"DNF",    rounds_cum_time[[#This Row],[30]]+laps_times[[#This Row],[31]])</f>
        <v>4.8241435185185186E-2</v>
      </c>
      <c r="AO71" s="126">
        <f>IF(ISBLANK(laps_times[[#This Row],[32]]),"DNF",    rounds_cum_time[[#This Row],[31]]+laps_times[[#This Row],[32]])</f>
        <v>4.9843402777777782E-2</v>
      </c>
      <c r="AP71" s="126">
        <f>IF(ISBLANK(laps_times[[#This Row],[33]]),"DNF",    rounds_cum_time[[#This Row],[32]]+laps_times[[#This Row],[33]])</f>
        <v>5.148078703703704E-2</v>
      </c>
      <c r="AQ71" s="126">
        <f>IF(ISBLANK(laps_times[[#This Row],[34]]),"DNF",    rounds_cum_time[[#This Row],[33]]+laps_times[[#This Row],[34]])</f>
        <v>5.3128356481481481E-2</v>
      </c>
      <c r="AR71" s="126">
        <f>IF(ISBLANK(laps_times[[#This Row],[35]]),"DNF",    rounds_cum_time[[#This Row],[34]]+laps_times[[#This Row],[35]])</f>
        <v>5.4757291666666666E-2</v>
      </c>
      <c r="AS71" s="126">
        <f>IF(ISBLANK(laps_times[[#This Row],[36]]),"DNF",    rounds_cum_time[[#This Row],[35]]+laps_times[[#This Row],[36]])</f>
        <v>5.6386342592592592E-2</v>
      </c>
      <c r="AT71" s="126">
        <f>IF(ISBLANK(laps_times[[#This Row],[37]]),"DNF",    rounds_cum_time[[#This Row],[36]]+laps_times[[#This Row],[37]])</f>
        <v>5.8020717592592592E-2</v>
      </c>
      <c r="AU71" s="126">
        <f>IF(ISBLANK(laps_times[[#This Row],[38]]),"DNF",    rounds_cum_time[[#This Row],[37]]+laps_times[[#This Row],[38]])</f>
        <v>5.9641550925925928E-2</v>
      </c>
      <c r="AV71" s="126">
        <f>IF(ISBLANK(laps_times[[#This Row],[39]]),"DNF",    rounds_cum_time[[#This Row],[38]]+laps_times[[#This Row],[39]])</f>
        <v>6.1241782407407408E-2</v>
      </c>
      <c r="AW71" s="126">
        <f>IF(ISBLANK(laps_times[[#This Row],[40]]),"DNF",    rounds_cum_time[[#This Row],[39]]+laps_times[[#This Row],[40]])</f>
        <v>6.2881828703703707E-2</v>
      </c>
      <c r="AX71" s="126">
        <f>IF(ISBLANK(laps_times[[#This Row],[41]]),"DNF",    rounds_cum_time[[#This Row],[40]]+laps_times[[#This Row],[41]])</f>
        <v>6.4546643518518521E-2</v>
      </c>
      <c r="AY71" s="126">
        <f>IF(ISBLANK(laps_times[[#This Row],[42]]),"DNF",    rounds_cum_time[[#This Row],[41]]+laps_times[[#This Row],[42]])</f>
        <v>6.6214351851851858E-2</v>
      </c>
      <c r="AZ71" s="126">
        <f>IF(ISBLANK(laps_times[[#This Row],[43]]),"DNF",    rounds_cum_time[[#This Row],[42]]+laps_times[[#This Row],[43]])</f>
        <v>6.7982638888888891E-2</v>
      </c>
      <c r="BA71" s="126">
        <f>IF(ISBLANK(laps_times[[#This Row],[44]]),"DNF",    rounds_cum_time[[#This Row],[43]]+laps_times[[#This Row],[44]])</f>
        <v>6.9632754629629631E-2</v>
      </c>
      <c r="BB71" s="126">
        <f>IF(ISBLANK(laps_times[[#This Row],[45]]),"DNF",    rounds_cum_time[[#This Row],[44]]+laps_times[[#This Row],[45]])</f>
        <v>7.1329282407407407E-2</v>
      </c>
      <c r="BC71" s="126">
        <f>IF(ISBLANK(laps_times[[#This Row],[46]]),"DNF",    rounds_cum_time[[#This Row],[45]]+laps_times[[#This Row],[46]])</f>
        <v>7.3046412037037031E-2</v>
      </c>
      <c r="BD71" s="126">
        <f>IF(ISBLANK(laps_times[[#This Row],[47]]),"DNF",    rounds_cum_time[[#This Row],[46]]+laps_times[[#This Row],[47]])</f>
        <v>7.4756365740740738E-2</v>
      </c>
      <c r="BE71" s="126">
        <f>IF(ISBLANK(laps_times[[#This Row],[48]]),"DNF",    rounds_cum_time[[#This Row],[47]]+laps_times[[#This Row],[48]])</f>
        <v>7.6450578703703698E-2</v>
      </c>
      <c r="BF71" s="126">
        <f>IF(ISBLANK(laps_times[[#This Row],[49]]),"DNF",    rounds_cum_time[[#This Row],[48]]+laps_times[[#This Row],[49]])</f>
        <v>7.8169328703703703E-2</v>
      </c>
      <c r="BG71" s="126">
        <f>IF(ISBLANK(laps_times[[#This Row],[50]]),"DNF",    rounds_cum_time[[#This Row],[49]]+laps_times[[#This Row],[50]])</f>
        <v>7.989826388888889E-2</v>
      </c>
      <c r="BH71" s="126">
        <f>IF(ISBLANK(laps_times[[#This Row],[51]]),"DNF",    rounds_cum_time[[#This Row],[50]]+laps_times[[#This Row],[51]])</f>
        <v>8.1680902777777772E-2</v>
      </c>
      <c r="BI71" s="126">
        <f>IF(ISBLANK(laps_times[[#This Row],[52]]),"DNF",    rounds_cum_time[[#This Row],[51]]+laps_times[[#This Row],[52]])</f>
        <v>8.3418402777777775E-2</v>
      </c>
      <c r="BJ71" s="126">
        <f>IF(ISBLANK(laps_times[[#This Row],[53]]),"DNF",    rounds_cum_time[[#This Row],[52]]+laps_times[[#This Row],[53]])</f>
        <v>8.5149537037037037E-2</v>
      </c>
      <c r="BK71" s="126">
        <f>IF(ISBLANK(laps_times[[#This Row],[54]]),"DNF",    rounds_cum_time[[#This Row],[53]]+laps_times[[#This Row],[54]])</f>
        <v>8.6892939814814815E-2</v>
      </c>
      <c r="BL71" s="126">
        <f>IF(ISBLANK(laps_times[[#This Row],[55]]),"DNF",    rounds_cum_time[[#This Row],[54]]+laps_times[[#This Row],[55]])</f>
        <v>8.8776041666666666E-2</v>
      </c>
      <c r="BM71" s="126">
        <f>IF(ISBLANK(laps_times[[#This Row],[56]]),"DNF",    rounds_cum_time[[#This Row],[55]]+laps_times[[#This Row],[56]])</f>
        <v>9.0626620370370364E-2</v>
      </c>
      <c r="BN71" s="126">
        <f>IF(ISBLANK(laps_times[[#This Row],[57]]),"DNF",    rounds_cum_time[[#This Row],[56]]+laps_times[[#This Row],[57]])</f>
        <v>9.245439814814814E-2</v>
      </c>
      <c r="BO71" s="126">
        <f>IF(ISBLANK(laps_times[[#This Row],[58]]),"DNF",    rounds_cum_time[[#This Row],[57]]+laps_times[[#This Row],[58]])</f>
        <v>9.428807870370369E-2</v>
      </c>
      <c r="BP71" s="126">
        <f>IF(ISBLANK(laps_times[[#This Row],[59]]),"DNF",    rounds_cum_time[[#This Row],[58]]+laps_times[[#This Row],[59]])</f>
        <v>9.6156249999999985E-2</v>
      </c>
      <c r="BQ71" s="126">
        <f>IF(ISBLANK(laps_times[[#This Row],[60]]),"DNF",    rounds_cum_time[[#This Row],[59]]+laps_times[[#This Row],[60]])</f>
        <v>9.801631944444443E-2</v>
      </c>
      <c r="BR71" s="126">
        <f>IF(ISBLANK(laps_times[[#This Row],[61]]),"DNF",    rounds_cum_time[[#This Row],[60]]+laps_times[[#This Row],[61]])</f>
        <v>9.9896180555555547E-2</v>
      </c>
      <c r="BS71" s="126">
        <f>IF(ISBLANK(laps_times[[#This Row],[62]]),"DNF",    rounds_cum_time[[#This Row],[61]]+laps_times[[#This Row],[62]])</f>
        <v>0.10173356481481481</v>
      </c>
      <c r="BT71" s="126">
        <f>IF(ISBLANK(laps_times[[#This Row],[63]]),"DNF",    rounds_cum_time[[#This Row],[62]]+laps_times[[#This Row],[63]])</f>
        <v>0.10375289351851852</v>
      </c>
      <c r="BU71" s="126">
        <f>IF(ISBLANK(laps_times[[#This Row],[64]]),"DNF",    rounds_cum_time[[#This Row],[63]]+laps_times[[#This Row],[64]])</f>
        <v>0.10565416666666666</v>
      </c>
      <c r="BV71" s="126">
        <f>IF(ISBLANK(laps_times[[#This Row],[65]]),"DNF",    rounds_cum_time[[#This Row],[64]]+laps_times[[#This Row],[65]])</f>
        <v>0.10756342592592592</v>
      </c>
      <c r="BW71" s="126">
        <f>IF(ISBLANK(laps_times[[#This Row],[66]]),"DNF",    rounds_cum_time[[#This Row],[65]]+laps_times[[#This Row],[66]])</f>
        <v>0.10948726851851852</v>
      </c>
      <c r="BX71" s="126">
        <f>IF(ISBLANK(laps_times[[#This Row],[67]]),"DNF",    rounds_cum_time[[#This Row],[66]]+laps_times[[#This Row],[67]])</f>
        <v>0.11137291666666667</v>
      </c>
      <c r="BY71" s="126">
        <f>IF(ISBLANK(laps_times[[#This Row],[68]]),"DNF",    rounds_cum_time[[#This Row],[67]]+laps_times[[#This Row],[68]])</f>
        <v>0.11342916666666666</v>
      </c>
      <c r="BZ71" s="126">
        <f>IF(ISBLANK(laps_times[[#This Row],[69]]),"DNF",    rounds_cum_time[[#This Row],[68]]+laps_times[[#This Row],[69]])</f>
        <v>0.11534756944444444</v>
      </c>
      <c r="CA71" s="126">
        <f>IF(ISBLANK(laps_times[[#This Row],[70]]),"DNF",    rounds_cum_time[[#This Row],[69]]+laps_times[[#This Row],[70]])</f>
        <v>0.11944444444444444</v>
      </c>
      <c r="CB71" s="126">
        <f>IF(ISBLANK(laps_times[[#This Row],[71]]),"DNF",    rounds_cum_time[[#This Row],[70]]+laps_times[[#This Row],[71]])</f>
        <v>0.12139999999999999</v>
      </c>
      <c r="CC71" s="126">
        <f>IF(ISBLANK(laps_times[[#This Row],[72]]),"DNF",    rounds_cum_time[[#This Row],[71]]+laps_times[[#This Row],[72]])</f>
        <v>0.12330289351851852</v>
      </c>
      <c r="CD71" s="126">
        <f>IF(ISBLANK(laps_times[[#This Row],[73]]),"DNF",    rounds_cum_time[[#This Row],[72]]+laps_times[[#This Row],[73]])</f>
        <v>0.1252054398148148</v>
      </c>
      <c r="CE71" s="126">
        <f>IF(ISBLANK(laps_times[[#This Row],[74]]),"DNF",    rounds_cum_time[[#This Row],[73]]+laps_times[[#This Row],[74]])</f>
        <v>0.127096875</v>
      </c>
      <c r="CF71" s="126">
        <f>IF(ISBLANK(laps_times[[#This Row],[75]]),"DNF",    rounds_cum_time[[#This Row],[74]]+laps_times[[#This Row],[75]])</f>
        <v>0.12904131944444444</v>
      </c>
      <c r="CG71" s="126">
        <f>IF(ISBLANK(laps_times[[#This Row],[76]]),"DNF",    rounds_cum_time[[#This Row],[75]]+laps_times[[#This Row],[76]])</f>
        <v>0.13100590277777777</v>
      </c>
      <c r="CH71" s="126">
        <f>IF(ISBLANK(laps_times[[#This Row],[77]]),"DNF",    rounds_cum_time[[#This Row],[76]]+laps_times[[#This Row],[77]])</f>
        <v>0.13294907407407405</v>
      </c>
      <c r="CI71" s="126">
        <f>IF(ISBLANK(laps_times[[#This Row],[78]]),"DNF",    rounds_cum_time[[#This Row],[77]]+laps_times[[#This Row],[78]])</f>
        <v>0.13477037037037035</v>
      </c>
      <c r="CJ71" s="126">
        <f>IF(ISBLANK(laps_times[[#This Row],[79]]),"DNF",    rounds_cum_time[[#This Row],[78]]+laps_times[[#This Row],[79]])</f>
        <v>0.13666759259259256</v>
      </c>
      <c r="CK71" s="126">
        <f>IF(ISBLANK(laps_times[[#This Row],[80]]),"DNF",    rounds_cum_time[[#This Row],[79]]+laps_times[[#This Row],[80]])</f>
        <v>0.13855624999999996</v>
      </c>
      <c r="CL71" s="126">
        <f>IF(ISBLANK(laps_times[[#This Row],[81]]),"DNF",    rounds_cum_time[[#This Row],[80]]+laps_times[[#This Row],[81]])</f>
        <v>0.14042870370370367</v>
      </c>
      <c r="CM71" s="126">
        <f>IF(ISBLANK(laps_times[[#This Row],[82]]),"DNF",    rounds_cum_time[[#This Row],[81]]+laps_times[[#This Row],[82]])</f>
        <v>0.14228668981481477</v>
      </c>
      <c r="CN71" s="126">
        <f>IF(ISBLANK(laps_times[[#This Row],[83]]),"DNF",    rounds_cum_time[[#This Row],[82]]+laps_times[[#This Row],[83]])</f>
        <v>0.14412129629629625</v>
      </c>
      <c r="CO71" s="126">
        <f>IF(ISBLANK(laps_times[[#This Row],[84]]),"DNF",    rounds_cum_time[[#This Row],[83]]+laps_times[[#This Row],[84]])</f>
        <v>0.14605543981481475</v>
      </c>
      <c r="CP71" s="126">
        <f>IF(ISBLANK(laps_times[[#This Row],[85]]),"DNF",    rounds_cum_time[[#This Row],[84]]+laps_times[[#This Row],[85]])</f>
        <v>0.14790787037037031</v>
      </c>
      <c r="CQ71" s="126">
        <f>IF(ISBLANK(laps_times[[#This Row],[86]]),"DNF",    rounds_cum_time[[#This Row],[85]]+laps_times[[#This Row],[86]])</f>
        <v>0.14976840277777773</v>
      </c>
      <c r="CR71" s="126">
        <f>IF(ISBLANK(laps_times[[#This Row],[87]]),"DNF",    rounds_cum_time[[#This Row],[86]]+laps_times[[#This Row],[87]])</f>
        <v>0.15162604166666663</v>
      </c>
      <c r="CS71" s="126">
        <f>IF(ISBLANK(laps_times[[#This Row],[88]]),"DNF",    rounds_cum_time[[#This Row],[87]]+laps_times[[#This Row],[88]])</f>
        <v>0.15362812499999995</v>
      </c>
      <c r="CT71" s="126">
        <f>IF(ISBLANK(laps_times[[#This Row],[89]]),"DNF",    rounds_cum_time[[#This Row],[88]]+laps_times[[#This Row],[89]])</f>
        <v>0.15543703703703698</v>
      </c>
      <c r="CU71" s="126">
        <f>IF(ISBLANK(laps_times[[#This Row],[90]]),"DNF",    rounds_cum_time[[#This Row],[89]]+laps_times[[#This Row],[90]])</f>
        <v>0.15731284722222216</v>
      </c>
      <c r="CV71" s="126">
        <f>IF(ISBLANK(laps_times[[#This Row],[91]]),"DNF",    rounds_cum_time[[#This Row],[90]]+laps_times[[#This Row],[91]])</f>
        <v>0.15910856481481475</v>
      </c>
      <c r="CW71" s="126">
        <f>IF(ISBLANK(laps_times[[#This Row],[92]]),"DNF",    rounds_cum_time[[#This Row],[91]]+laps_times[[#This Row],[92]])</f>
        <v>0.1610368055555555</v>
      </c>
      <c r="CX71" s="126">
        <f>IF(ISBLANK(laps_times[[#This Row],[93]]),"DNF",    rounds_cum_time[[#This Row],[92]]+laps_times[[#This Row],[93]])</f>
        <v>0.16306909722222215</v>
      </c>
      <c r="CY71" s="126">
        <f>IF(ISBLANK(laps_times[[#This Row],[94]]),"DNF",    rounds_cum_time[[#This Row],[93]]+laps_times[[#This Row],[94]])</f>
        <v>0.16508865740740733</v>
      </c>
      <c r="CZ71" s="126">
        <f>IF(ISBLANK(laps_times[[#This Row],[95]]),"DNF",    rounds_cum_time[[#This Row],[94]]+laps_times[[#This Row],[95]])</f>
        <v>0.16699756944444435</v>
      </c>
      <c r="DA71" s="126">
        <f>IF(ISBLANK(laps_times[[#This Row],[96]]),"DNF",    rounds_cum_time[[#This Row],[95]]+laps_times[[#This Row],[96]])</f>
        <v>0.16897164351851843</v>
      </c>
      <c r="DB71" s="126">
        <f>IF(ISBLANK(laps_times[[#This Row],[97]]),"DNF",    rounds_cum_time[[#This Row],[96]]+laps_times[[#This Row],[97]])</f>
        <v>0.17091342592592584</v>
      </c>
      <c r="DC71" s="126">
        <f>IF(ISBLANK(laps_times[[#This Row],[98]]),"DNF",    rounds_cum_time[[#This Row],[97]]+laps_times[[#This Row],[98]])</f>
        <v>0.1730644675925925</v>
      </c>
      <c r="DD71" s="126">
        <f>IF(ISBLANK(laps_times[[#This Row],[99]]),"DNF",    rounds_cum_time[[#This Row],[98]]+laps_times[[#This Row],[99]])</f>
        <v>0.17512731481481472</v>
      </c>
      <c r="DE71" s="126">
        <f>IF(ISBLANK(laps_times[[#This Row],[100]]),"DNF",    rounds_cum_time[[#This Row],[99]]+laps_times[[#This Row],[100]])</f>
        <v>0.17716979166666658</v>
      </c>
      <c r="DF71" s="126">
        <f>IF(ISBLANK(laps_times[[#This Row],[101]]),"DNF",    rounds_cum_time[[#This Row],[100]]+laps_times[[#This Row],[101]])</f>
        <v>0.17917986111111103</v>
      </c>
      <c r="DG71" s="126">
        <f>IF(ISBLANK(laps_times[[#This Row],[102]]),"DNF",    rounds_cum_time[[#This Row],[101]]+laps_times[[#This Row],[102]])</f>
        <v>0.18109918981481474</v>
      </c>
      <c r="DH71" s="126">
        <f>IF(ISBLANK(laps_times[[#This Row],[103]]),"DNF",    rounds_cum_time[[#This Row],[102]]+laps_times[[#This Row],[103]])</f>
        <v>0.18301168981481475</v>
      </c>
      <c r="DI71" s="127">
        <f>IF(ISBLANK(laps_times[[#This Row],[104]]),"DNF",    rounds_cum_time[[#This Row],[103]]+laps_times[[#This Row],[104]])</f>
        <v>0.18469745370370363</v>
      </c>
      <c r="DJ71" s="127">
        <f>IF(ISBLANK(laps_times[[#This Row],[105]]),"DNF",    rounds_cum_time[[#This Row],[104]]+laps_times[[#This Row],[105]])</f>
        <v>0.1861766203703703</v>
      </c>
    </row>
    <row r="72" spans="2:114">
      <c r="B72" s="123">
        <f>laps_times[[#This Row],[poř]]</f>
        <v>69</v>
      </c>
      <c r="C72" s="124">
        <f>laps_times[[#This Row],[s.č.]]</f>
        <v>35</v>
      </c>
      <c r="D72" s="124" t="str">
        <f>laps_times[[#This Row],[jméno]]</f>
        <v>Keiler Bernhard</v>
      </c>
      <c r="E72" s="125">
        <f>laps_times[[#This Row],[roč]]</f>
        <v>1958</v>
      </c>
      <c r="F72" s="125" t="str">
        <f>laps_times[[#This Row],[kat]]</f>
        <v>M60</v>
      </c>
      <c r="G72" s="125">
        <f>laps_times[[#This Row],[poř_kat]]</f>
        <v>4</v>
      </c>
      <c r="H72" s="124" t="str">
        <f>IF(ISBLANK(laps_times[[#This Row],[klub]]),"-",laps_times[[#This Row],[klub]])</f>
        <v>100 Marathonclub Austria</v>
      </c>
      <c r="I72" s="133">
        <f>laps_times[[#This Row],[celk. čas]]</f>
        <v>0.18744675925925924</v>
      </c>
      <c r="J72" s="126">
        <f>laps_times[[#This Row],[1]]</f>
        <v>2.6876157407407404E-3</v>
      </c>
      <c r="K72" s="126">
        <f>IF(ISBLANK(laps_times[[#This Row],[2]]),"DNF",    rounds_cum_time[[#This Row],[1]]+laps_times[[#This Row],[2]])</f>
        <v>4.2552083333333331E-3</v>
      </c>
      <c r="L72" s="126">
        <f>IF(ISBLANK(laps_times[[#This Row],[3]]),"DNF",    rounds_cum_time[[#This Row],[2]]+laps_times[[#This Row],[3]])</f>
        <v>5.8665509259259252E-3</v>
      </c>
      <c r="M72" s="126">
        <f>IF(ISBLANK(laps_times[[#This Row],[4]]),"DNF",    rounds_cum_time[[#This Row],[3]]+laps_times[[#This Row],[4]])</f>
        <v>7.4677083333333323E-3</v>
      </c>
      <c r="N72" s="126">
        <f>IF(ISBLANK(laps_times[[#This Row],[5]]),"DNF",    rounds_cum_time[[#This Row],[4]]+laps_times[[#This Row],[5]])</f>
        <v>9.079513888888887E-3</v>
      </c>
      <c r="O72" s="126">
        <f>IF(ISBLANK(laps_times[[#This Row],[6]]),"DNF",    rounds_cum_time[[#This Row],[5]]+laps_times[[#This Row],[6]])</f>
        <v>1.0689351851851849E-2</v>
      </c>
      <c r="P72" s="126">
        <f>IF(ISBLANK(laps_times[[#This Row],[7]]),"DNF",    rounds_cum_time[[#This Row],[6]]+laps_times[[#This Row],[7]])</f>
        <v>1.2272916666666665E-2</v>
      </c>
      <c r="Q72" s="126">
        <f>IF(ISBLANK(laps_times[[#This Row],[8]]),"DNF",    rounds_cum_time[[#This Row],[7]]+laps_times[[#This Row],[8]])</f>
        <v>1.3904513888888886E-2</v>
      </c>
      <c r="R72" s="126">
        <f>IF(ISBLANK(laps_times[[#This Row],[9]]),"DNF",    rounds_cum_time[[#This Row],[8]]+laps_times[[#This Row],[9]])</f>
        <v>1.5500347222222219E-2</v>
      </c>
      <c r="S72" s="126">
        <f>IF(ISBLANK(laps_times[[#This Row],[10]]),"DNF",    rounds_cum_time[[#This Row],[9]]+laps_times[[#This Row],[10]])</f>
        <v>1.708159722222222E-2</v>
      </c>
      <c r="T72" s="126">
        <f>IF(ISBLANK(laps_times[[#This Row],[11]]),"DNF",    rounds_cum_time[[#This Row],[10]]+laps_times[[#This Row],[11]])</f>
        <v>1.8703009259259256E-2</v>
      </c>
      <c r="U72" s="126">
        <f>IF(ISBLANK(laps_times[[#This Row],[12]]),"DNF",    rounds_cum_time[[#This Row],[11]]+laps_times[[#This Row],[12]])</f>
        <v>2.0304513888888886E-2</v>
      </c>
      <c r="V72" s="126">
        <f>IF(ISBLANK(laps_times[[#This Row],[13]]),"DNF",    rounds_cum_time[[#This Row],[12]]+laps_times[[#This Row],[13]])</f>
        <v>2.1865624999999996E-2</v>
      </c>
      <c r="W72" s="126">
        <f>IF(ISBLANK(laps_times[[#This Row],[14]]),"DNF",    rounds_cum_time[[#This Row],[13]]+laps_times[[#This Row],[14]])</f>
        <v>2.3443749999999996E-2</v>
      </c>
      <c r="X72" s="126">
        <f>IF(ISBLANK(laps_times[[#This Row],[15]]),"DNF",    rounds_cum_time[[#This Row],[14]]+laps_times[[#This Row],[15]])</f>
        <v>2.5032523148148144E-2</v>
      </c>
      <c r="Y72" s="126">
        <f>IF(ISBLANK(laps_times[[#This Row],[16]]),"DNF",    rounds_cum_time[[#This Row],[15]]+laps_times[[#This Row],[16]])</f>
        <v>2.6635416666666661E-2</v>
      </c>
      <c r="Z72" s="126">
        <f>IF(ISBLANK(laps_times[[#This Row],[17]]),"DNF",    rounds_cum_time[[#This Row],[16]]+laps_times[[#This Row],[17]])</f>
        <v>2.8249884259259256E-2</v>
      </c>
      <c r="AA72" s="126">
        <f>IF(ISBLANK(laps_times[[#This Row],[18]]),"DNF",    rounds_cum_time[[#This Row],[17]]+laps_times[[#This Row],[18]])</f>
        <v>2.9861921296296293E-2</v>
      </c>
      <c r="AB72" s="126">
        <f>IF(ISBLANK(laps_times[[#This Row],[19]]),"DNF",    rounds_cum_time[[#This Row],[18]]+laps_times[[#This Row],[19]])</f>
        <v>3.1507060185185183E-2</v>
      </c>
      <c r="AC72" s="126">
        <f>IF(ISBLANK(laps_times[[#This Row],[20]]),"DNF",    rounds_cum_time[[#This Row],[19]]+laps_times[[#This Row],[20]])</f>
        <v>3.3146990740740741E-2</v>
      </c>
      <c r="AD72" s="126">
        <f>IF(ISBLANK(laps_times[[#This Row],[21]]),"DNF",    rounds_cum_time[[#This Row],[20]]+laps_times[[#This Row],[21]])</f>
        <v>3.4785995370370373E-2</v>
      </c>
      <c r="AE72" s="126">
        <f>IF(ISBLANK(laps_times[[#This Row],[22]]),"DNF",    rounds_cum_time[[#This Row],[21]]+laps_times[[#This Row],[22]])</f>
        <v>3.6450578703703704E-2</v>
      </c>
      <c r="AF72" s="126">
        <f>IF(ISBLANK(laps_times[[#This Row],[23]]),"DNF",    rounds_cum_time[[#This Row],[22]]+laps_times[[#This Row],[23]])</f>
        <v>3.8129976851851849E-2</v>
      </c>
      <c r="AG72" s="126">
        <f>IF(ISBLANK(laps_times[[#This Row],[24]]),"DNF",    rounds_cum_time[[#This Row],[23]]+laps_times[[#This Row],[24]])</f>
        <v>3.9739004629629628E-2</v>
      </c>
      <c r="AH72" s="126">
        <f>IF(ISBLANK(laps_times[[#This Row],[25]]),"DNF",    rounds_cum_time[[#This Row],[24]]+laps_times[[#This Row],[25]])</f>
        <v>4.134074074074074E-2</v>
      </c>
      <c r="AI72" s="126">
        <f>IF(ISBLANK(laps_times[[#This Row],[26]]),"DNF",    rounds_cum_time[[#This Row],[25]]+laps_times[[#This Row],[26]])</f>
        <v>4.298449074074074E-2</v>
      </c>
      <c r="AJ72" s="126">
        <f>IF(ISBLANK(laps_times[[#This Row],[27]]),"DNF",    rounds_cum_time[[#This Row],[26]]+laps_times[[#This Row],[27]])</f>
        <v>4.4639351851851854E-2</v>
      </c>
      <c r="AK72" s="126">
        <f>IF(ISBLANK(laps_times[[#This Row],[28]]),"DNF",    rounds_cum_time[[#This Row],[27]]+laps_times[[#This Row],[28]])</f>
        <v>4.6274884259259262E-2</v>
      </c>
      <c r="AL72" s="126">
        <f>IF(ISBLANK(laps_times[[#This Row],[29]]),"DNF",    rounds_cum_time[[#This Row],[28]]+laps_times[[#This Row],[29]])</f>
        <v>4.7948148148148149E-2</v>
      </c>
      <c r="AM72" s="126">
        <f>IF(ISBLANK(laps_times[[#This Row],[30]]),"DNF",    rounds_cum_time[[#This Row],[29]]+laps_times[[#This Row],[30]])</f>
        <v>4.9617592592592595E-2</v>
      </c>
      <c r="AN72" s="126">
        <f>IF(ISBLANK(laps_times[[#This Row],[31]]),"DNF",    rounds_cum_time[[#This Row],[30]]+laps_times[[#This Row],[31]])</f>
        <v>5.1312962962962963E-2</v>
      </c>
      <c r="AO72" s="126">
        <f>IF(ISBLANK(laps_times[[#This Row],[32]]),"DNF",    rounds_cum_time[[#This Row],[31]]+laps_times[[#This Row],[32]])</f>
        <v>5.3009374999999997E-2</v>
      </c>
      <c r="AP72" s="126">
        <f>IF(ISBLANK(laps_times[[#This Row],[33]]),"DNF",    rounds_cum_time[[#This Row],[32]]+laps_times[[#This Row],[33]])</f>
        <v>5.4670254629629628E-2</v>
      </c>
      <c r="AQ72" s="126">
        <f>IF(ISBLANK(laps_times[[#This Row],[34]]),"DNF",    rounds_cum_time[[#This Row],[33]]+laps_times[[#This Row],[34]])</f>
        <v>5.6323495370370368E-2</v>
      </c>
      <c r="AR72" s="126">
        <f>IF(ISBLANK(laps_times[[#This Row],[35]]),"DNF",    rounds_cum_time[[#This Row],[34]]+laps_times[[#This Row],[35]])</f>
        <v>5.8005208333333329E-2</v>
      </c>
      <c r="AS72" s="126">
        <f>IF(ISBLANK(laps_times[[#This Row],[36]]),"DNF",    rounds_cum_time[[#This Row],[35]]+laps_times[[#This Row],[36]])</f>
        <v>5.9683101851851848E-2</v>
      </c>
      <c r="AT72" s="126">
        <f>IF(ISBLANK(laps_times[[#This Row],[37]]),"DNF",    rounds_cum_time[[#This Row],[36]]+laps_times[[#This Row],[37]])</f>
        <v>6.1361805555555551E-2</v>
      </c>
      <c r="AU72" s="126">
        <f>IF(ISBLANK(laps_times[[#This Row],[38]]),"DNF",    rounds_cum_time[[#This Row],[37]]+laps_times[[#This Row],[38]])</f>
        <v>6.3069097222222217E-2</v>
      </c>
      <c r="AV72" s="126">
        <f>IF(ISBLANK(laps_times[[#This Row],[39]]),"DNF",    rounds_cum_time[[#This Row],[38]]+laps_times[[#This Row],[39]])</f>
        <v>6.4768518518518517E-2</v>
      </c>
      <c r="AW72" s="126">
        <f>IF(ISBLANK(laps_times[[#This Row],[40]]),"DNF",    rounds_cum_time[[#This Row],[39]]+laps_times[[#This Row],[40]])</f>
        <v>6.6524768518518518E-2</v>
      </c>
      <c r="AX72" s="126">
        <f>IF(ISBLANK(laps_times[[#This Row],[41]]),"DNF",    rounds_cum_time[[#This Row],[40]]+laps_times[[#This Row],[41]])</f>
        <v>6.8288425925925919E-2</v>
      </c>
      <c r="AY72" s="126">
        <f>IF(ISBLANK(laps_times[[#This Row],[42]]),"DNF",    rounds_cum_time[[#This Row],[41]]+laps_times[[#This Row],[42]])</f>
        <v>7.0104513888888886E-2</v>
      </c>
      <c r="AZ72" s="126">
        <f>IF(ISBLANK(laps_times[[#This Row],[43]]),"DNF",    rounds_cum_time[[#This Row],[42]]+laps_times[[#This Row],[43]])</f>
        <v>7.1967824074074066E-2</v>
      </c>
      <c r="BA72" s="126">
        <f>IF(ISBLANK(laps_times[[#This Row],[44]]),"DNF",    rounds_cum_time[[#This Row],[43]]+laps_times[[#This Row],[44]])</f>
        <v>7.3703472222222219E-2</v>
      </c>
      <c r="BB72" s="126">
        <f>IF(ISBLANK(laps_times[[#This Row],[45]]),"DNF",    rounds_cum_time[[#This Row],[44]]+laps_times[[#This Row],[45]])</f>
        <v>7.5420370370370374E-2</v>
      </c>
      <c r="BC72" s="126">
        <f>IF(ISBLANK(laps_times[[#This Row],[46]]),"DNF",    rounds_cum_time[[#This Row],[45]]+laps_times[[#This Row],[46]])</f>
        <v>7.7138194444444447E-2</v>
      </c>
      <c r="BD72" s="126">
        <f>IF(ISBLANK(laps_times[[#This Row],[47]]),"DNF",    rounds_cum_time[[#This Row],[46]]+laps_times[[#This Row],[47]])</f>
        <v>7.8870717592592593E-2</v>
      </c>
      <c r="BE72" s="126">
        <f>IF(ISBLANK(laps_times[[#This Row],[48]]),"DNF",    rounds_cum_time[[#This Row],[47]]+laps_times[[#This Row],[48]])</f>
        <v>8.0628703703703702E-2</v>
      </c>
      <c r="BF72" s="126">
        <f>IF(ISBLANK(laps_times[[#This Row],[49]]),"DNF",    rounds_cum_time[[#This Row],[48]]+laps_times[[#This Row],[49]])</f>
        <v>8.2352662037037033E-2</v>
      </c>
      <c r="BG72" s="126">
        <f>IF(ISBLANK(laps_times[[#This Row],[50]]),"DNF",    rounds_cum_time[[#This Row],[49]]+laps_times[[#This Row],[50]])</f>
        <v>8.4095138888888879E-2</v>
      </c>
      <c r="BH72" s="126">
        <f>IF(ISBLANK(laps_times[[#This Row],[51]]),"DNF",    rounds_cum_time[[#This Row],[50]]+laps_times[[#This Row],[51]])</f>
        <v>8.5868634259259252E-2</v>
      </c>
      <c r="BI72" s="126">
        <f>IF(ISBLANK(laps_times[[#This Row],[52]]),"DNF",    rounds_cum_time[[#This Row],[51]]+laps_times[[#This Row],[52]])</f>
        <v>8.7752546296296294E-2</v>
      </c>
      <c r="BJ72" s="126">
        <f>IF(ISBLANK(laps_times[[#This Row],[53]]),"DNF",    rounds_cum_time[[#This Row],[52]]+laps_times[[#This Row],[53]])</f>
        <v>8.9549537037037039E-2</v>
      </c>
      <c r="BK72" s="126">
        <f>IF(ISBLANK(laps_times[[#This Row],[54]]),"DNF",    rounds_cum_time[[#This Row],[53]]+laps_times[[#This Row],[54]])</f>
        <v>9.132025462962963E-2</v>
      </c>
      <c r="BL72" s="126">
        <f>IF(ISBLANK(laps_times[[#This Row],[55]]),"DNF",    rounds_cum_time[[#This Row],[54]]+laps_times[[#This Row],[55]])</f>
        <v>9.3086226851851847E-2</v>
      </c>
      <c r="BM72" s="126">
        <f>IF(ISBLANK(laps_times[[#This Row],[56]]),"DNF",    rounds_cum_time[[#This Row],[55]]+laps_times[[#This Row],[56]])</f>
        <v>9.4872106481481477E-2</v>
      </c>
      <c r="BN72" s="126">
        <f>IF(ISBLANK(laps_times[[#This Row],[57]]),"DNF",    rounds_cum_time[[#This Row],[56]]+laps_times[[#This Row],[57]])</f>
        <v>9.6666666666666665E-2</v>
      </c>
      <c r="BO72" s="126">
        <f>IF(ISBLANK(laps_times[[#This Row],[58]]),"DNF",    rounds_cum_time[[#This Row],[57]]+laps_times[[#This Row],[58]])</f>
        <v>9.8473263888888884E-2</v>
      </c>
      <c r="BP72" s="126">
        <f>IF(ISBLANK(laps_times[[#This Row],[59]]),"DNF",    rounds_cum_time[[#This Row],[58]]+laps_times[[#This Row],[59]])</f>
        <v>0.10024791666666666</v>
      </c>
      <c r="BQ72" s="126">
        <f>IF(ISBLANK(laps_times[[#This Row],[60]]),"DNF",    rounds_cum_time[[#This Row],[59]]+laps_times[[#This Row],[60]])</f>
        <v>0.10204826388888888</v>
      </c>
      <c r="BR72" s="126">
        <f>IF(ISBLANK(laps_times[[#This Row],[61]]),"DNF",    rounds_cum_time[[#This Row],[60]]+laps_times[[#This Row],[61]])</f>
        <v>0.10390138888888888</v>
      </c>
      <c r="BS72" s="126">
        <f>IF(ISBLANK(laps_times[[#This Row],[62]]),"DNF",    rounds_cum_time[[#This Row],[61]]+laps_times[[#This Row],[62]])</f>
        <v>0.10573472222222222</v>
      </c>
      <c r="BT72" s="126">
        <f>IF(ISBLANK(laps_times[[#This Row],[63]]),"DNF",    rounds_cum_time[[#This Row],[62]]+laps_times[[#This Row],[63]])</f>
        <v>0.10761469907407407</v>
      </c>
      <c r="BU72" s="126">
        <f>IF(ISBLANK(laps_times[[#This Row],[64]]),"DNF",    rounds_cum_time[[#This Row],[63]]+laps_times[[#This Row],[64]])</f>
        <v>0.10961481481481482</v>
      </c>
      <c r="BV72" s="126">
        <f>IF(ISBLANK(laps_times[[#This Row],[65]]),"DNF",    rounds_cum_time[[#This Row],[64]]+laps_times[[#This Row],[65]])</f>
        <v>0.11146099537037037</v>
      </c>
      <c r="BW72" s="126">
        <f>IF(ISBLANK(laps_times[[#This Row],[66]]),"DNF",    rounds_cum_time[[#This Row],[65]]+laps_times[[#This Row],[66]])</f>
        <v>0.11330578703703703</v>
      </c>
      <c r="BX72" s="126">
        <f>IF(ISBLANK(laps_times[[#This Row],[67]]),"DNF",    rounds_cum_time[[#This Row],[66]]+laps_times[[#This Row],[67]])</f>
        <v>0.11516863425925926</v>
      </c>
      <c r="BY72" s="126">
        <f>IF(ISBLANK(laps_times[[#This Row],[68]]),"DNF",    rounds_cum_time[[#This Row],[67]]+laps_times[[#This Row],[68]])</f>
        <v>0.11700891203703703</v>
      </c>
      <c r="BZ72" s="126">
        <f>IF(ISBLANK(laps_times[[#This Row],[69]]),"DNF",    rounds_cum_time[[#This Row],[68]]+laps_times[[#This Row],[69]])</f>
        <v>0.11888796296296296</v>
      </c>
      <c r="CA72" s="126">
        <f>IF(ISBLANK(laps_times[[#This Row],[70]]),"DNF",    rounds_cum_time[[#This Row],[69]]+laps_times[[#This Row],[70]])</f>
        <v>0.12071909722222222</v>
      </c>
      <c r="CB72" s="126">
        <f>IF(ISBLANK(laps_times[[#This Row],[71]]),"DNF",    rounds_cum_time[[#This Row],[70]]+laps_times[[#This Row],[71]])</f>
        <v>0.12261956018518519</v>
      </c>
      <c r="CC72" s="126">
        <f>IF(ISBLANK(laps_times[[#This Row],[72]]),"DNF",    rounds_cum_time[[#This Row],[71]]+laps_times[[#This Row],[72]])</f>
        <v>0.1245931712962963</v>
      </c>
      <c r="CD72" s="126">
        <f>IF(ISBLANK(laps_times[[#This Row],[73]]),"DNF",    rounds_cum_time[[#This Row],[72]]+laps_times[[#This Row],[73]])</f>
        <v>0.12645324074074074</v>
      </c>
      <c r="CE72" s="126">
        <f>IF(ISBLANK(laps_times[[#This Row],[74]]),"DNF",    rounds_cum_time[[#This Row],[73]]+laps_times[[#This Row],[74]])</f>
        <v>0.12832997685185185</v>
      </c>
      <c r="CF72" s="126">
        <f>IF(ISBLANK(laps_times[[#This Row],[75]]),"DNF",    rounds_cum_time[[#This Row],[74]]+laps_times[[#This Row],[75]])</f>
        <v>0.13018402777777777</v>
      </c>
      <c r="CG72" s="126">
        <f>IF(ISBLANK(laps_times[[#This Row],[76]]),"DNF",    rounds_cum_time[[#This Row],[75]]+laps_times[[#This Row],[76]])</f>
        <v>0.13202951388888887</v>
      </c>
      <c r="CH72" s="126">
        <f>IF(ISBLANK(laps_times[[#This Row],[77]]),"DNF",    rounds_cum_time[[#This Row],[76]]+laps_times[[#This Row],[77]])</f>
        <v>0.13388645833333332</v>
      </c>
      <c r="CI72" s="126">
        <f>IF(ISBLANK(laps_times[[#This Row],[78]]),"DNF",    rounds_cum_time[[#This Row],[77]]+laps_times[[#This Row],[78]])</f>
        <v>0.1357730324074074</v>
      </c>
      <c r="CJ72" s="126">
        <f>IF(ISBLANK(laps_times[[#This Row],[79]]),"DNF",    rounds_cum_time[[#This Row],[78]]+laps_times[[#This Row],[79]])</f>
        <v>0.13765694444444443</v>
      </c>
      <c r="CK72" s="126">
        <f>IF(ISBLANK(laps_times[[#This Row],[80]]),"DNF",    rounds_cum_time[[#This Row],[79]]+laps_times[[#This Row],[80]])</f>
        <v>0.13952210648148147</v>
      </c>
      <c r="CL72" s="126">
        <f>IF(ISBLANK(laps_times[[#This Row],[81]]),"DNF",    rounds_cum_time[[#This Row],[80]]+laps_times[[#This Row],[81]])</f>
        <v>0.14147094907407406</v>
      </c>
      <c r="CM72" s="126">
        <f>IF(ISBLANK(laps_times[[#This Row],[82]]),"DNF",    rounds_cum_time[[#This Row],[81]]+laps_times[[#This Row],[82]])</f>
        <v>0.1433429398148148</v>
      </c>
      <c r="CN72" s="126">
        <f>IF(ISBLANK(laps_times[[#This Row],[83]]),"DNF",    rounds_cum_time[[#This Row],[82]]+laps_times[[#This Row],[83]])</f>
        <v>0.14522337962962961</v>
      </c>
      <c r="CO72" s="126">
        <f>IF(ISBLANK(laps_times[[#This Row],[84]]),"DNF",    rounds_cum_time[[#This Row],[83]]+laps_times[[#This Row],[84]])</f>
        <v>0.14708715277777776</v>
      </c>
      <c r="CP72" s="126">
        <f>IF(ISBLANK(laps_times[[#This Row],[85]]),"DNF",    rounds_cum_time[[#This Row],[84]]+laps_times[[#This Row],[85]])</f>
        <v>0.1489935185185185</v>
      </c>
      <c r="CQ72" s="126">
        <f>IF(ISBLANK(laps_times[[#This Row],[86]]),"DNF",    rounds_cum_time[[#This Row],[85]]+laps_times[[#This Row],[86]])</f>
        <v>0.15088148148148145</v>
      </c>
      <c r="CR72" s="126">
        <f>IF(ISBLANK(laps_times[[#This Row],[87]]),"DNF",    rounds_cum_time[[#This Row],[86]]+laps_times[[#This Row],[87]])</f>
        <v>0.15280023148148145</v>
      </c>
      <c r="CS72" s="126">
        <f>IF(ISBLANK(laps_times[[#This Row],[88]]),"DNF",    rounds_cum_time[[#This Row],[87]]+laps_times[[#This Row],[88]])</f>
        <v>0.15470543981481477</v>
      </c>
      <c r="CT72" s="126">
        <f>IF(ISBLANK(laps_times[[#This Row],[89]]),"DNF",    rounds_cum_time[[#This Row],[88]]+laps_times[[#This Row],[89]])</f>
        <v>0.15665416666666662</v>
      </c>
      <c r="CU72" s="126">
        <f>IF(ISBLANK(laps_times[[#This Row],[90]]),"DNF",    rounds_cum_time[[#This Row],[89]]+laps_times[[#This Row],[90]])</f>
        <v>0.15870104166666663</v>
      </c>
      <c r="CV72" s="126">
        <f>IF(ISBLANK(laps_times[[#This Row],[91]]),"DNF",    rounds_cum_time[[#This Row],[90]]+laps_times[[#This Row],[91]])</f>
        <v>0.16060844907407404</v>
      </c>
      <c r="CW72" s="126">
        <f>IF(ISBLANK(laps_times[[#This Row],[92]]),"DNF",    rounds_cum_time[[#This Row],[91]]+laps_times[[#This Row],[92]])</f>
        <v>0.16258483796296294</v>
      </c>
      <c r="CX72" s="126">
        <f>IF(ISBLANK(laps_times[[#This Row],[93]]),"DNF",    rounds_cum_time[[#This Row],[92]]+laps_times[[#This Row],[93]])</f>
        <v>0.16449918981481479</v>
      </c>
      <c r="CY72" s="126">
        <f>IF(ISBLANK(laps_times[[#This Row],[94]]),"DNF",    rounds_cum_time[[#This Row],[93]]+laps_times[[#This Row],[94]])</f>
        <v>0.16642152777777774</v>
      </c>
      <c r="CZ72" s="126">
        <f>IF(ISBLANK(laps_times[[#This Row],[95]]),"DNF",    rounds_cum_time[[#This Row],[94]]+laps_times[[#This Row],[95]])</f>
        <v>0.16836423611111107</v>
      </c>
      <c r="DA72" s="126">
        <f>IF(ISBLANK(laps_times[[#This Row],[96]]),"DNF",    rounds_cum_time[[#This Row],[95]]+laps_times[[#This Row],[96]])</f>
        <v>0.17044652777777775</v>
      </c>
      <c r="DB72" s="126">
        <f>IF(ISBLANK(laps_times[[#This Row],[97]]),"DNF",    rounds_cum_time[[#This Row],[96]]+laps_times[[#This Row],[97]])</f>
        <v>0.17234212962962961</v>
      </c>
      <c r="DC72" s="126">
        <f>IF(ISBLANK(laps_times[[#This Row],[98]]),"DNF",    rounds_cum_time[[#This Row],[97]]+laps_times[[#This Row],[98]])</f>
        <v>0.17426874999999997</v>
      </c>
      <c r="DD72" s="126">
        <f>IF(ISBLANK(laps_times[[#This Row],[99]]),"DNF",    rounds_cum_time[[#This Row],[98]]+laps_times[[#This Row],[99]])</f>
        <v>0.17624884259259258</v>
      </c>
      <c r="DE72" s="126">
        <f>IF(ISBLANK(laps_times[[#This Row],[100]]),"DNF",    rounds_cum_time[[#This Row],[99]]+laps_times[[#This Row],[100]])</f>
        <v>0.17811203703703701</v>
      </c>
      <c r="DF72" s="126">
        <f>IF(ISBLANK(laps_times[[#This Row],[101]]),"DNF",    rounds_cum_time[[#This Row],[100]]+laps_times[[#This Row],[101]])</f>
        <v>0.17998159722222221</v>
      </c>
      <c r="DG72" s="126">
        <f>IF(ISBLANK(laps_times[[#This Row],[102]]),"DNF",    rounds_cum_time[[#This Row],[101]]+laps_times[[#This Row],[102]])</f>
        <v>0.18194039351851851</v>
      </c>
      <c r="DH72" s="126">
        <f>IF(ISBLANK(laps_times[[#This Row],[103]]),"DNF",    rounds_cum_time[[#This Row],[102]]+laps_times[[#This Row],[103]])</f>
        <v>0.18379375000000001</v>
      </c>
      <c r="DI72" s="127">
        <f>IF(ISBLANK(laps_times[[#This Row],[104]]),"DNF",    rounds_cum_time[[#This Row],[103]]+laps_times[[#This Row],[104]])</f>
        <v>0.18573831018518519</v>
      </c>
      <c r="DJ72" s="127">
        <f>IF(ISBLANK(laps_times[[#This Row],[105]]),"DNF",    rounds_cum_time[[#This Row],[104]]+laps_times[[#This Row],[105]])</f>
        <v>0.18744722222222224</v>
      </c>
    </row>
    <row r="73" spans="2:114">
      <c r="B73" s="123">
        <f>laps_times[[#This Row],[poř]]</f>
        <v>70</v>
      </c>
      <c r="C73" s="124">
        <f>laps_times[[#This Row],[s.č.]]</f>
        <v>105</v>
      </c>
      <c r="D73" s="124" t="str">
        <f>laps_times[[#This Row],[jméno]]</f>
        <v>Vostry Miroslav</v>
      </c>
      <c r="E73" s="125">
        <f>laps_times[[#This Row],[roč]]</f>
        <v>1977</v>
      </c>
      <c r="F73" s="125" t="str">
        <f>laps_times[[#This Row],[kat]]</f>
        <v>M40</v>
      </c>
      <c r="G73" s="125">
        <f>laps_times[[#This Row],[poř_kat]]</f>
        <v>26</v>
      </c>
      <c r="H73" s="124" t="str">
        <f>IF(ISBLANK(laps_times[[#This Row],[klub]]),"-",laps_times[[#This Row],[klub]])</f>
        <v>MK Kladno</v>
      </c>
      <c r="I73" s="133">
        <f>laps_times[[#This Row],[celk. čas]]</f>
        <v>0.18982060185185187</v>
      </c>
      <c r="J73" s="126">
        <f>laps_times[[#This Row],[1]]</f>
        <v>2.2938657407407408E-3</v>
      </c>
      <c r="K73" s="126">
        <f>IF(ISBLANK(laps_times[[#This Row],[2]]),"DNF",    rounds_cum_time[[#This Row],[1]]+laps_times[[#This Row],[2]])</f>
        <v>3.7243055555555554E-3</v>
      </c>
      <c r="L73" s="126">
        <f>IF(ISBLANK(laps_times[[#This Row],[3]]),"DNF",    rounds_cum_time[[#This Row],[2]]+laps_times[[#This Row],[3]])</f>
        <v>5.1583333333333333E-3</v>
      </c>
      <c r="M73" s="126">
        <f>IF(ISBLANK(laps_times[[#This Row],[4]]),"DNF",    rounds_cum_time[[#This Row],[3]]+laps_times[[#This Row],[4]])</f>
        <v>6.6062500000000001E-3</v>
      </c>
      <c r="N73" s="126">
        <f>IF(ISBLANK(laps_times[[#This Row],[5]]),"DNF",    rounds_cum_time[[#This Row],[4]]+laps_times[[#This Row],[5]])</f>
        <v>8.0988425925925932E-3</v>
      </c>
      <c r="O73" s="126">
        <f>IF(ISBLANK(laps_times[[#This Row],[6]]),"DNF",    rounds_cum_time[[#This Row],[5]]+laps_times[[#This Row],[6]])</f>
        <v>9.5666666666666678E-3</v>
      </c>
      <c r="P73" s="126">
        <f>IF(ISBLANK(laps_times[[#This Row],[7]]),"DNF",    rounds_cum_time[[#This Row],[6]]+laps_times[[#This Row],[7]])</f>
        <v>1.1072453703703706E-2</v>
      </c>
      <c r="Q73" s="126">
        <f>IF(ISBLANK(laps_times[[#This Row],[8]]),"DNF",    rounds_cum_time[[#This Row],[7]]+laps_times[[#This Row],[8]])</f>
        <v>1.2624074074074076E-2</v>
      </c>
      <c r="R73" s="126">
        <f>IF(ISBLANK(laps_times[[#This Row],[9]]),"DNF",    rounds_cum_time[[#This Row],[8]]+laps_times[[#This Row],[9]])</f>
        <v>1.4142939814814817E-2</v>
      </c>
      <c r="S73" s="126">
        <f>IF(ISBLANK(laps_times[[#This Row],[10]]),"DNF",    rounds_cum_time[[#This Row],[9]]+laps_times[[#This Row],[10]])</f>
        <v>1.5669560185185186E-2</v>
      </c>
      <c r="T73" s="126">
        <f>IF(ISBLANK(laps_times[[#This Row],[11]]),"DNF",    rounds_cum_time[[#This Row],[10]]+laps_times[[#This Row],[11]])</f>
        <v>1.7164930555555555E-2</v>
      </c>
      <c r="U73" s="126">
        <f>IF(ISBLANK(laps_times[[#This Row],[12]]),"DNF",    rounds_cum_time[[#This Row],[11]]+laps_times[[#This Row],[12]])</f>
        <v>1.8628587962962961E-2</v>
      </c>
      <c r="V73" s="126">
        <f>IF(ISBLANK(laps_times[[#This Row],[13]]),"DNF",    rounds_cum_time[[#This Row],[12]]+laps_times[[#This Row],[13]])</f>
        <v>2.0277314814814814E-2</v>
      </c>
      <c r="W73" s="126">
        <f>IF(ISBLANK(laps_times[[#This Row],[14]]),"DNF",    rounds_cum_time[[#This Row],[13]]+laps_times[[#This Row],[14]])</f>
        <v>2.1794212962962963E-2</v>
      </c>
      <c r="X73" s="126">
        <f>IF(ISBLANK(laps_times[[#This Row],[15]]),"DNF",    rounds_cum_time[[#This Row],[14]]+laps_times[[#This Row],[15]])</f>
        <v>2.3327430555555556E-2</v>
      </c>
      <c r="Y73" s="126">
        <f>IF(ISBLANK(laps_times[[#This Row],[16]]),"DNF",    rounds_cum_time[[#This Row],[15]]+laps_times[[#This Row],[16]])</f>
        <v>2.4896296296296298E-2</v>
      </c>
      <c r="Z73" s="126">
        <f>IF(ISBLANK(laps_times[[#This Row],[17]]),"DNF",    rounds_cum_time[[#This Row],[16]]+laps_times[[#This Row],[17]])</f>
        <v>2.6421990740740742E-2</v>
      </c>
      <c r="AA73" s="126">
        <f>IF(ISBLANK(laps_times[[#This Row],[18]]),"DNF",    rounds_cum_time[[#This Row],[17]]+laps_times[[#This Row],[18]])</f>
        <v>2.7963425925925926E-2</v>
      </c>
      <c r="AB73" s="126">
        <f>IF(ISBLANK(laps_times[[#This Row],[19]]),"DNF",    rounds_cum_time[[#This Row],[18]]+laps_times[[#This Row],[19]])</f>
        <v>2.9532870370370369E-2</v>
      </c>
      <c r="AC73" s="126">
        <f>IF(ISBLANK(laps_times[[#This Row],[20]]),"DNF",    rounds_cum_time[[#This Row],[19]]+laps_times[[#This Row],[20]])</f>
        <v>3.1369907407407409E-2</v>
      </c>
      <c r="AD73" s="126">
        <f>IF(ISBLANK(laps_times[[#This Row],[21]]),"DNF",    rounds_cum_time[[#This Row],[20]]+laps_times[[#This Row],[21]])</f>
        <v>3.2921064814814813E-2</v>
      </c>
      <c r="AE73" s="126">
        <f>IF(ISBLANK(laps_times[[#This Row],[22]]),"DNF",    rounds_cum_time[[#This Row],[21]]+laps_times[[#This Row],[22]])</f>
        <v>3.4542476851851849E-2</v>
      </c>
      <c r="AF73" s="126">
        <f>IF(ISBLANK(laps_times[[#This Row],[23]]),"DNF",    rounds_cum_time[[#This Row],[22]]+laps_times[[#This Row],[23]])</f>
        <v>3.6161226851851851E-2</v>
      </c>
      <c r="AG73" s="126">
        <f>IF(ISBLANK(laps_times[[#This Row],[24]]),"DNF",    rounds_cum_time[[#This Row],[23]]+laps_times[[#This Row],[24]])</f>
        <v>3.7761574074074072E-2</v>
      </c>
      <c r="AH73" s="126">
        <f>IF(ISBLANK(laps_times[[#This Row],[25]]),"DNF",    rounds_cum_time[[#This Row],[24]]+laps_times[[#This Row],[25]])</f>
        <v>3.9416550925925928E-2</v>
      </c>
      <c r="AI73" s="126">
        <f>IF(ISBLANK(laps_times[[#This Row],[26]]),"DNF",    rounds_cum_time[[#This Row],[25]]+laps_times[[#This Row],[26]])</f>
        <v>4.1080902777777782E-2</v>
      </c>
      <c r="AJ73" s="126">
        <f>IF(ISBLANK(laps_times[[#This Row],[27]]),"DNF",    rounds_cum_time[[#This Row],[26]]+laps_times[[#This Row],[27]])</f>
        <v>4.2706481481481484E-2</v>
      </c>
      <c r="AK73" s="126">
        <f>IF(ISBLANK(laps_times[[#This Row],[28]]),"DNF",    rounds_cum_time[[#This Row],[27]]+laps_times[[#This Row],[28]])</f>
        <v>4.4413310185185191E-2</v>
      </c>
      <c r="AL73" s="126">
        <f>IF(ISBLANK(laps_times[[#This Row],[29]]),"DNF",    rounds_cum_time[[#This Row],[28]]+laps_times[[#This Row],[29]])</f>
        <v>4.6008564814814822E-2</v>
      </c>
      <c r="AM73" s="126">
        <f>IF(ISBLANK(laps_times[[#This Row],[30]]),"DNF",    rounds_cum_time[[#This Row],[29]]+laps_times[[#This Row],[30]])</f>
        <v>4.7612384259259267E-2</v>
      </c>
      <c r="AN73" s="126">
        <f>IF(ISBLANK(laps_times[[#This Row],[31]]),"DNF",    rounds_cum_time[[#This Row],[30]]+laps_times[[#This Row],[31]])</f>
        <v>4.9223958333333345E-2</v>
      </c>
      <c r="AO73" s="126">
        <f>IF(ISBLANK(laps_times[[#This Row],[32]]),"DNF",    rounds_cum_time[[#This Row],[31]]+laps_times[[#This Row],[32]])</f>
        <v>5.0877662037037051E-2</v>
      </c>
      <c r="AP73" s="126">
        <f>IF(ISBLANK(laps_times[[#This Row],[33]]),"DNF",    rounds_cum_time[[#This Row],[32]]+laps_times[[#This Row],[33]])</f>
        <v>5.2519212962962976E-2</v>
      </c>
      <c r="AQ73" s="126">
        <f>IF(ISBLANK(laps_times[[#This Row],[34]]),"DNF",    rounds_cum_time[[#This Row],[33]]+laps_times[[#This Row],[34]])</f>
        <v>5.4189583333333347E-2</v>
      </c>
      <c r="AR73" s="126">
        <f>IF(ISBLANK(laps_times[[#This Row],[35]]),"DNF",    rounds_cum_time[[#This Row],[34]]+laps_times[[#This Row],[35]])</f>
        <v>5.5818518518518531E-2</v>
      </c>
      <c r="AS73" s="126">
        <f>IF(ISBLANK(laps_times[[#This Row],[36]]),"DNF",    rounds_cum_time[[#This Row],[35]]+laps_times[[#This Row],[36]])</f>
        <v>5.7449421296296307E-2</v>
      </c>
      <c r="AT73" s="126">
        <f>IF(ISBLANK(laps_times[[#This Row],[37]]),"DNF",    rounds_cum_time[[#This Row],[36]]+laps_times[[#This Row],[37]])</f>
        <v>5.9114467592592604E-2</v>
      </c>
      <c r="AU73" s="126">
        <f>IF(ISBLANK(laps_times[[#This Row],[38]]),"DNF",    rounds_cum_time[[#This Row],[37]]+laps_times[[#This Row],[38]])</f>
        <v>6.0838078703703717E-2</v>
      </c>
      <c r="AV73" s="126">
        <f>IF(ISBLANK(laps_times[[#This Row],[39]]),"DNF",    rounds_cum_time[[#This Row],[38]]+laps_times[[#This Row],[39]])</f>
        <v>6.2509953703703713E-2</v>
      </c>
      <c r="AW73" s="126">
        <f>IF(ISBLANK(laps_times[[#This Row],[40]]),"DNF",    rounds_cum_time[[#This Row],[39]]+laps_times[[#This Row],[40]])</f>
        <v>6.4137615740740755E-2</v>
      </c>
      <c r="AX73" s="126">
        <f>IF(ISBLANK(laps_times[[#This Row],[41]]),"DNF",    rounds_cum_time[[#This Row],[40]]+laps_times[[#This Row],[41]])</f>
        <v>6.5820486111111132E-2</v>
      </c>
      <c r="AY73" s="126">
        <f>IF(ISBLANK(laps_times[[#This Row],[42]]),"DNF",    rounds_cum_time[[#This Row],[41]]+laps_times[[#This Row],[42]])</f>
        <v>6.7548495370370387E-2</v>
      </c>
      <c r="AZ73" s="126">
        <f>IF(ISBLANK(laps_times[[#This Row],[43]]),"DNF",    rounds_cum_time[[#This Row],[42]]+laps_times[[#This Row],[43]])</f>
        <v>6.925891203703706E-2</v>
      </c>
      <c r="BA73" s="126">
        <f>IF(ISBLANK(laps_times[[#This Row],[44]]),"DNF",    rounds_cum_time[[#This Row],[43]]+laps_times[[#This Row],[44]])</f>
        <v>7.0944791666666687E-2</v>
      </c>
      <c r="BB73" s="126">
        <f>IF(ISBLANK(laps_times[[#This Row],[45]]),"DNF",    rounds_cum_time[[#This Row],[44]]+laps_times[[#This Row],[45]])</f>
        <v>7.2613541666666684E-2</v>
      </c>
      <c r="BC73" s="126">
        <f>IF(ISBLANK(laps_times[[#This Row],[46]]),"DNF",    rounds_cum_time[[#This Row],[45]]+laps_times[[#This Row],[46]])</f>
        <v>7.4464814814814831E-2</v>
      </c>
      <c r="BD73" s="126">
        <f>IF(ISBLANK(laps_times[[#This Row],[47]]),"DNF",    rounds_cum_time[[#This Row],[46]]+laps_times[[#This Row],[47]])</f>
        <v>7.6137268518518528E-2</v>
      </c>
      <c r="BE73" s="126">
        <f>IF(ISBLANK(laps_times[[#This Row],[48]]),"DNF",    rounds_cum_time[[#This Row],[47]]+laps_times[[#This Row],[48]])</f>
        <v>7.7839236111111126E-2</v>
      </c>
      <c r="BF73" s="126">
        <f>IF(ISBLANK(laps_times[[#This Row],[49]]),"DNF",    rounds_cum_time[[#This Row],[48]]+laps_times[[#This Row],[49]])</f>
        <v>7.9523148148148162E-2</v>
      </c>
      <c r="BG73" s="126">
        <f>IF(ISBLANK(laps_times[[#This Row],[50]]),"DNF",    rounds_cum_time[[#This Row],[49]]+laps_times[[#This Row],[50]])</f>
        <v>8.12613425925926E-2</v>
      </c>
      <c r="BH73" s="126">
        <f>IF(ISBLANK(laps_times[[#This Row],[51]]),"DNF",    rounds_cum_time[[#This Row],[50]]+laps_times[[#This Row],[51]])</f>
        <v>8.2958333333333342E-2</v>
      </c>
      <c r="BI73" s="126">
        <f>IF(ISBLANK(laps_times[[#This Row],[52]]),"DNF",    rounds_cum_time[[#This Row],[51]]+laps_times[[#This Row],[52]])</f>
        <v>8.4644675925925936E-2</v>
      </c>
      <c r="BJ73" s="126">
        <f>IF(ISBLANK(laps_times[[#This Row],[53]]),"DNF",    rounds_cum_time[[#This Row],[52]]+laps_times[[#This Row],[53]])</f>
        <v>8.6412500000000003E-2</v>
      </c>
      <c r="BK73" s="126">
        <f>IF(ISBLANK(laps_times[[#This Row],[54]]),"DNF",    rounds_cum_time[[#This Row],[53]]+laps_times[[#This Row],[54]])</f>
        <v>8.8231018518518528E-2</v>
      </c>
      <c r="BL73" s="126">
        <f>IF(ISBLANK(laps_times[[#This Row],[55]]),"DNF",    rounds_cum_time[[#This Row],[54]]+laps_times[[#This Row],[55]])</f>
        <v>9.0209375000000008E-2</v>
      </c>
      <c r="BM73" s="126">
        <f>IF(ISBLANK(laps_times[[#This Row],[56]]),"DNF",    rounds_cum_time[[#This Row],[55]]+laps_times[[#This Row],[56]])</f>
        <v>9.2054398148148156E-2</v>
      </c>
      <c r="BN73" s="126">
        <f>IF(ISBLANK(laps_times[[#This Row],[57]]),"DNF",    rounds_cum_time[[#This Row],[56]]+laps_times[[#This Row],[57]])</f>
        <v>9.3897222222222229E-2</v>
      </c>
      <c r="BO73" s="126">
        <f>IF(ISBLANK(laps_times[[#This Row],[58]]),"DNF",    rounds_cum_time[[#This Row],[57]]+laps_times[[#This Row],[58]])</f>
        <v>9.6003703703703716E-2</v>
      </c>
      <c r="BP73" s="126">
        <f>IF(ISBLANK(laps_times[[#This Row],[59]]),"DNF",    rounds_cum_time[[#This Row],[58]]+laps_times[[#This Row],[59]])</f>
        <v>9.7944444444444459E-2</v>
      </c>
      <c r="BQ73" s="126">
        <f>IF(ISBLANK(laps_times[[#This Row],[60]]),"DNF",    rounds_cum_time[[#This Row],[59]]+laps_times[[#This Row],[60]])</f>
        <v>9.9845601851851873E-2</v>
      </c>
      <c r="BR73" s="126">
        <f>IF(ISBLANK(laps_times[[#This Row],[61]]),"DNF",    rounds_cum_time[[#This Row],[60]]+laps_times[[#This Row],[61]])</f>
        <v>0.10175972222222224</v>
      </c>
      <c r="BS73" s="126">
        <f>IF(ISBLANK(laps_times[[#This Row],[62]]),"DNF",    rounds_cum_time[[#This Row],[61]]+laps_times[[#This Row],[62]])</f>
        <v>0.1036383101851852</v>
      </c>
      <c r="BT73" s="126">
        <f>IF(ISBLANK(laps_times[[#This Row],[63]]),"DNF",    rounds_cum_time[[#This Row],[62]]+laps_times[[#This Row],[63]])</f>
        <v>0.10552627314814816</v>
      </c>
      <c r="BU73" s="126">
        <f>IF(ISBLANK(laps_times[[#This Row],[64]]),"DNF",    rounds_cum_time[[#This Row],[63]]+laps_times[[#This Row],[64]])</f>
        <v>0.10754247685185186</v>
      </c>
      <c r="BV73" s="126">
        <f>IF(ISBLANK(laps_times[[#This Row],[65]]),"DNF",    rounds_cum_time[[#This Row],[64]]+laps_times[[#This Row],[65]])</f>
        <v>0.10948726851851853</v>
      </c>
      <c r="BW73" s="126">
        <f>IF(ISBLANK(laps_times[[#This Row],[66]]),"DNF",    rounds_cum_time[[#This Row],[65]]+laps_times[[#This Row],[66]])</f>
        <v>0.11139780092592594</v>
      </c>
      <c r="BX73" s="126">
        <f>IF(ISBLANK(laps_times[[#This Row],[67]]),"DNF",    rounds_cum_time[[#This Row],[66]]+laps_times[[#This Row],[67]])</f>
        <v>0.11340879629629631</v>
      </c>
      <c r="BY73" s="126">
        <f>IF(ISBLANK(laps_times[[#This Row],[68]]),"DNF",    rounds_cum_time[[#This Row],[67]]+laps_times[[#This Row],[68]])</f>
        <v>0.11531932870370372</v>
      </c>
      <c r="BZ73" s="126">
        <f>IF(ISBLANK(laps_times[[#This Row],[69]]),"DNF",    rounds_cum_time[[#This Row],[68]]+laps_times[[#This Row],[69]])</f>
        <v>0.11719189814814816</v>
      </c>
      <c r="CA73" s="126">
        <f>IF(ISBLANK(laps_times[[#This Row],[70]]),"DNF",    rounds_cum_time[[#This Row],[69]]+laps_times[[#This Row],[70]])</f>
        <v>0.11912256944444446</v>
      </c>
      <c r="CB73" s="126">
        <f>IF(ISBLANK(laps_times[[#This Row],[71]]),"DNF",    rounds_cum_time[[#This Row],[70]]+laps_times[[#This Row],[71]])</f>
        <v>0.12104884259259262</v>
      </c>
      <c r="CC73" s="126">
        <f>IF(ISBLANK(laps_times[[#This Row],[72]]),"DNF",    rounds_cum_time[[#This Row],[71]]+laps_times[[#This Row],[72]])</f>
        <v>0.12294212962962965</v>
      </c>
      <c r="CD73" s="126">
        <f>IF(ISBLANK(laps_times[[#This Row],[73]]),"DNF",    rounds_cum_time[[#This Row],[72]]+laps_times[[#This Row],[73]])</f>
        <v>0.12486631944444447</v>
      </c>
      <c r="CE73" s="126">
        <f>IF(ISBLANK(laps_times[[#This Row],[74]]),"DNF",    rounds_cum_time[[#This Row],[73]]+laps_times[[#This Row],[74]])</f>
        <v>0.12677557870370373</v>
      </c>
      <c r="CF73" s="126">
        <f>IF(ISBLANK(laps_times[[#This Row],[75]]),"DNF",    rounds_cum_time[[#This Row],[74]]+laps_times[[#This Row],[75]])</f>
        <v>0.12866018518518521</v>
      </c>
      <c r="CG73" s="126">
        <f>IF(ISBLANK(laps_times[[#This Row],[76]]),"DNF",    rounds_cum_time[[#This Row],[75]]+laps_times[[#This Row],[76]])</f>
        <v>0.13083819444444447</v>
      </c>
      <c r="CH73" s="126">
        <f>IF(ISBLANK(laps_times[[#This Row],[77]]),"DNF",    rounds_cum_time[[#This Row],[76]]+laps_times[[#This Row],[77]])</f>
        <v>0.13290636574074077</v>
      </c>
      <c r="CI73" s="126">
        <f>IF(ISBLANK(laps_times[[#This Row],[78]]),"DNF",    rounds_cum_time[[#This Row],[77]]+laps_times[[#This Row],[78]])</f>
        <v>0.13515567129629633</v>
      </c>
      <c r="CJ73" s="126">
        <f>IF(ISBLANK(laps_times[[#This Row],[79]]),"DNF",    rounds_cum_time[[#This Row],[78]]+laps_times[[#This Row],[79]])</f>
        <v>0.13728321759259263</v>
      </c>
      <c r="CK73" s="126">
        <f>IF(ISBLANK(laps_times[[#This Row],[80]]),"DNF",    rounds_cum_time[[#This Row],[79]]+laps_times[[#This Row],[80]])</f>
        <v>0.13937453703703706</v>
      </c>
      <c r="CL73" s="126">
        <f>IF(ISBLANK(laps_times[[#This Row],[81]]),"DNF",    rounds_cum_time[[#This Row],[80]]+laps_times[[#This Row],[81]])</f>
        <v>0.14143842592592595</v>
      </c>
      <c r="CM73" s="126">
        <f>IF(ISBLANK(laps_times[[#This Row],[82]]),"DNF",    rounds_cum_time[[#This Row],[81]]+laps_times[[#This Row],[82]])</f>
        <v>0.14374618055555557</v>
      </c>
      <c r="CN73" s="126">
        <f>IF(ISBLANK(laps_times[[#This Row],[83]]),"DNF",    rounds_cum_time[[#This Row],[82]]+laps_times[[#This Row],[83]])</f>
        <v>0.14582500000000001</v>
      </c>
      <c r="CO73" s="126">
        <f>IF(ISBLANK(laps_times[[#This Row],[84]]),"DNF",    rounds_cum_time[[#This Row],[83]]+laps_times[[#This Row],[84]])</f>
        <v>0.14791006944444446</v>
      </c>
      <c r="CP73" s="126">
        <f>IF(ISBLANK(laps_times[[#This Row],[85]]),"DNF",    rounds_cum_time[[#This Row],[84]]+laps_times[[#This Row],[85]])</f>
        <v>0.14988923611111113</v>
      </c>
      <c r="CQ73" s="126">
        <f>IF(ISBLANK(laps_times[[#This Row],[86]]),"DNF",    rounds_cum_time[[#This Row],[85]]+laps_times[[#This Row],[86]])</f>
        <v>0.15189652777777779</v>
      </c>
      <c r="CR73" s="126">
        <f>IF(ISBLANK(laps_times[[#This Row],[87]]),"DNF",    rounds_cum_time[[#This Row],[86]]+laps_times[[#This Row],[87]])</f>
        <v>0.15391747685185186</v>
      </c>
      <c r="CS73" s="126">
        <f>IF(ISBLANK(laps_times[[#This Row],[88]]),"DNF",    rounds_cum_time[[#This Row],[87]]+laps_times[[#This Row],[88]])</f>
        <v>0.15597696759259261</v>
      </c>
      <c r="CT73" s="126">
        <f>IF(ISBLANK(laps_times[[#This Row],[89]]),"DNF",    rounds_cum_time[[#This Row],[88]]+laps_times[[#This Row],[89]])</f>
        <v>0.15797118055555556</v>
      </c>
      <c r="CU73" s="126">
        <f>IF(ISBLANK(laps_times[[#This Row],[90]]),"DNF",    rounds_cum_time[[#This Row],[89]]+laps_times[[#This Row],[90]])</f>
        <v>0.15989942129629631</v>
      </c>
      <c r="CV73" s="126">
        <f>IF(ISBLANK(laps_times[[#This Row],[91]]),"DNF",    rounds_cum_time[[#This Row],[90]]+laps_times[[#This Row],[91]])</f>
        <v>0.16186250000000002</v>
      </c>
      <c r="CW73" s="126">
        <f>IF(ISBLANK(laps_times[[#This Row],[92]]),"DNF",    rounds_cum_time[[#This Row],[91]]+laps_times[[#This Row],[92]])</f>
        <v>0.16383043981481482</v>
      </c>
      <c r="CX73" s="126">
        <f>IF(ISBLANK(laps_times[[#This Row],[93]]),"DNF",    rounds_cum_time[[#This Row],[92]]+laps_times[[#This Row],[93]])</f>
        <v>0.16584791666666668</v>
      </c>
      <c r="CY73" s="126">
        <f>IF(ISBLANK(laps_times[[#This Row],[94]]),"DNF",    rounds_cum_time[[#This Row],[93]]+laps_times[[#This Row],[94]])</f>
        <v>0.16783020833333334</v>
      </c>
      <c r="CZ73" s="126">
        <f>IF(ISBLANK(laps_times[[#This Row],[95]]),"DNF",    rounds_cum_time[[#This Row],[94]]+laps_times[[#This Row],[95]])</f>
        <v>0.16984386574074076</v>
      </c>
      <c r="DA73" s="126">
        <f>IF(ISBLANK(laps_times[[#This Row],[96]]),"DNF",    rounds_cum_time[[#This Row],[95]]+laps_times[[#This Row],[96]])</f>
        <v>0.17184664351851853</v>
      </c>
      <c r="DB73" s="126">
        <f>IF(ISBLANK(laps_times[[#This Row],[97]]),"DNF",    rounds_cum_time[[#This Row],[96]]+laps_times[[#This Row],[97]])</f>
        <v>0.17385416666666667</v>
      </c>
      <c r="DC73" s="126">
        <f>IF(ISBLANK(laps_times[[#This Row],[98]]),"DNF",    rounds_cum_time[[#This Row],[97]]+laps_times[[#This Row],[98]])</f>
        <v>0.17592754629629631</v>
      </c>
      <c r="DD73" s="126">
        <f>IF(ISBLANK(laps_times[[#This Row],[99]]),"DNF",    rounds_cum_time[[#This Row],[98]]+laps_times[[#This Row],[99]])</f>
        <v>0.17799259259259262</v>
      </c>
      <c r="DE73" s="126">
        <f>IF(ISBLANK(laps_times[[#This Row],[100]]),"DNF",    rounds_cum_time[[#This Row],[99]]+laps_times[[#This Row],[100]])</f>
        <v>0.18010949074074076</v>
      </c>
      <c r="DF73" s="126">
        <f>IF(ISBLANK(laps_times[[#This Row],[101]]),"DNF",    rounds_cum_time[[#This Row],[100]]+laps_times[[#This Row],[101]])</f>
        <v>0.18213680555555556</v>
      </c>
      <c r="DG73" s="126">
        <f>IF(ISBLANK(laps_times[[#This Row],[102]]),"DNF",    rounds_cum_time[[#This Row],[101]]+laps_times[[#This Row],[102]])</f>
        <v>0.18409722222222222</v>
      </c>
      <c r="DH73" s="126">
        <f>IF(ISBLANK(laps_times[[#This Row],[103]]),"DNF",    rounds_cum_time[[#This Row],[102]]+laps_times[[#This Row],[103]])</f>
        <v>0.18605069444444444</v>
      </c>
      <c r="DI73" s="127">
        <f>IF(ISBLANK(laps_times[[#This Row],[104]]),"DNF",    rounds_cum_time[[#This Row],[103]]+laps_times[[#This Row],[104]])</f>
        <v>0.18803831018518519</v>
      </c>
      <c r="DJ73" s="127">
        <f>IF(ISBLANK(laps_times[[#This Row],[105]]),"DNF",    rounds_cum_time[[#This Row],[104]]+laps_times[[#This Row],[105]])</f>
        <v>0.18982071759259259</v>
      </c>
    </row>
    <row r="74" spans="2:114">
      <c r="B74" s="123">
        <f>laps_times[[#This Row],[poř]]</f>
        <v>71</v>
      </c>
      <c r="C74" s="124">
        <f>laps_times[[#This Row],[s.č.]]</f>
        <v>39</v>
      </c>
      <c r="D74" s="124" t="str">
        <f>laps_times[[#This Row],[jméno]]</f>
        <v>Krumer Miroslav</v>
      </c>
      <c r="E74" s="125">
        <f>laps_times[[#This Row],[roč]]</f>
        <v>1949</v>
      </c>
      <c r="F74" s="125" t="str">
        <f>laps_times[[#This Row],[kat]]</f>
        <v>M70</v>
      </c>
      <c r="G74" s="125">
        <f>laps_times[[#This Row],[poř_kat]]</f>
        <v>2</v>
      </c>
      <c r="H74" s="124" t="str">
        <f>IF(ISBLANK(laps_times[[#This Row],[klub]]),"-",laps_times[[#This Row],[klub]])</f>
        <v>MK Ostrov</v>
      </c>
      <c r="I74" s="133">
        <f>laps_times[[#This Row],[celk. čas]]</f>
        <v>0.19019328703703706</v>
      </c>
      <c r="J74" s="126">
        <f>laps_times[[#This Row],[1]]</f>
        <v>2.4604166666666667E-3</v>
      </c>
      <c r="K74" s="126">
        <f>IF(ISBLANK(laps_times[[#This Row],[2]]),"DNF",    rounds_cum_time[[#This Row],[1]]+laps_times[[#This Row],[2]])</f>
        <v>3.9996527777777773E-3</v>
      </c>
      <c r="L74" s="126">
        <f>IF(ISBLANK(laps_times[[#This Row],[3]]),"DNF",    rounds_cum_time[[#This Row],[2]]+laps_times[[#This Row],[3]])</f>
        <v>5.5577546296296286E-3</v>
      </c>
      <c r="M74" s="126">
        <f>IF(ISBLANK(laps_times[[#This Row],[4]]),"DNF",    rounds_cum_time[[#This Row],[3]]+laps_times[[#This Row],[4]])</f>
        <v>7.1328703703703693E-3</v>
      </c>
      <c r="N74" s="126">
        <f>IF(ISBLANK(laps_times[[#This Row],[5]]),"DNF",    rounds_cum_time[[#This Row],[4]]+laps_times[[#This Row],[5]])</f>
        <v>8.7178240740740723E-3</v>
      </c>
      <c r="O74" s="126">
        <f>IF(ISBLANK(laps_times[[#This Row],[6]]),"DNF",    rounds_cum_time[[#This Row],[5]]+laps_times[[#This Row],[6]])</f>
        <v>1.029722222222222E-2</v>
      </c>
      <c r="P74" s="126">
        <f>IF(ISBLANK(laps_times[[#This Row],[7]]),"DNF",    rounds_cum_time[[#This Row],[6]]+laps_times[[#This Row],[7]])</f>
        <v>1.1887268518518516E-2</v>
      </c>
      <c r="Q74" s="126">
        <f>IF(ISBLANK(laps_times[[#This Row],[8]]),"DNF",    rounds_cum_time[[#This Row],[7]]+laps_times[[#This Row],[8]])</f>
        <v>1.3496527777777776E-2</v>
      </c>
      <c r="R74" s="126">
        <f>IF(ISBLANK(laps_times[[#This Row],[9]]),"DNF",    rounds_cum_time[[#This Row],[8]]+laps_times[[#This Row],[9]])</f>
        <v>1.5096874999999997E-2</v>
      </c>
      <c r="S74" s="126">
        <f>IF(ISBLANK(laps_times[[#This Row],[10]]),"DNF",    rounds_cum_time[[#This Row],[9]]+laps_times[[#This Row],[10]])</f>
        <v>1.6718518518518515E-2</v>
      </c>
      <c r="T74" s="126">
        <f>IF(ISBLANK(laps_times[[#This Row],[11]]),"DNF",    rounds_cum_time[[#This Row],[10]]+laps_times[[#This Row],[11]])</f>
        <v>1.8350925925925923E-2</v>
      </c>
      <c r="U74" s="126">
        <f>IF(ISBLANK(laps_times[[#This Row],[12]]),"DNF",    rounds_cum_time[[#This Row],[11]]+laps_times[[#This Row],[12]])</f>
        <v>1.9997569444444443E-2</v>
      </c>
      <c r="V74" s="126">
        <f>IF(ISBLANK(laps_times[[#This Row],[13]]),"DNF",    rounds_cum_time[[#This Row],[12]]+laps_times[[#This Row],[13]])</f>
        <v>2.1652546296296295E-2</v>
      </c>
      <c r="W74" s="126">
        <f>IF(ISBLANK(laps_times[[#This Row],[14]]),"DNF",    rounds_cum_time[[#This Row],[13]]+laps_times[[#This Row],[14]])</f>
        <v>2.3320486111111108E-2</v>
      </c>
      <c r="X74" s="126">
        <f>IF(ISBLANK(laps_times[[#This Row],[15]]),"DNF",    rounds_cum_time[[#This Row],[14]]+laps_times[[#This Row],[15]])</f>
        <v>2.501122685185185E-2</v>
      </c>
      <c r="Y74" s="126">
        <f>IF(ISBLANK(laps_times[[#This Row],[16]]),"DNF",    rounds_cum_time[[#This Row],[15]]+laps_times[[#This Row],[16]])</f>
        <v>2.6734606481481481E-2</v>
      </c>
      <c r="Z74" s="126">
        <f>IF(ISBLANK(laps_times[[#This Row],[17]]),"DNF",    rounds_cum_time[[#This Row],[16]]+laps_times[[#This Row],[17]])</f>
        <v>2.8338310185185185E-2</v>
      </c>
      <c r="AA74" s="126">
        <f>IF(ISBLANK(laps_times[[#This Row],[18]]),"DNF",    rounds_cum_time[[#This Row],[17]]+laps_times[[#This Row],[18]])</f>
        <v>2.9985069444444443E-2</v>
      </c>
      <c r="AB74" s="126">
        <f>IF(ISBLANK(laps_times[[#This Row],[19]]),"DNF",    rounds_cum_time[[#This Row],[18]]+laps_times[[#This Row],[19]])</f>
        <v>3.1620949074074076E-2</v>
      </c>
      <c r="AC74" s="126">
        <f>IF(ISBLANK(laps_times[[#This Row],[20]]),"DNF",    rounds_cum_time[[#This Row],[19]]+laps_times[[#This Row],[20]])</f>
        <v>3.3263194444444449E-2</v>
      </c>
      <c r="AD74" s="126">
        <f>IF(ISBLANK(laps_times[[#This Row],[21]]),"DNF",    rounds_cum_time[[#This Row],[20]]+laps_times[[#This Row],[21]])</f>
        <v>3.4901041666666674E-2</v>
      </c>
      <c r="AE74" s="126">
        <f>IF(ISBLANK(laps_times[[#This Row],[22]]),"DNF",    rounds_cum_time[[#This Row],[21]]+laps_times[[#This Row],[22]])</f>
        <v>3.6554398148148155E-2</v>
      </c>
      <c r="AF74" s="126">
        <f>IF(ISBLANK(laps_times[[#This Row],[23]]),"DNF",    rounds_cum_time[[#This Row],[22]]+laps_times[[#This Row],[23]])</f>
        <v>3.8217939814814819E-2</v>
      </c>
      <c r="AG74" s="126">
        <f>IF(ISBLANK(laps_times[[#This Row],[24]]),"DNF",    rounds_cum_time[[#This Row],[23]]+laps_times[[#This Row],[24]])</f>
        <v>3.9878356481481483E-2</v>
      </c>
      <c r="AH74" s="126">
        <f>IF(ISBLANK(laps_times[[#This Row],[25]]),"DNF",    rounds_cum_time[[#This Row],[24]]+laps_times[[#This Row],[25]])</f>
        <v>4.1558680555555561E-2</v>
      </c>
      <c r="AI74" s="126">
        <f>IF(ISBLANK(laps_times[[#This Row],[26]]),"DNF",    rounds_cum_time[[#This Row],[25]]+laps_times[[#This Row],[26]])</f>
        <v>4.3249074074074079E-2</v>
      </c>
      <c r="AJ74" s="126">
        <f>IF(ISBLANK(laps_times[[#This Row],[27]]),"DNF",    rounds_cum_time[[#This Row],[26]]+laps_times[[#This Row],[27]])</f>
        <v>4.4935879629629631E-2</v>
      </c>
      <c r="AK74" s="126">
        <f>IF(ISBLANK(laps_times[[#This Row],[28]]),"DNF",    rounds_cum_time[[#This Row],[27]]+laps_times[[#This Row],[28]])</f>
        <v>4.6666319444444444E-2</v>
      </c>
      <c r="AL74" s="126">
        <f>IF(ISBLANK(laps_times[[#This Row],[29]]),"DNF",    rounds_cum_time[[#This Row],[28]]+laps_times[[#This Row],[29]])</f>
        <v>4.844050925925926E-2</v>
      </c>
      <c r="AM74" s="126">
        <f>IF(ISBLANK(laps_times[[#This Row],[30]]),"DNF",    rounds_cum_time[[#This Row],[29]]+laps_times[[#This Row],[30]])</f>
        <v>5.0166435185185182E-2</v>
      </c>
      <c r="AN74" s="126">
        <f>IF(ISBLANK(laps_times[[#This Row],[31]]),"DNF",    rounds_cum_time[[#This Row],[30]]+laps_times[[#This Row],[31]])</f>
        <v>5.1874305555555555E-2</v>
      </c>
      <c r="AO74" s="126">
        <f>IF(ISBLANK(laps_times[[#This Row],[32]]),"DNF",    rounds_cum_time[[#This Row],[31]]+laps_times[[#This Row],[32]])</f>
        <v>5.3573032407407406E-2</v>
      </c>
      <c r="AP74" s="126">
        <f>IF(ISBLANK(laps_times[[#This Row],[33]]),"DNF",    rounds_cum_time[[#This Row],[32]]+laps_times[[#This Row],[33]])</f>
        <v>5.5302430555555553E-2</v>
      </c>
      <c r="AQ74" s="126">
        <f>IF(ISBLANK(laps_times[[#This Row],[34]]),"DNF",    rounds_cum_time[[#This Row],[33]]+laps_times[[#This Row],[34]])</f>
        <v>5.7094097222222216E-2</v>
      </c>
      <c r="AR74" s="126">
        <f>IF(ISBLANK(laps_times[[#This Row],[35]]),"DNF",    rounds_cum_time[[#This Row],[34]]+laps_times[[#This Row],[35]])</f>
        <v>5.8799537037037032E-2</v>
      </c>
      <c r="AS74" s="126">
        <f>IF(ISBLANK(laps_times[[#This Row],[36]]),"DNF",    rounds_cum_time[[#This Row],[35]]+laps_times[[#This Row],[36]])</f>
        <v>6.0497453703703699E-2</v>
      </c>
      <c r="AT74" s="126">
        <f>IF(ISBLANK(laps_times[[#This Row],[37]]),"DNF",    rounds_cum_time[[#This Row],[36]]+laps_times[[#This Row],[37]])</f>
        <v>6.2206365740740739E-2</v>
      </c>
      <c r="AU74" s="126">
        <f>IF(ISBLANK(laps_times[[#This Row],[38]]),"DNF",    rounds_cum_time[[#This Row],[37]]+laps_times[[#This Row],[38]])</f>
        <v>6.3919212962962962E-2</v>
      </c>
      <c r="AV74" s="126">
        <f>IF(ISBLANK(laps_times[[#This Row],[39]]),"DNF",    rounds_cum_time[[#This Row],[38]]+laps_times[[#This Row],[39]])</f>
        <v>6.563738425925926E-2</v>
      </c>
      <c r="AW74" s="126">
        <f>IF(ISBLANK(laps_times[[#This Row],[40]]),"DNF",    rounds_cum_time[[#This Row],[39]]+laps_times[[#This Row],[40]])</f>
        <v>6.7386111111111105E-2</v>
      </c>
      <c r="AX74" s="126">
        <f>IF(ISBLANK(laps_times[[#This Row],[41]]),"DNF",    rounds_cum_time[[#This Row],[40]]+laps_times[[#This Row],[41]])</f>
        <v>6.9143171296296296E-2</v>
      </c>
      <c r="AY74" s="126">
        <f>IF(ISBLANK(laps_times[[#This Row],[42]]),"DNF",    rounds_cum_time[[#This Row],[41]]+laps_times[[#This Row],[42]])</f>
        <v>7.087916666666666E-2</v>
      </c>
      <c r="AZ74" s="126">
        <f>IF(ISBLANK(laps_times[[#This Row],[43]]),"DNF",    rounds_cum_time[[#This Row],[42]]+laps_times[[#This Row],[43]])</f>
        <v>7.2601967592592589E-2</v>
      </c>
      <c r="BA74" s="126">
        <f>IF(ISBLANK(laps_times[[#This Row],[44]]),"DNF",    rounds_cum_time[[#This Row],[43]]+laps_times[[#This Row],[44]])</f>
        <v>7.4340740740740735E-2</v>
      </c>
      <c r="BB74" s="126">
        <f>IF(ISBLANK(laps_times[[#This Row],[45]]),"DNF",    rounds_cum_time[[#This Row],[44]]+laps_times[[#This Row],[45]])</f>
        <v>7.6182175925925924E-2</v>
      </c>
      <c r="BC74" s="126">
        <f>IF(ISBLANK(laps_times[[#This Row],[46]]),"DNF",    rounds_cum_time[[#This Row],[45]]+laps_times[[#This Row],[46]])</f>
        <v>7.7939120370370374E-2</v>
      </c>
      <c r="BD74" s="126">
        <f>IF(ISBLANK(laps_times[[#This Row],[47]]),"DNF",    rounds_cum_time[[#This Row],[46]]+laps_times[[#This Row],[47]])</f>
        <v>7.9739004629629628E-2</v>
      </c>
      <c r="BE74" s="126">
        <f>IF(ISBLANK(laps_times[[#This Row],[48]]),"DNF",    rounds_cum_time[[#This Row],[47]]+laps_times[[#This Row],[48]])</f>
        <v>8.1491203703703705E-2</v>
      </c>
      <c r="BF74" s="126">
        <f>IF(ISBLANK(laps_times[[#This Row],[49]]),"DNF",    rounds_cum_time[[#This Row],[48]]+laps_times[[#This Row],[49]])</f>
        <v>8.329560185185185E-2</v>
      </c>
      <c r="BG74" s="126">
        <f>IF(ISBLANK(laps_times[[#This Row],[50]]),"DNF",    rounds_cum_time[[#This Row],[49]]+laps_times[[#This Row],[50]])</f>
        <v>8.5146296296296289E-2</v>
      </c>
      <c r="BH74" s="126">
        <f>IF(ISBLANK(laps_times[[#This Row],[51]]),"DNF",    rounds_cum_time[[#This Row],[50]]+laps_times[[#This Row],[51]])</f>
        <v>8.6905787037037024E-2</v>
      </c>
      <c r="BI74" s="126">
        <f>IF(ISBLANK(laps_times[[#This Row],[52]]),"DNF",    rounds_cum_time[[#This Row],[51]]+laps_times[[#This Row],[52]])</f>
        <v>8.868425925925924E-2</v>
      </c>
      <c r="BJ74" s="126">
        <f>IF(ISBLANK(laps_times[[#This Row],[53]]),"DNF",    rounds_cum_time[[#This Row],[52]]+laps_times[[#This Row],[53]])</f>
        <v>9.0435069444444433E-2</v>
      </c>
      <c r="BK74" s="126">
        <f>IF(ISBLANK(laps_times[[#This Row],[54]]),"DNF",    rounds_cum_time[[#This Row],[53]]+laps_times[[#This Row],[54]])</f>
        <v>9.2228935185185171E-2</v>
      </c>
      <c r="BL74" s="126">
        <f>IF(ISBLANK(laps_times[[#This Row],[55]]),"DNF",    rounds_cum_time[[#This Row],[54]]+laps_times[[#This Row],[55]])</f>
        <v>9.4059374999999987E-2</v>
      </c>
      <c r="BM74" s="126">
        <f>IF(ISBLANK(laps_times[[#This Row],[56]]),"DNF",    rounds_cum_time[[#This Row],[55]]+laps_times[[#This Row],[56]])</f>
        <v>9.5822916666666647E-2</v>
      </c>
      <c r="BN74" s="126">
        <f>IF(ISBLANK(laps_times[[#This Row],[57]]),"DNF",    rounds_cum_time[[#This Row],[56]]+laps_times[[#This Row],[57]])</f>
        <v>9.7650231481481456E-2</v>
      </c>
      <c r="BO74" s="126">
        <f>IF(ISBLANK(laps_times[[#This Row],[58]]),"DNF",    rounds_cum_time[[#This Row],[57]]+laps_times[[#This Row],[58]])</f>
        <v>9.9429050925925896E-2</v>
      </c>
      <c r="BP74" s="126">
        <f>IF(ISBLANK(laps_times[[#This Row],[59]]),"DNF",    rounds_cum_time[[#This Row],[58]]+laps_times[[#This Row],[59]])</f>
        <v>0.10118576388888886</v>
      </c>
      <c r="BQ74" s="126">
        <f>IF(ISBLANK(laps_times[[#This Row],[60]]),"DNF",    rounds_cum_time[[#This Row],[59]]+laps_times[[#This Row],[60]])</f>
        <v>0.10295763888888887</v>
      </c>
      <c r="BR74" s="126">
        <f>IF(ISBLANK(laps_times[[#This Row],[61]]),"DNF",    rounds_cum_time[[#This Row],[60]]+laps_times[[#This Row],[61]])</f>
        <v>0.10476354166666665</v>
      </c>
      <c r="BS74" s="126">
        <f>IF(ISBLANK(laps_times[[#This Row],[62]]),"DNF",    rounds_cum_time[[#This Row],[61]]+laps_times[[#This Row],[62]])</f>
        <v>0.1065224537037037</v>
      </c>
      <c r="BT74" s="126">
        <f>IF(ISBLANK(laps_times[[#This Row],[63]]),"DNF",    rounds_cum_time[[#This Row],[62]]+laps_times[[#This Row],[63]])</f>
        <v>0.1082966435185185</v>
      </c>
      <c r="BU74" s="126">
        <f>IF(ISBLANK(laps_times[[#This Row],[64]]),"DNF",    rounds_cum_time[[#This Row],[63]]+laps_times[[#This Row],[64]])</f>
        <v>0.11010902777777776</v>
      </c>
      <c r="BV74" s="126">
        <f>IF(ISBLANK(laps_times[[#This Row],[65]]),"DNF",    rounds_cum_time[[#This Row],[64]]+laps_times[[#This Row],[65]])</f>
        <v>0.11201585648148146</v>
      </c>
      <c r="BW74" s="126">
        <f>IF(ISBLANK(laps_times[[#This Row],[66]]),"DNF",    rounds_cum_time[[#This Row],[65]]+laps_times[[#This Row],[66]])</f>
        <v>0.11383935185185183</v>
      </c>
      <c r="BX74" s="126">
        <f>IF(ISBLANK(laps_times[[#This Row],[67]]),"DNF",    rounds_cum_time[[#This Row],[66]]+laps_times[[#This Row],[67]])</f>
        <v>0.11566099537037035</v>
      </c>
      <c r="BY74" s="126">
        <f>IF(ISBLANK(laps_times[[#This Row],[68]]),"DNF",    rounds_cum_time[[#This Row],[67]]+laps_times[[#This Row],[68]])</f>
        <v>0.11748946759259257</v>
      </c>
      <c r="BZ74" s="126">
        <f>IF(ISBLANK(laps_times[[#This Row],[69]]),"DNF",    rounds_cum_time[[#This Row],[68]]+laps_times[[#This Row],[69]])</f>
        <v>0.1193284722222222</v>
      </c>
      <c r="CA74" s="126">
        <f>IF(ISBLANK(laps_times[[#This Row],[70]]),"DNF",    rounds_cum_time[[#This Row],[69]]+laps_times[[#This Row],[70]])</f>
        <v>0.12121655092592591</v>
      </c>
      <c r="CB74" s="126">
        <f>IF(ISBLANK(laps_times[[#This Row],[71]]),"DNF",    rounds_cum_time[[#This Row],[70]]+laps_times[[#This Row],[71]])</f>
        <v>0.12296527777777776</v>
      </c>
      <c r="CC74" s="126">
        <f>IF(ISBLANK(laps_times[[#This Row],[72]]),"DNF",    rounds_cum_time[[#This Row],[71]]+laps_times[[#This Row],[72]])</f>
        <v>0.12474444444444442</v>
      </c>
      <c r="CD74" s="126">
        <f>IF(ISBLANK(laps_times[[#This Row],[73]]),"DNF",    rounds_cum_time[[#This Row],[72]]+laps_times[[#This Row],[73]])</f>
        <v>0.12658043981481479</v>
      </c>
      <c r="CE74" s="126">
        <f>IF(ISBLANK(laps_times[[#This Row],[74]]),"DNF",    rounds_cum_time[[#This Row],[73]]+laps_times[[#This Row],[74]])</f>
        <v>0.12844652777777776</v>
      </c>
      <c r="CF74" s="126">
        <f>IF(ISBLANK(laps_times[[#This Row],[75]]),"DNF",    rounds_cum_time[[#This Row],[74]]+laps_times[[#This Row],[75]])</f>
        <v>0.13035671296296295</v>
      </c>
      <c r="CG74" s="126">
        <f>IF(ISBLANK(laps_times[[#This Row],[76]]),"DNF",    rounds_cum_time[[#This Row],[75]]+laps_times[[#This Row],[76]])</f>
        <v>0.13220196759259256</v>
      </c>
      <c r="CH74" s="126">
        <f>IF(ISBLANK(laps_times[[#This Row],[77]]),"DNF",    rounds_cum_time[[#This Row],[76]]+laps_times[[#This Row],[77]])</f>
        <v>0.13409756944444443</v>
      </c>
      <c r="CI74" s="126">
        <f>IF(ISBLANK(laps_times[[#This Row],[78]]),"DNF",    rounds_cum_time[[#This Row],[77]]+laps_times[[#This Row],[78]])</f>
        <v>0.13604282407407406</v>
      </c>
      <c r="CJ74" s="126">
        <f>IF(ISBLANK(laps_times[[#This Row],[79]]),"DNF",    rounds_cum_time[[#This Row],[78]]+laps_times[[#This Row],[79]])</f>
        <v>0.13793553240740739</v>
      </c>
      <c r="CK74" s="126">
        <f>IF(ISBLANK(laps_times[[#This Row],[80]]),"DNF",    rounds_cum_time[[#This Row],[79]]+laps_times[[#This Row],[80]])</f>
        <v>0.13992280092592591</v>
      </c>
      <c r="CL74" s="126">
        <f>IF(ISBLANK(laps_times[[#This Row],[81]]),"DNF",    rounds_cum_time[[#This Row],[80]]+laps_times[[#This Row],[81]])</f>
        <v>0.14182048611111109</v>
      </c>
      <c r="CM74" s="126">
        <f>IF(ISBLANK(laps_times[[#This Row],[82]]),"DNF",    rounds_cum_time[[#This Row],[81]]+laps_times[[#This Row],[82]])</f>
        <v>0.1437528935185185</v>
      </c>
      <c r="CN74" s="126">
        <f>IF(ISBLANK(laps_times[[#This Row],[83]]),"DNF",    rounds_cum_time[[#This Row],[82]]+laps_times[[#This Row],[83]])</f>
        <v>0.14566087962962962</v>
      </c>
      <c r="CO74" s="126">
        <f>IF(ISBLANK(laps_times[[#This Row],[84]]),"DNF",    rounds_cum_time[[#This Row],[83]]+laps_times[[#This Row],[84]])</f>
        <v>0.14751874999999998</v>
      </c>
      <c r="CP74" s="126">
        <f>IF(ISBLANK(laps_times[[#This Row],[85]]),"DNF",    rounds_cum_time[[#This Row],[84]]+laps_times[[#This Row],[85]])</f>
        <v>0.14941168981481479</v>
      </c>
      <c r="CQ74" s="126">
        <f>IF(ISBLANK(laps_times[[#This Row],[86]]),"DNF",    rounds_cum_time[[#This Row],[85]]+laps_times[[#This Row],[86]])</f>
        <v>0.1513329861111111</v>
      </c>
      <c r="CR74" s="126">
        <f>IF(ISBLANK(laps_times[[#This Row],[87]]),"DNF",    rounds_cum_time[[#This Row],[86]]+laps_times[[#This Row],[87]])</f>
        <v>0.15329664351851852</v>
      </c>
      <c r="CS74" s="126">
        <f>IF(ISBLANK(laps_times[[#This Row],[88]]),"DNF",    rounds_cum_time[[#This Row],[87]]+laps_times[[#This Row],[88]])</f>
        <v>0.15559305555555555</v>
      </c>
      <c r="CT74" s="126">
        <f>IF(ISBLANK(laps_times[[#This Row],[89]]),"DNF",    rounds_cum_time[[#This Row],[88]]+laps_times[[#This Row],[89]])</f>
        <v>0.1577054398148148</v>
      </c>
      <c r="CU74" s="126">
        <f>IF(ISBLANK(laps_times[[#This Row],[90]]),"DNF",    rounds_cum_time[[#This Row],[89]]+laps_times[[#This Row],[90]])</f>
        <v>0.15978182870370369</v>
      </c>
      <c r="CV74" s="126">
        <f>IF(ISBLANK(laps_times[[#This Row],[91]]),"DNF",    rounds_cum_time[[#This Row],[90]]+laps_times[[#This Row],[91]])</f>
        <v>0.16197453703703701</v>
      </c>
      <c r="CW74" s="126">
        <f>IF(ISBLANK(laps_times[[#This Row],[92]]),"DNF",    rounds_cum_time[[#This Row],[91]]+laps_times[[#This Row],[92]])</f>
        <v>0.16408576388888887</v>
      </c>
      <c r="CX74" s="126">
        <f>IF(ISBLANK(laps_times[[#This Row],[93]]),"DNF",    rounds_cum_time[[#This Row],[92]]+laps_times[[#This Row],[93]])</f>
        <v>0.16616261574074073</v>
      </c>
      <c r="CY74" s="126">
        <f>IF(ISBLANK(laps_times[[#This Row],[94]]),"DNF",    rounds_cum_time[[#This Row],[93]]+laps_times[[#This Row],[94]])</f>
        <v>0.16828680555555556</v>
      </c>
      <c r="CZ74" s="126">
        <f>IF(ISBLANK(laps_times[[#This Row],[95]]),"DNF",    rounds_cum_time[[#This Row],[94]]+laps_times[[#This Row],[95]])</f>
        <v>0.17035902777777778</v>
      </c>
      <c r="DA74" s="126">
        <f>IF(ISBLANK(laps_times[[#This Row],[96]]),"DNF",    rounds_cum_time[[#This Row],[95]]+laps_times[[#This Row],[96]])</f>
        <v>0.17240590277777779</v>
      </c>
      <c r="DB74" s="126">
        <f>IF(ISBLANK(laps_times[[#This Row],[97]]),"DNF",    rounds_cum_time[[#This Row],[96]]+laps_times[[#This Row],[97]])</f>
        <v>0.17439444444444446</v>
      </c>
      <c r="DC74" s="126">
        <f>IF(ISBLANK(laps_times[[#This Row],[98]]),"DNF",    rounds_cum_time[[#This Row],[97]]+laps_times[[#This Row],[98]])</f>
        <v>0.17642372685185187</v>
      </c>
      <c r="DD74" s="126">
        <f>IF(ISBLANK(laps_times[[#This Row],[99]]),"DNF",    rounds_cum_time[[#This Row],[98]]+laps_times[[#This Row],[99]])</f>
        <v>0.17860115740740742</v>
      </c>
      <c r="DE74" s="126">
        <f>IF(ISBLANK(laps_times[[#This Row],[100]]),"DNF",    rounds_cum_time[[#This Row],[99]]+laps_times[[#This Row],[100]])</f>
        <v>0.18059687500000002</v>
      </c>
      <c r="DF74" s="126">
        <f>IF(ISBLANK(laps_times[[#This Row],[101]]),"DNF",    rounds_cum_time[[#This Row],[100]]+laps_times[[#This Row],[101]])</f>
        <v>0.18254259259259262</v>
      </c>
      <c r="DG74" s="126">
        <f>IF(ISBLANK(laps_times[[#This Row],[102]]),"DNF",    rounds_cum_time[[#This Row],[101]]+laps_times[[#This Row],[102]])</f>
        <v>0.18446064814814817</v>
      </c>
      <c r="DH74" s="126">
        <f>IF(ISBLANK(laps_times[[#This Row],[103]]),"DNF",    rounds_cum_time[[#This Row],[102]]+laps_times[[#This Row],[103]])</f>
        <v>0.18646689814814815</v>
      </c>
      <c r="DI74" s="127">
        <f>IF(ISBLANK(laps_times[[#This Row],[104]]),"DNF",    rounds_cum_time[[#This Row],[103]]+laps_times[[#This Row],[104]])</f>
        <v>0.1883539351851852</v>
      </c>
      <c r="DJ74" s="127">
        <f>IF(ISBLANK(laps_times[[#This Row],[105]]),"DNF",    rounds_cum_time[[#This Row],[104]]+laps_times[[#This Row],[105]])</f>
        <v>0.19019351851851854</v>
      </c>
    </row>
    <row r="75" spans="2:114">
      <c r="B75" s="123">
        <f>laps_times[[#This Row],[poř]]</f>
        <v>72</v>
      </c>
      <c r="C75" s="124">
        <f>laps_times[[#This Row],[s.č.]]</f>
        <v>40</v>
      </c>
      <c r="D75" s="124" t="str">
        <f>laps_times[[#This Row],[jméno]]</f>
        <v>Kubičková Eliška Anna</v>
      </c>
      <c r="E75" s="125">
        <f>laps_times[[#This Row],[roč]]</f>
        <v>1966</v>
      </c>
      <c r="F75" s="125" t="str">
        <f>laps_times[[#This Row],[kat]]</f>
        <v>Z2</v>
      </c>
      <c r="G75" s="125">
        <f>laps_times[[#This Row],[poř_kat]]</f>
        <v>5</v>
      </c>
      <c r="H75" s="124" t="str">
        <f>IF(ISBLANK(laps_times[[#This Row],[klub]]),"-",laps_times[[#This Row],[klub]])</f>
        <v>SC MARATHON PLZEŇ</v>
      </c>
      <c r="I75" s="133">
        <f>laps_times[[#This Row],[celk. čas]]</f>
        <v>0.19041898148148148</v>
      </c>
      <c r="J75" s="126">
        <f>laps_times[[#This Row],[1]]</f>
        <v>2.9237268518518523E-3</v>
      </c>
      <c r="K75" s="126">
        <f>IF(ISBLANK(laps_times[[#This Row],[2]]),"DNF",    rounds_cum_time[[#This Row],[1]]+laps_times[[#This Row],[2]])</f>
        <v>4.7145833333333336E-3</v>
      </c>
      <c r="L75" s="126">
        <f>IF(ISBLANK(laps_times[[#This Row],[3]]),"DNF",    rounds_cum_time[[#This Row],[2]]+laps_times[[#This Row],[3]])</f>
        <v>6.505902777777778E-3</v>
      </c>
      <c r="M75" s="126">
        <f>IF(ISBLANK(laps_times[[#This Row],[4]]),"DNF",    rounds_cum_time[[#This Row],[3]]+laps_times[[#This Row],[4]])</f>
        <v>8.2781250000000008E-3</v>
      </c>
      <c r="N75" s="126">
        <f>IF(ISBLANK(laps_times[[#This Row],[5]]),"DNF",    rounds_cum_time[[#This Row],[4]]+laps_times[[#This Row],[5]])</f>
        <v>1.0024189814814816E-2</v>
      </c>
      <c r="O75" s="126">
        <f>IF(ISBLANK(laps_times[[#This Row],[6]]),"DNF",    rounds_cum_time[[#This Row],[5]]+laps_times[[#This Row],[6]])</f>
        <v>1.175462962962963E-2</v>
      </c>
      <c r="P75" s="126">
        <f>IF(ISBLANK(laps_times[[#This Row],[7]]),"DNF",    rounds_cum_time[[#This Row],[6]]+laps_times[[#This Row],[7]])</f>
        <v>1.3485532407407408E-2</v>
      </c>
      <c r="Q75" s="126">
        <f>IF(ISBLANK(laps_times[[#This Row],[8]]),"DNF",    rounds_cum_time[[#This Row],[7]]+laps_times[[#This Row],[8]])</f>
        <v>1.5198148148148148E-2</v>
      </c>
      <c r="R75" s="126">
        <f>IF(ISBLANK(laps_times[[#This Row],[9]]),"DNF",    rounds_cum_time[[#This Row],[8]]+laps_times[[#This Row],[9]])</f>
        <v>1.690613425925926E-2</v>
      </c>
      <c r="S75" s="126">
        <f>IF(ISBLANK(laps_times[[#This Row],[10]]),"DNF",    rounds_cum_time[[#This Row],[9]]+laps_times[[#This Row],[10]])</f>
        <v>1.8623148148148149E-2</v>
      </c>
      <c r="T75" s="126">
        <f>IF(ISBLANK(laps_times[[#This Row],[11]]),"DNF",    rounds_cum_time[[#This Row],[10]]+laps_times[[#This Row],[11]])</f>
        <v>2.0457175925925927E-2</v>
      </c>
      <c r="U75" s="126">
        <f>IF(ISBLANK(laps_times[[#This Row],[12]]),"DNF",    rounds_cum_time[[#This Row],[11]]+laps_times[[#This Row],[12]])</f>
        <v>2.2171759259259259E-2</v>
      </c>
      <c r="V75" s="126">
        <f>IF(ISBLANK(laps_times[[#This Row],[13]]),"DNF",    rounds_cum_time[[#This Row],[12]]+laps_times[[#This Row],[13]])</f>
        <v>2.3885879629629628E-2</v>
      </c>
      <c r="W75" s="126">
        <f>IF(ISBLANK(laps_times[[#This Row],[14]]),"DNF",    rounds_cum_time[[#This Row],[13]]+laps_times[[#This Row],[14]])</f>
        <v>2.5584837962962962E-2</v>
      </c>
      <c r="X75" s="126">
        <f>IF(ISBLANK(laps_times[[#This Row],[15]]),"DNF",    rounds_cum_time[[#This Row],[14]]+laps_times[[#This Row],[15]])</f>
        <v>2.7328935185185185E-2</v>
      </c>
      <c r="Y75" s="126">
        <f>IF(ISBLANK(laps_times[[#This Row],[16]]),"DNF",    rounds_cum_time[[#This Row],[15]]+laps_times[[#This Row],[16]])</f>
        <v>2.9133796296296297E-2</v>
      </c>
      <c r="Z75" s="126">
        <f>IF(ISBLANK(laps_times[[#This Row],[17]]),"DNF",    rounds_cum_time[[#This Row],[16]]+laps_times[[#This Row],[17]])</f>
        <v>3.0895138888888889E-2</v>
      </c>
      <c r="AA75" s="126">
        <f>IF(ISBLANK(laps_times[[#This Row],[18]]),"DNF",    rounds_cum_time[[#This Row],[17]]+laps_times[[#This Row],[18]])</f>
        <v>3.2642592592592591E-2</v>
      </c>
      <c r="AB75" s="126">
        <f>IF(ISBLANK(laps_times[[#This Row],[19]]),"DNF",    rounds_cum_time[[#This Row],[18]]+laps_times[[#This Row],[19]])</f>
        <v>3.4408796296296298E-2</v>
      </c>
      <c r="AC75" s="126">
        <f>IF(ISBLANK(laps_times[[#This Row],[20]]),"DNF",    rounds_cum_time[[#This Row],[19]]+laps_times[[#This Row],[20]])</f>
        <v>3.6206712962962968E-2</v>
      </c>
      <c r="AD75" s="126">
        <f>IF(ISBLANK(laps_times[[#This Row],[21]]),"DNF",    rounds_cum_time[[#This Row],[20]]+laps_times[[#This Row],[21]])</f>
        <v>3.8049884259259266E-2</v>
      </c>
      <c r="AE75" s="126">
        <f>IF(ISBLANK(laps_times[[#This Row],[22]]),"DNF",    rounds_cum_time[[#This Row],[21]]+laps_times[[#This Row],[22]])</f>
        <v>3.9788773148148153E-2</v>
      </c>
      <c r="AF75" s="126">
        <f>IF(ISBLANK(laps_times[[#This Row],[23]]),"DNF",    rounds_cum_time[[#This Row],[22]]+laps_times[[#This Row],[23]])</f>
        <v>4.1520254629629633E-2</v>
      </c>
      <c r="AG75" s="126">
        <f>IF(ISBLANK(laps_times[[#This Row],[24]]),"DNF",    rounds_cum_time[[#This Row],[23]]+laps_times[[#This Row],[24]])</f>
        <v>4.324212962962963E-2</v>
      </c>
      <c r="AH75" s="126">
        <f>IF(ISBLANK(laps_times[[#This Row],[25]]),"DNF",    rounds_cum_time[[#This Row],[24]]+laps_times[[#This Row],[25]])</f>
        <v>4.4959259259259261E-2</v>
      </c>
      <c r="AI75" s="126">
        <f>IF(ISBLANK(laps_times[[#This Row],[26]]),"DNF",    rounds_cum_time[[#This Row],[25]]+laps_times[[#This Row],[26]])</f>
        <v>4.6759374999999999E-2</v>
      </c>
      <c r="AJ75" s="126">
        <f>IF(ISBLANK(laps_times[[#This Row],[27]]),"DNF",    rounds_cum_time[[#This Row],[26]]+laps_times[[#This Row],[27]])</f>
        <v>4.841006944444444E-2</v>
      </c>
      <c r="AK75" s="126">
        <f>IF(ISBLANK(laps_times[[#This Row],[28]]),"DNF",    rounds_cum_time[[#This Row],[27]]+laps_times[[#This Row],[28]])</f>
        <v>5.006284722222222E-2</v>
      </c>
      <c r="AL75" s="126">
        <f>IF(ISBLANK(laps_times[[#This Row],[29]]),"DNF",    rounds_cum_time[[#This Row],[28]]+laps_times[[#This Row],[29]])</f>
        <v>5.1762152777777778E-2</v>
      </c>
      <c r="AM75" s="126">
        <f>IF(ISBLANK(laps_times[[#This Row],[30]]),"DNF",    rounds_cum_time[[#This Row],[29]]+laps_times[[#This Row],[30]])</f>
        <v>5.3420833333333334E-2</v>
      </c>
      <c r="AN75" s="126">
        <f>IF(ISBLANK(laps_times[[#This Row],[31]]),"DNF",    rounds_cum_time[[#This Row],[30]]+laps_times[[#This Row],[31]])</f>
        <v>5.5081134259259257E-2</v>
      </c>
      <c r="AO75" s="126">
        <f>IF(ISBLANK(laps_times[[#This Row],[32]]),"DNF",    rounds_cum_time[[#This Row],[31]]+laps_times[[#This Row],[32]])</f>
        <v>5.6744675925925921E-2</v>
      </c>
      <c r="AP75" s="126">
        <f>IF(ISBLANK(laps_times[[#This Row],[33]]),"DNF",    rounds_cum_time[[#This Row],[32]]+laps_times[[#This Row],[33]])</f>
        <v>5.8601620370370366E-2</v>
      </c>
      <c r="AQ75" s="126">
        <f>IF(ISBLANK(laps_times[[#This Row],[34]]),"DNF",    rounds_cum_time[[#This Row],[33]]+laps_times[[#This Row],[34]])</f>
        <v>6.0286342592592586E-2</v>
      </c>
      <c r="AR75" s="126">
        <f>IF(ISBLANK(laps_times[[#This Row],[35]]),"DNF",    rounds_cum_time[[#This Row],[34]]+laps_times[[#This Row],[35]])</f>
        <v>6.1943865740740733E-2</v>
      </c>
      <c r="AS75" s="126">
        <f>IF(ISBLANK(laps_times[[#This Row],[36]]),"DNF",    rounds_cum_time[[#This Row],[35]]+laps_times[[#This Row],[36]])</f>
        <v>6.3589814814814807E-2</v>
      </c>
      <c r="AT75" s="126">
        <f>IF(ISBLANK(laps_times[[#This Row],[37]]),"DNF",    rounds_cum_time[[#This Row],[36]]+laps_times[[#This Row],[37]])</f>
        <v>6.520601851851851E-2</v>
      </c>
      <c r="AU75" s="126">
        <f>IF(ISBLANK(laps_times[[#This Row],[38]]),"DNF",    rounds_cum_time[[#This Row],[37]]+laps_times[[#This Row],[38]])</f>
        <v>6.7026504629629627E-2</v>
      </c>
      <c r="AV75" s="126">
        <f>IF(ISBLANK(laps_times[[#This Row],[39]]),"DNF",    rounds_cum_time[[#This Row],[38]]+laps_times[[#This Row],[39]])</f>
        <v>6.8723263888888886E-2</v>
      </c>
      <c r="AW75" s="126">
        <f>IF(ISBLANK(laps_times[[#This Row],[40]]),"DNF",    rounds_cum_time[[#This Row],[39]]+laps_times[[#This Row],[40]])</f>
        <v>7.0385069444444448E-2</v>
      </c>
      <c r="AX75" s="126">
        <f>IF(ISBLANK(laps_times[[#This Row],[41]]),"DNF",    rounds_cum_time[[#This Row],[40]]+laps_times[[#This Row],[41]])</f>
        <v>7.2062037037037036E-2</v>
      </c>
      <c r="AY75" s="126">
        <f>IF(ISBLANK(laps_times[[#This Row],[42]]),"DNF",    rounds_cum_time[[#This Row],[41]]+laps_times[[#This Row],[42]])</f>
        <v>7.3730555555555549E-2</v>
      </c>
      <c r="AZ75" s="126">
        <f>IF(ISBLANK(laps_times[[#This Row],[43]]),"DNF",    rounds_cum_time[[#This Row],[42]]+laps_times[[#This Row],[43]])</f>
        <v>7.5439467592592582E-2</v>
      </c>
      <c r="BA75" s="126">
        <f>IF(ISBLANK(laps_times[[#This Row],[44]]),"DNF",    rounds_cum_time[[#This Row],[43]]+laps_times[[#This Row],[44]])</f>
        <v>7.7098263888888879E-2</v>
      </c>
      <c r="BB75" s="126">
        <f>IF(ISBLANK(laps_times[[#This Row],[45]]),"DNF",    rounds_cum_time[[#This Row],[44]]+laps_times[[#This Row],[45]])</f>
        <v>7.8915393518518506E-2</v>
      </c>
      <c r="BC75" s="126">
        <f>IF(ISBLANK(laps_times[[#This Row],[46]]),"DNF",    rounds_cum_time[[#This Row],[45]]+laps_times[[#This Row],[46]])</f>
        <v>8.0538078703703692E-2</v>
      </c>
      <c r="BD75" s="126">
        <f>IF(ISBLANK(laps_times[[#This Row],[47]]),"DNF",    rounds_cum_time[[#This Row],[46]]+laps_times[[#This Row],[47]])</f>
        <v>8.2255439814814799E-2</v>
      </c>
      <c r="BE75" s="126">
        <f>IF(ISBLANK(laps_times[[#This Row],[48]]),"DNF",    rounds_cum_time[[#This Row],[47]]+laps_times[[#This Row],[48]])</f>
        <v>8.3936458333333311E-2</v>
      </c>
      <c r="BF75" s="126">
        <f>IF(ISBLANK(laps_times[[#This Row],[49]]),"DNF",    rounds_cum_time[[#This Row],[48]]+laps_times[[#This Row],[49]])</f>
        <v>8.5598379629629601E-2</v>
      </c>
      <c r="BG75" s="126">
        <f>IF(ISBLANK(laps_times[[#This Row],[50]]),"DNF",    rounds_cum_time[[#This Row],[49]]+laps_times[[#This Row],[50]])</f>
        <v>8.7309027777777742E-2</v>
      </c>
      <c r="BH75" s="126">
        <f>IF(ISBLANK(laps_times[[#This Row],[51]]),"DNF",    rounds_cum_time[[#This Row],[50]]+laps_times[[#This Row],[51]])</f>
        <v>8.9114583333333303E-2</v>
      </c>
      <c r="BI75" s="126">
        <f>IF(ISBLANK(laps_times[[#This Row],[52]]),"DNF",    rounds_cum_time[[#This Row],[51]]+laps_times[[#This Row],[52]])</f>
        <v>9.0783796296296265E-2</v>
      </c>
      <c r="BJ75" s="126">
        <f>IF(ISBLANK(laps_times[[#This Row],[53]]),"DNF",    rounds_cum_time[[#This Row],[52]]+laps_times[[#This Row],[53]])</f>
        <v>9.2461689814814785E-2</v>
      </c>
      <c r="BK75" s="126">
        <f>IF(ISBLANK(laps_times[[#This Row],[54]]),"DNF",    rounds_cum_time[[#This Row],[53]]+laps_times[[#This Row],[54]])</f>
        <v>9.4103356481481451E-2</v>
      </c>
      <c r="BL75" s="126">
        <f>IF(ISBLANK(laps_times[[#This Row],[55]]),"DNF",    rounds_cum_time[[#This Row],[54]]+laps_times[[#This Row],[55]])</f>
        <v>9.5766087962962931E-2</v>
      </c>
      <c r="BM75" s="126">
        <f>IF(ISBLANK(laps_times[[#This Row],[56]]),"DNF",    rounds_cum_time[[#This Row],[55]]+laps_times[[#This Row],[56]])</f>
        <v>9.7460069444444408E-2</v>
      </c>
      <c r="BN75" s="126">
        <f>IF(ISBLANK(laps_times[[#This Row],[57]]),"DNF",    rounds_cum_time[[#This Row],[56]]+laps_times[[#This Row],[57]])</f>
        <v>9.9149884259259219E-2</v>
      </c>
      <c r="BO75" s="126">
        <f>IF(ISBLANK(laps_times[[#This Row],[58]]),"DNF",    rounds_cum_time[[#This Row],[57]]+laps_times[[#This Row],[58]])</f>
        <v>0.10088113425925922</v>
      </c>
      <c r="BP75" s="126">
        <f>IF(ISBLANK(laps_times[[#This Row],[59]]),"DNF",    rounds_cum_time[[#This Row],[58]]+laps_times[[#This Row],[59]])</f>
        <v>0.10261365740740737</v>
      </c>
      <c r="BQ75" s="126">
        <f>IF(ISBLANK(laps_times[[#This Row],[60]]),"DNF",    rounds_cum_time[[#This Row],[59]]+laps_times[[#This Row],[60]])</f>
        <v>0.10453298611111107</v>
      </c>
      <c r="BR75" s="126">
        <f>IF(ISBLANK(laps_times[[#This Row],[61]]),"DNF",    rounds_cum_time[[#This Row],[60]]+laps_times[[#This Row],[61]])</f>
        <v>0.10631724537037034</v>
      </c>
      <c r="BS75" s="126">
        <f>IF(ISBLANK(laps_times[[#This Row],[62]]),"DNF",    rounds_cum_time[[#This Row],[61]]+laps_times[[#This Row],[62]])</f>
        <v>0.10803981481481478</v>
      </c>
      <c r="BT75" s="126">
        <f>IF(ISBLANK(laps_times[[#This Row],[63]]),"DNF",    rounds_cum_time[[#This Row],[62]]+laps_times[[#This Row],[63]])</f>
        <v>0.10978576388888886</v>
      </c>
      <c r="BU75" s="126">
        <f>IF(ISBLANK(laps_times[[#This Row],[64]]),"DNF",    rounds_cum_time[[#This Row],[63]]+laps_times[[#This Row],[64]])</f>
        <v>0.11155243055555553</v>
      </c>
      <c r="BV75" s="126">
        <f>IF(ISBLANK(laps_times[[#This Row],[65]]),"DNF",    rounds_cum_time[[#This Row],[64]]+laps_times[[#This Row],[65]])</f>
        <v>0.11344687499999997</v>
      </c>
      <c r="BW75" s="126">
        <f>IF(ISBLANK(laps_times[[#This Row],[66]]),"DNF",    rounds_cum_time[[#This Row],[65]]+laps_times[[#This Row],[66]])</f>
        <v>0.11522870370370368</v>
      </c>
      <c r="BX75" s="126">
        <f>IF(ISBLANK(laps_times[[#This Row],[67]]),"DNF",    rounds_cum_time[[#This Row],[66]]+laps_times[[#This Row],[67]])</f>
        <v>0.11702604166666665</v>
      </c>
      <c r="BY75" s="126">
        <f>IF(ISBLANK(laps_times[[#This Row],[68]]),"DNF",    rounds_cum_time[[#This Row],[67]]+laps_times[[#This Row],[68]])</f>
        <v>0.1188398148148148</v>
      </c>
      <c r="BZ75" s="126">
        <f>IF(ISBLANK(laps_times[[#This Row],[69]]),"DNF",    rounds_cum_time[[#This Row],[68]]+laps_times[[#This Row],[69]])</f>
        <v>0.12063009259259258</v>
      </c>
      <c r="CA75" s="126">
        <f>IF(ISBLANK(laps_times[[#This Row],[70]]),"DNF",    rounds_cum_time[[#This Row],[69]]+laps_times[[#This Row],[70]])</f>
        <v>0.12254814814814814</v>
      </c>
      <c r="CB75" s="126">
        <f>IF(ISBLANK(laps_times[[#This Row],[71]]),"DNF",    rounds_cum_time[[#This Row],[70]]+laps_times[[#This Row],[71]])</f>
        <v>0.12436192129629629</v>
      </c>
      <c r="CC75" s="126">
        <f>IF(ISBLANK(laps_times[[#This Row],[72]]),"DNF",    rounds_cum_time[[#This Row],[71]]+laps_times[[#This Row],[72]])</f>
        <v>0.12616898148148148</v>
      </c>
      <c r="CD75" s="126">
        <f>IF(ISBLANK(laps_times[[#This Row],[73]]),"DNF",    rounds_cum_time[[#This Row],[72]]+laps_times[[#This Row],[73]])</f>
        <v>0.12856030092592594</v>
      </c>
      <c r="CE75" s="126">
        <f>IF(ISBLANK(laps_times[[#This Row],[74]]),"DNF",    rounds_cum_time[[#This Row],[73]]+laps_times[[#This Row],[74]])</f>
        <v>0.13035775462962965</v>
      </c>
      <c r="CF75" s="126">
        <f>IF(ISBLANK(laps_times[[#This Row],[75]]),"DNF",    rounds_cum_time[[#This Row],[74]]+laps_times[[#This Row],[75]])</f>
        <v>0.13217245370370373</v>
      </c>
      <c r="CG75" s="126">
        <f>IF(ISBLANK(laps_times[[#This Row],[76]]),"DNF",    rounds_cum_time[[#This Row],[75]]+laps_times[[#This Row],[76]])</f>
        <v>0.13400740740740744</v>
      </c>
      <c r="CH75" s="126">
        <f>IF(ISBLANK(laps_times[[#This Row],[77]]),"DNF",    rounds_cum_time[[#This Row],[76]]+laps_times[[#This Row],[77]])</f>
        <v>0.13590601851851855</v>
      </c>
      <c r="CI75" s="126">
        <f>IF(ISBLANK(laps_times[[#This Row],[78]]),"DNF",    rounds_cum_time[[#This Row],[77]]+laps_times[[#This Row],[78]])</f>
        <v>0.13779004629629632</v>
      </c>
      <c r="CJ75" s="126">
        <f>IF(ISBLANK(laps_times[[#This Row],[79]]),"DNF",    rounds_cum_time[[#This Row],[78]]+laps_times[[#This Row],[79]])</f>
        <v>0.13966145833333335</v>
      </c>
      <c r="CK75" s="126">
        <f>IF(ISBLANK(laps_times[[#This Row],[80]]),"DNF",    rounds_cum_time[[#This Row],[79]]+laps_times[[#This Row],[80]])</f>
        <v>0.14192291666666668</v>
      </c>
      <c r="CL75" s="126">
        <f>IF(ISBLANK(laps_times[[#This Row],[81]]),"DNF",    rounds_cum_time[[#This Row],[80]]+laps_times[[#This Row],[81]])</f>
        <v>0.1437576388888889</v>
      </c>
      <c r="CM75" s="126">
        <f>IF(ISBLANK(laps_times[[#This Row],[82]]),"DNF",    rounds_cum_time[[#This Row],[81]]+laps_times[[#This Row],[82]])</f>
        <v>0.1456101851851852</v>
      </c>
      <c r="CN75" s="126">
        <f>IF(ISBLANK(laps_times[[#This Row],[83]]),"DNF",    rounds_cum_time[[#This Row],[82]]+laps_times[[#This Row],[83]])</f>
        <v>0.14749872685185186</v>
      </c>
      <c r="CO75" s="126">
        <f>IF(ISBLANK(laps_times[[#This Row],[84]]),"DNF",    rounds_cum_time[[#This Row],[83]]+laps_times[[#This Row],[84]])</f>
        <v>0.14949328703703704</v>
      </c>
      <c r="CP75" s="126">
        <f>IF(ISBLANK(laps_times[[#This Row],[85]]),"DNF",    rounds_cum_time[[#This Row],[84]]+laps_times[[#This Row],[85]])</f>
        <v>0.15137511574074075</v>
      </c>
      <c r="CQ75" s="126">
        <f>IF(ISBLANK(laps_times[[#This Row],[86]]),"DNF",    rounds_cum_time[[#This Row],[85]]+laps_times[[#This Row],[86]])</f>
        <v>0.15334849537037037</v>
      </c>
      <c r="CR75" s="126">
        <f>IF(ISBLANK(laps_times[[#This Row],[87]]),"DNF",    rounds_cum_time[[#This Row],[86]]+laps_times[[#This Row],[87]])</f>
        <v>0.15524560185185185</v>
      </c>
      <c r="CS75" s="126">
        <f>IF(ISBLANK(laps_times[[#This Row],[88]]),"DNF",    rounds_cum_time[[#This Row],[87]]+laps_times[[#This Row],[88]])</f>
        <v>0.15714837962962963</v>
      </c>
      <c r="CT75" s="126">
        <f>IF(ISBLANK(laps_times[[#This Row],[89]]),"DNF",    rounds_cum_time[[#This Row],[88]]+laps_times[[#This Row],[89]])</f>
        <v>0.15910150462962963</v>
      </c>
      <c r="CU75" s="126">
        <f>IF(ISBLANK(laps_times[[#This Row],[90]]),"DNF",    rounds_cum_time[[#This Row],[89]]+laps_times[[#This Row],[90]])</f>
        <v>0.16156805555555556</v>
      </c>
      <c r="CV75" s="126">
        <f>IF(ISBLANK(laps_times[[#This Row],[91]]),"DNF",    rounds_cum_time[[#This Row],[90]]+laps_times[[#This Row],[91]])</f>
        <v>0.16342986111111113</v>
      </c>
      <c r="CW75" s="126">
        <f>IF(ISBLANK(laps_times[[#This Row],[92]]),"DNF",    rounds_cum_time[[#This Row],[91]]+laps_times[[#This Row],[92]])</f>
        <v>0.1653195601851852</v>
      </c>
      <c r="CX75" s="126">
        <f>IF(ISBLANK(laps_times[[#This Row],[93]]),"DNF",    rounds_cum_time[[#This Row],[92]]+laps_times[[#This Row],[93]])</f>
        <v>0.1672234953703704</v>
      </c>
      <c r="CY75" s="126">
        <f>IF(ISBLANK(laps_times[[#This Row],[94]]),"DNF",    rounds_cum_time[[#This Row],[93]]+laps_times[[#This Row],[94]])</f>
        <v>0.16913217592592594</v>
      </c>
      <c r="CZ75" s="126">
        <f>IF(ISBLANK(laps_times[[#This Row],[95]]),"DNF",    rounds_cum_time[[#This Row],[94]]+laps_times[[#This Row],[95]])</f>
        <v>0.17104131944444445</v>
      </c>
      <c r="DA75" s="126">
        <f>IF(ISBLANK(laps_times[[#This Row],[96]]),"DNF",    rounds_cum_time[[#This Row],[95]]+laps_times[[#This Row],[96]])</f>
        <v>0.17299409722222223</v>
      </c>
      <c r="DB75" s="126">
        <f>IF(ISBLANK(laps_times[[#This Row],[97]]),"DNF",    rounds_cum_time[[#This Row],[96]]+laps_times[[#This Row],[97]])</f>
        <v>0.174984375</v>
      </c>
      <c r="DC75" s="126">
        <f>IF(ISBLANK(laps_times[[#This Row],[98]]),"DNF",    rounds_cum_time[[#This Row],[97]]+laps_times[[#This Row],[98]])</f>
        <v>0.17695405092592592</v>
      </c>
      <c r="DD75" s="126">
        <f>IF(ISBLANK(laps_times[[#This Row],[99]]),"DNF",    rounds_cum_time[[#This Row],[98]]+laps_times[[#This Row],[99]])</f>
        <v>0.17889699074074072</v>
      </c>
      <c r="DE75" s="126">
        <f>IF(ISBLANK(laps_times[[#This Row],[100]]),"DNF",    rounds_cum_time[[#This Row],[99]]+laps_times[[#This Row],[100]])</f>
        <v>0.18087696759259259</v>
      </c>
      <c r="DF75" s="126">
        <f>IF(ISBLANK(laps_times[[#This Row],[101]]),"DNF",    rounds_cum_time[[#This Row],[100]]+laps_times[[#This Row],[101]])</f>
        <v>0.18280787037037036</v>
      </c>
      <c r="DG75" s="126">
        <f>IF(ISBLANK(laps_times[[#This Row],[102]]),"DNF",    rounds_cum_time[[#This Row],[101]]+laps_times[[#This Row],[102]])</f>
        <v>0.18473807870370368</v>
      </c>
      <c r="DH75" s="126">
        <f>IF(ISBLANK(laps_times[[#This Row],[103]]),"DNF",    rounds_cum_time[[#This Row],[102]]+laps_times[[#This Row],[103]])</f>
        <v>0.18663888888888885</v>
      </c>
      <c r="DI75" s="127">
        <f>IF(ISBLANK(laps_times[[#This Row],[104]]),"DNF",    rounds_cum_time[[#This Row],[103]]+laps_times[[#This Row],[104]])</f>
        <v>0.18852708333333329</v>
      </c>
      <c r="DJ75" s="127">
        <f>IF(ISBLANK(laps_times[[#This Row],[105]]),"DNF",    rounds_cum_time[[#This Row],[104]]+laps_times[[#This Row],[105]])</f>
        <v>0.19041909722222217</v>
      </c>
    </row>
    <row r="76" spans="2:114">
      <c r="B76" s="123">
        <f>laps_times[[#This Row],[poř]]</f>
        <v>73</v>
      </c>
      <c r="C76" s="124">
        <f>laps_times[[#This Row],[s.č.]]</f>
        <v>2</v>
      </c>
      <c r="D76" s="124" t="str">
        <f>laps_times[[#This Row],[jméno]]</f>
        <v>Aigner Günther</v>
      </c>
      <c r="E76" s="125">
        <f>laps_times[[#This Row],[roč]]</f>
        <v>1960</v>
      </c>
      <c r="F76" s="125" t="str">
        <f>laps_times[[#This Row],[kat]]</f>
        <v>M50</v>
      </c>
      <c r="G76" s="125">
        <f>laps_times[[#This Row],[poř_kat]]</f>
        <v>12</v>
      </c>
      <c r="H76" s="124" t="str">
        <f>IF(ISBLANK(laps_times[[#This Row],[klub]]),"-",laps_times[[#This Row],[klub]])</f>
        <v>Laufstammtisch Flotte Sohle</v>
      </c>
      <c r="I76" s="133">
        <f>laps_times[[#This Row],[celk. čas]]</f>
        <v>0.1910914351851852</v>
      </c>
      <c r="J76" s="126">
        <f>laps_times[[#This Row],[1]]</f>
        <v>2.6640046296296294E-3</v>
      </c>
      <c r="K76" s="126">
        <f>IF(ISBLANK(laps_times[[#This Row],[2]]),"DNF",    rounds_cum_time[[#This Row],[1]]+laps_times[[#This Row],[2]])</f>
        <v>4.3023148148148144E-3</v>
      </c>
      <c r="L76" s="126">
        <f>IF(ISBLANK(laps_times[[#This Row],[3]]),"DNF",    rounds_cum_time[[#This Row],[2]]+laps_times[[#This Row],[3]])</f>
        <v>5.9590277777777775E-3</v>
      </c>
      <c r="M76" s="126">
        <f>IF(ISBLANK(laps_times[[#This Row],[4]]),"DNF",    rounds_cum_time[[#This Row],[3]]+laps_times[[#This Row],[4]])</f>
        <v>7.6097222222222217E-3</v>
      </c>
      <c r="N76" s="126">
        <f>IF(ISBLANK(laps_times[[#This Row],[5]]),"DNF",    rounds_cum_time[[#This Row],[4]]+laps_times[[#This Row],[5]])</f>
        <v>9.2660879629629621E-3</v>
      </c>
      <c r="O76" s="126">
        <f>IF(ISBLANK(laps_times[[#This Row],[6]]),"DNF",    rounds_cum_time[[#This Row],[5]]+laps_times[[#This Row],[6]])</f>
        <v>1.0935648148148147E-2</v>
      </c>
      <c r="P76" s="126">
        <f>IF(ISBLANK(laps_times[[#This Row],[7]]),"DNF",    rounds_cum_time[[#This Row],[6]]+laps_times[[#This Row],[7]])</f>
        <v>1.259525462962963E-2</v>
      </c>
      <c r="Q76" s="126">
        <f>IF(ISBLANK(laps_times[[#This Row],[8]]),"DNF",    rounds_cum_time[[#This Row],[7]]+laps_times[[#This Row],[8]])</f>
        <v>1.4261921296296297E-2</v>
      </c>
      <c r="R76" s="126">
        <f>IF(ISBLANK(laps_times[[#This Row],[9]]),"DNF",    rounds_cum_time[[#This Row],[8]]+laps_times[[#This Row],[9]])</f>
        <v>1.5958449074074073E-2</v>
      </c>
      <c r="S76" s="126">
        <f>IF(ISBLANK(laps_times[[#This Row],[10]]),"DNF",    rounds_cum_time[[#This Row],[9]]+laps_times[[#This Row],[10]])</f>
        <v>1.7615162037037037E-2</v>
      </c>
      <c r="T76" s="126">
        <f>IF(ISBLANK(laps_times[[#This Row],[11]]),"DNF",    rounds_cum_time[[#This Row],[10]]+laps_times[[#This Row],[11]])</f>
        <v>1.9250462962962962E-2</v>
      </c>
      <c r="U76" s="126">
        <f>IF(ISBLANK(laps_times[[#This Row],[12]]),"DNF",    rounds_cum_time[[#This Row],[11]]+laps_times[[#This Row],[12]])</f>
        <v>2.0944791666666667E-2</v>
      </c>
      <c r="V76" s="126">
        <f>IF(ISBLANK(laps_times[[#This Row],[13]]),"DNF",    rounds_cum_time[[#This Row],[12]]+laps_times[[#This Row],[13]])</f>
        <v>2.2586574074074075E-2</v>
      </c>
      <c r="W76" s="126">
        <f>IF(ISBLANK(laps_times[[#This Row],[14]]),"DNF",    rounds_cum_time[[#This Row],[13]]+laps_times[[#This Row],[14]])</f>
        <v>2.4258564814814816E-2</v>
      </c>
      <c r="X76" s="126">
        <f>IF(ISBLANK(laps_times[[#This Row],[15]]),"DNF",    rounds_cum_time[[#This Row],[14]]+laps_times[[#This Row],[15]])</f>
        <v>2.5905671296296298E-2</v>
      </c>
      <c r="Y76" s="126">
        <f>IF(ISBLANK(laps_times[[#This Row],[16]]),"DNF",    rounds_cum_time[[#This Row],[15]]+laps_times[[#This Row],[16]])</f>
        <v>2.7564351851851854E-2</v>
      </c>
      <c r="Z76" s="126">
        <f>IF(ISBLANK(laps_times[[#This Row],[17]]),"DNF",    rounds_cum_time[[#This Row],[16]]+laps_times[[#This Row],[17]])</f>
        <v>2.9218171296296298E-2</v>
      </c>
      <c r="AA76" s="126">
        <f>IF(ISBLANK(laps_times[[#This Row],[18]]),"DNF",    rounds_cum_time[[#This Row],[17]]+laps_times[[#This Row],[18]])</f>
        <v>3.0879629629629632E-2</v>
      </c>
      <c r="AB76" s="126">
        <f>IF(ISBLANK(laps_times[[#This Row],[19]]),"DNF",    rounds_cum_time[[#This Row],[18]]+laps_times[[#This Row],[19]])</f>
        <v>3.2542129629629629E-2</v>
      </c>
      <c r="AC76" s="126">
        <f>IF(ISBLANK(laps_times[[#This Row],[20]]),"DNF",    rounds_cum_time[[#This Row],[19]]+laps_times[[#This Row],[20]])</f>
        <v>3.4209375E-2</v>
      </c>
      <c r="AD76" s="126">
        <f>IF(ISBLANK(laps_times[[#This Row],[21]]),"DNF",    rounds_cum_time[[#This Row],[20]]+laps_times[[#This Row],[21]])</f>
        <v>3.5930787037037039E-2</v>
      </c>
      <c r="AE76" s="126">
        <f>IF(ISBLANK(laps_times[[#This Row],[22]]),"DNF",    rounds_cum_time[[#This Row],[21]]+laps_times[[#This Row],[22]])</f>
        <v>3.7577662037037038E-2</v>
      </c>
      <c r="AF76" s="126">
        <f>IF(ISBLANK(laps_times[[#This Row],[23]]),"DNF",    rounds_cum_time[[#This Row],[22]]+laps_times[[#This Row],[23]])</f>
        <v>3.9240046296296294E-2</v>
      </c>
      <c r="AG76" s="126">
        <f>IF(ISBLANK(laps_times[[#This Row],[24]]),"DNF",    rounds_cum_time[[#This Row],[23]]+laps_times[[#This Row],[24]])</f>
        <v>4.0910648148148147E-2</v>
      </c>
      <c r="AH76" s="126">
        <f>IF(ISBLANK(laps_times[[#This Row],[25]]),"DNF",    rounds_cum_time[[#This Row],[24]]+laps_times[[#This Row],[25]])</f>
        <v>4.2572916666666669E-2</v>
      </c>
      <c r="AI76" s="126">
        <f>IF(ISBLANK(laps_times[[#This Row],[26]]),"DNF",    rounds_cum_time[[#This Row],[25]]+laps_times[[#This Row],[26]])</f>
        <v>4.4257407407407412E-2</v>
      </c>
      <c r="AJ76" s="126">
        <f>IF(ISBLANK(laps_times[[#This Row],[27]]),"DNF",    rounds_cum_time[[#This Row],[26]]+laps_times[[#This Row],[27]])</f>
        <v>4.5909490740740744E-2</v>
      </c>
      <c r="AK76" s="126">
        <f>IF(ISBLANK(laps_times[[#This Row],[28]]),"DNF",    rounds_cum_time[[#This Row],[27]]+laps_times[[#This Row],[28]])</f>
        <v>4.7537615740740745E-2</v>
      </c>
      <c r="AL76" s="126">
        <f>IF(ISBLANK(laps_times[[#This Row],[29]]),"DNF",    rounds_cum_time[[#This Row],[28]]+laps_times[[#This Row],[29]])</f>
        <v>4.9173726851851854E-2</v>
      </c>
      <c r="AM76" s="126">
        <f>IF(ISBLANK(laps_times[[#This Row],[30]]),"DNF",    rounds_cum_time[[#This Row],[29]]+laps_times[[#This Row],[30]])</f>
        <v>5.0872106481481487E-2</v>
      </c>
      <c r="AN76" s="126">
        <f>IF(ISBLANK(laps_times[[#This Row],[31]]),"DNF",    rounds_cum_time[[#This Row],[30]]+laps_times[[#This Row],[31]])</f>
        <v>5.2533796296296301E-2</v>
      </c>
      <c r="AO76" s="126">
        <f>IF(ISBLANK(laps_times[[#This Row],[32]]),"DNF",    rounds_cum_time[[#This Row],[31]]+laps_times[[#This Row],[32]])</f>
        <v>5.4192939814814822E-2</v>
      </c>
      <c r="AP76" s="126">
        <f>IF(ISBLANK(laps_times[[#This Row],[33]]),"DNF",    rounds_cum_time[[#This Row],[32]]+laps_times[[#This Row],[33]])</f>
        <v>5.5847569444444453E-2</v>
      </c>
      <c r="AQ76" s="126">
        <f>IF(ISBLANK(laps_times[[#This Row],[34]]),"DNF",    rounds_cum_time[[#This Row],[33]]+laps_times[[#This Row],[34]])</f>
        <v>5.7720833333333339E-2</v>
      </c>
      <c r="AR76" s="126">
        <f>IF(ISBLANK(laps_times[[#This Row],[35]]),"DNF",    rounds_cum_time[[#This Row],[34]]+laps_times[[#This Row],[35]])</f>
        <v>5.9424652777777781E-2</v>
      </c>
      <c r="AS76" s="126">
        <f>IF(ISBLANK(laps_times[[#This Row],[36]]),"DNF",    rounds_cum_time[[#This Row],[35]]+laps_times[[#This Row],[36]])</f>
        <v>6.1061342592592598E-2</v>
      </c>
      <c r="AT76" s="126">
        <f>IF(ISBLANK(laps_times[[#This Row],[37]]),"DNF",    rounds_cum_time[[#This Row],[36]]+laps_times[[#This Row],[37]])</f>
        <v>6.2689004629629633E-2</v>
      </c>
      <c r="AU76" s="126">
        <f>IF(ISBLANK(laps_times[[#This Row],[38]]),"DNF",    rounds_cum_time[[#This Row],[37]]+laps_times[[#This Row],[38]])</f>
        <v>6.4325000000000007E-2</v>
      </c>
      <c r="AV76" s="126">
        <f>IF(ISBLANK(laps_times[[#This Row],[39]]),"DNF",    rounds_cum_time[[#This Row],[38]]+laps_times[[#This Row],[39]])</f>
        <v>6.5992013888888895E-2</v>
      </c>
      <c r="AW76" s="126">
        <f>IF(ISBLANK(laps_times[[#This Row],[40]]),"DNF",    rounds_cum_time[[#This Row],[39]]+laps_times[[#This Row],[40]])</f>
        <v>6.7650810185185192E-2</v>
      </c>
      <c r="AX76" s="126">
        <f>IF(ISBLANK(laps_times[[#This Row],[41]]),"DNF",    rounds_cum_time[[#This Row],[40]]+laps_times[[#This Row],[41]])</f>
        <v>6.9379398148148155E-2</v>
      </c>
      <c r="AY76" s="126">
        <f>IF(ISBLANK(laps_times[[#This Row],[42]]),"DNF",    rounds_cum_time[[#This Row],[41]]+laps_times[[#This Row],[42]])</f>
        <v>7.102615740740742E-2</v>
      </c>
      <c r="AZ76" s="126">
        <f>IF(ISBLANK(laps_times[[#This Row],[43]]),"DNF",    rounds_cum_time[[#This Row],[42]]+laps_times[[#This Row],[43]])</f>
        <v>7.2683680555555574E-2</v>
      </c>
      <c r="BA76" s="126">
        <f>IF(ISBLANK(laps_times[[#This Row],[44]]),"DNF",    rounds_cum_time[[#This Row],[43]]+laps_times[[#This Row],[44]])</f>
        <v>7.4339120370370396E-2</v>
      </c>
      <c r="BB76" s="126">
        <f>IF(ISBLANK(laps_times[[#This Row],[45]]),"DNF",    rounds_cum_time[[#This Row],[44]]+laps_times[[#This Row],[45]])</f>
        <v>7.5987152777777803E-2</v>
      </c>
      <c r="BC76" s="126">
        <f>IF(ISBLANK(laps_times[[#This Row],[46]]),"DNF",    rounds_cum_time[[#This Row],[45]]+laps_times[[#This Row],[46]])</f>
        <v>7.76533564814815E-2</v>
      </c>
      <c r="BD76" s="126">
        <f>IF(ISBLANK(laps_times[[#This Row],[47]]),"DNF",    rounds_cum_time[[#This Row],[46]]+laps_times[[#This Row],[47]])</f>
        <v>7.9393750000000013E-2</v>
      </c>
      <c r="BE76" s="126">
        <f>IF(ISBLANK(laps_times[[#This Row],[48]]),"DNF",    rounds_cum_time[[#This Row],[47]]+laps_times[[#This Row],[48]])</f>
        <v>8.1096180555555564E-2</v>
      </c>
      <c r="BF76" s="126">
        <f>IF(ISBLANK(laps_times[[#This Row],[49]]),"DNF",    rounds_cum_time[[#This Row],[48]]+laps_times[[#This Row],[49]])</f>
        <v>8.2810648148148161E-2</v>
      </c>
      <c r="BG76" s="126">
        <f>IF(ISBLANK(laps_times[[#This Row],[50]]),"DNF",    rounds_cum_time[[#This Row],[49]]+laps_times[[#This Row],[50]])</f>
        <v>8.4574537037037045E-2</v>
      </c>
      <c r="BH76" s="126">
        <f>IF(ISBLANK(laps_times[[#This Row],[51]]),"DNF",    rounds_cum_time[[#This Row],[50]]+laps_times[[#This Row],[51]])</f>
        <v>8.626990740740742E-2</v>
      </c>
      <c r="BI76" s="126">
        <f>IF(ISBLANK(laps_times[[#This Row],[52]]),"DNF",    rounds_cum_time[[#This Row],[51]]+laps_times[[#This Row],[52]])</f>
        <v>8.7970833333333345E-2</v>
      </c>
      <c r="BJ76" s="126">
        <f>IF(ISBLANK(laps_times[[#This Row],[53]]),"DNF",    rounds_cum_time[[#This Row],[52]]+laps_times[[#This Row],[53]])</f>
        <v>8.9711689814814824E-2</v>
      </c>
      <c r="BK76" s="126">
        <f>IF(ISBLANK(laps_times[[#This Row],[54]]),"DNF",    rounds_cum_time[[#This Row],[53]]+laps_times[[#This Row],[54]])</f>
        <v>9.1540393518518531E-2</v>
      </c>
      <c r="BL76" s="126">
        <f>IF(ISBLANK(laps_times[[#This Row],[55]]),"DNF",    rounds_cum_time[[#This Row],[54]]+laps_times[[#This Row],[55]])</f>
        <v>9.3350810185185193E-2</v>
      </c>
      <c r="BM76" s="126">
        <f>IF(ISBLANK(laps_times[[#This Row],[56]]),"DNF",    rounds_cum_time[[#This Row],[55]]+laps_times[[#This Row],[56]])</f>
        <v>9.5073263888888898E-2</v>
      </c>
      <c r="BN76" s="126">
        <f>IF(ISBLANK(laps_times[[#This Row],[57]]),"DNF",    rounds_cum_time[[#This Row],[56]]+laps_times[[#This Row],[57]])</f>
        <v>9.6839467592592599E-2</v>
      </c>
      <c r="BO76" s="126">
        <f>IF(ISBLANK(laps_times[[#This Row],[58]]),"DNF",    rounds_cum_time[[#This Row],[57]]+laps_times[[#This Row],[58]])</f>
        <v>9.868553240740742E-2</v>
      </c>
      <c r="BP76" s="126">
        <f>IF(ISBLANK(laps_times[[#This Row],[59]]),"DNF",    rounds_cum_time[[#This Row],[58]]+laps_times[[#This Row],[59]])</f>
        <v>0.10044027777777779</v>
      </c>
      <c r="BQ76" s="126">
        <f>IF(ISBLANK(laps_times[[#This Row],[60]]),"DNF",    rounds_cum_time[[#This Row],[59]]+laps_times[[#This Row],[60]])</f>
        <v>0.10216446759259261</v>
      </c>
      <c r="BR76" s="126">
        <f>IF(ISBLANK(laps_times[[#This Row],[61]]),"DNF",    rounds_cum_time[[#This Row],[60]]+laps_times[[#This Row],[61]])</f>
        <v>0.10391863425925928</v>
      </c>
      <c r="BS76" s="126">
        <f>IF(ISBLANK(laps_times[[#This Row],[62]]),"DNF",    rounds_cum_time[[#This Row],[61]]+laps_times[[#This Row],[62]])</f>
        <v>0.10565300925925927</v>
      </c>
      <c r="BT76" s="126">
        <f>IF(ISBLANK(laps_times[[#This Row],[63]]),"DNF",    rounds_cum_time[[#This Row],[62]]+laps_times[[#This Row],[63]])</f>
        <v>0.10755682870370371</v>
      </c>
      <c r="BU76" s="126">
        <f>IF(ISBLANK(laps_times[[#This Row],[64]]),"DNF",    rounds_cum_time[[#This Row],[63]]+laps_times[[#This Row],[64]])</f>
        <v>0.10953356481481483</v>
      </c>
      <c r="BV76" s="126">
        <f>IF(ISBLANK(laps_times[[#This Row],[65]]),"DNF",    rounds_cum_time[[#This Row],[64]]+laps_times[[#This Row],[65]])</f>
        <v>0.11132523148148149</v>
      </c>
      <c r="BW76" s="126">
        <f>IF(ISBLANK(laps_times[[#This Row],[66]]),"DNF",    rounds_cum_time[[#This Row],[65]]+laps_times[[#This Row],[66]])</f>
        <v>0.11313831018518519</v>
      </c>
      <c r="BX76" s="126">
        <f>IF(ISBLANK(laps_times[[#This Row],[67]]),"DNF",    rounds_cum_time[[#This Row],[66]]+laps_times[[#This Row],[67]])</f>
        <v>0.11513958333333334</v>
      </c>
      <c r="BY76" s="126">
        <f>IF(ISBLANK(laps_times[[#This Row],[68]]),"DNF",    rounds_cum_time[[#This Row],[67]]+laps_times[[#This Row],[68]])</f>
        <v>0.11695543981481482</v>
      </c>
      <c r="BZ76" s="126">
        <f>IF(ISBLANK(laps_times[[#This Row],[69]]),"DNF",    rounds_cum_time[[#This Row],[68]]+laps_times[[#This Row],[69]])</f>
        <v>0.11903530092592593</v>
      </c>
      <c r="CA76" s="126">
        <f>IF(ISBLANK(laps_times[[#This Row],[70]]),"DNF",    rounds_cum_time[[#This Row],[69]]+laps_times[[#This Row],[70]])</f>
        <v>0.12092511574074075</v>
      </c>
      <c r="CB76" s="126">
        <f>IF(ISBLANK(laps_times[[#This Row],[71]]),"DNF",    rounds_cum_time[[#This Row],[70]]+laps_times[[#This Row],[71]])</f>
        <v>0.12288854166666667</v>
      </c>
      <c r="CC76" s="126">
        <f>IF(ISBLANK(laps_times[[#This Row],[72]]),"DNF",    rounds_cum_time[[#This Row],[71]]+laps_times[[#This Row],[72]])</f>
        <v>0.12477083333333333</v>
      </c>
      <c r="CD76" s="126">
        <f>IF(ISBLANK(laps_times[[#This Row],[73]]),"DNF",    rounds_cum_time[[#This Row],[72]]+laps_times[[#This Row],[73]])</f>
        <v>0.12665474537037036</v>
      </c>
      <c r="CE76" s="126">
        <f>IF(ISBLANK(laps_times[[#This Row],[74]]),"DNF",    rounds_cum_time[[#This Row],[73]]+laps_times[[#This Row],[74]])</f>
        <v>0.12877013888888889</v>
      </c>
      <c r="CF76" s="126">
        <f>IF(ISBLANK(laps_times[[#This Row],[75]]),"DNF",    rounds_cum_time[[#This Row],[74]]+laps_times[[#This Row],[75]])</f>
        <v>0.13065891203703703</v>
      </c>
      <c r="CG76" s="126">
        <f>IF(ISBLANK(laps_times[[#This Row],[76]]),"DNF",    rounds_cum_time[[#This Row],[75]]+laps_times[[#This Row],[76]])</f>
        <v>0.13281238425925926</v>
      </c>
      <c r="CH76" s="126">
        <f>IF(ISBLANK(laps_times[[#This Row],[77]]),"DNF",    rounds_cum_time[[#This Row],[76]]+laps_times[[#This Row],[77]])</f>
        <v>0.134790625</v>
      </c>
      <c r="CI76" s="126">
        <f>IF(ISBLANK(laps_times[[#This Row],[78]]),"DNF",    rounds_cum_time[[#This Row],[77]]+laps_times[[#This Row],[78]])</f>
        <v>0.13763784722222222</v>
      </c>
      <c r="CJ76" s="126">
        <f>IF(ISBLANK(laps_times[[#This Row],[79]]),"DNF",    rounds_cum_time[[#This Row],[78]]+laps_times[[#This Row],[79]])</f>
        <v>0.13982025462962963</v>
      </c>
      <c r="CK76" s="126">
        <f>IF(ISBLANK(laps_times[[#This Row],[80]]),"DNF",    rounds_cum_time[[#This Row],[79]]+laps_times[[#This Row],[80]])</f>
        <v>0.14178645833333334</v>
      </c>
      <c r="CL76" s="126">
        <f>IF(ISBLANK(laps_times[[#This Row],[81]]),"DNF",    rounds_cum_time[[#This Row],[80]]+laps_times[[#This Row],[81]])</f>
        <v>0.14396990740740742</v>
      </c>
      <c r="CM76" s="126">
        <f>IF(ISBLANK(laps_times[[#This Row],[82]]),"DNF",    rounds_cum_time[[#This Row],[81]]+laps_times[[#This Row],[82]])</f>
        <v>0.14585752314814815</v>
      </c>
      <c r="CN76" s="126">
        <f>IF(ISBLANK(laps_times[[#This Row],[83]]),"DNF",    rounds_cum_time[[#This Row],[82]]+laps_times[[#This Row],[83]])</f>
        <v>0.14771064814814816</v>
      </c>
      <c r="CO76" s="126">
        <f>IF(ISBLANK(laps_times[[#This Row],[84]]),"DNF",    rounds_cum_time[[#This Row],[83]]+laps_times[[#This Row],[84]])</f>
        <v>0.14962534722222223</v>
      </c>
      <c r="CP76" s="126">
        <f>IF(ISBLANK(laps_times[[#This Row],[85]]),"DNF",    rounds_cum_time[[#This Row],[84]]+laps_times[[#This Row],[85]])</f>
        <v>0.15154675925925926</v>
      </c>
      <c r="CQ76" s="126">
        <f>IF(ISBLANK(laps_times[[#This Row],[86]]),"DNF",    rounds_cum_time[[#This Row],[85]]+laps_times[[#This Row],[86]])</f>
        <v>0.1541244212962963</v>
      </c>
      <c r="CR76" s="126">
        <f>IF(ISBLANK(laps_times[[#This Row],[87]]),"DNF",    rounds_cum_time[[#This Row],[86]]+laps_times[[#This Row],[87]])</f>
        <v>0.15617013888888889</v>
      </c>
      <c r="CS76" s="126">
        <f>IF(ISBLANK(laps_times[[#This Row],[88]]),"DNF",    rounds_cum_time[[#This Row],[87]]+laps_times[[#This Row],[88]])</f>
        <v>0.15806539351851853</v>
      </c>
      <c r="CT76" s="126">
        <f>IF(ISBLANK(laps_times[[#This Row],[89]]),"DNF",    rounds_cum_time[[#This Row],[88]]+laps_times[[#This Row],[89]])</f>
        <v>0.15996770833333335</v>
      </c>
      <c r="CU76" s="126">
        <f>IF(ISBLANK(laps_times[[#This Row],[90]]),"DNF",    rounds_cum_time[[#This Row],[89]]+laps_times[[#This Row],[90]])</f>
        <v>0.16186921296296297</v>
      </c>
      <c r="CV76" s="126">
        <f>IF(ISBLANK(laps_times[[#This Row],[91]]),"DNF",    rounds_cum_time[[#This Row],[90]]+laps_times[[#This Row],[91]])</f>
        <v>0.1639363425925926</v>
      </c>
      <c r="CW76" s="126">
        <f>IF(ISBLANK(laps_times[[#This Row],[92]]),"DNF",    rounds_cum_time[[#This Row],[91]]+laps_times[[#This Row],[92]])</f>
        <v>0.16578495370370372</v>
      </c>
      <c r="CX76" s="126">
        <f>IF(ISBLANK(laps_times[[#This Row],[93]]),"DNF",    rounds_cum_time[[#This Row],[92]]+laps_times[[#This Row],[93]])</f>
        <v>0.1676019675925926</v>
      </c>
      <c r="CY76" s="126">
        <f>IF(ISBLANK(laps_times[[#This Row],[94]]),"DNF",    rounds_cum_time[[#This Row],[93]]+laps_times[[#This Row],[94]])</f>
        <v>0.16942268518518519</v>
      </c>
      <c r="CZ76" s="126">
        <f>IF(ISBLANK(laps_times[[#This Row],[95]]),"DNF",    rounds_cum_time[[#This Row],[94]]+laps_times[[#This Row],[95]])</f>
        <v>0.17161215277777778</v>
      </c>
      <c r="DA76" s="126">
        <f>IF(ISBLANK(laps_times[[#This Row],[96]]),"DNF",    rounds_cum_time[[#This Row],[95]]+laps_times[[#This Row],[96]])</f>
        <v>0.17351956018518519</v>
      </c>
      <c r="DB76" s="126">
        <f>IF(ISBLANK(laps_times[[#This Row],[97]]),"DNF",    rounds_cum_time[[#This Row],[96]]+laps_times[[#This Row],[97]])</f>
        <v>0.17546898148148149</v>
      </c>
      <c r="DC76" s="126">
        <f>IF(ISBLANK(laps_times[[#This Row],[98]]),"DNF",    rounds_cum_time[[#This Row],[97]]+laps_times[[#This Row],[98]])</f>
        <v>0.177709375</v>
      </c>
      <c r="DD76" s="126">
        <f>IF(ISBLANK(laps_times[[#This Row],[99]]),"DNF",    rounds_cum_time[[#This Row],[98]]+laps_times[[#This Row],[99]])</f>
        <v>0.17967175925925927</v>
      </c>
      <c r="DE76" s="126">
        <f>IF(ISBLANK(laps_times[[#This Row],[100]]),"DNF",    rounds_cum_time[[#This Row],[99]]+laps_times[[#This Row],[100]])</f>
        <v>0.18192175925925927</v>
      </c>
      <c r="DF76" s="126">
        <f>IF(ISBLANK(laps_times[[#This Row],[101]]),"DNF",    rounds_cum_time[[#This Row],[100]]+laps_times[[#This Row],[101]])</f>
        <v>0.18391157407407407</v>
      </c>
      <c r="DG76" s="126">
        <f>IF(ISBLANK(laps_times[[#This Row],[102]]),"DNF",    rounds_cum_time[[#This Row],[101]]+laps_times[[#This Row],[102]])</f>
        <v>0.18584988425925925</v>
      </c>
      <c r="DH76" s="126">
        <f>IF(ISBLANK(laps_times[[#This Row],[103]]),"DNF",    rounds_cum_time[[#This Row],[102]]+laps_times[[#This Row],[103]])</f>
        <v>0.18773310185185182</v>
      </c>
      <c r="DI76" s="127">
        <f>IF(ISBLANK(laps_times[[#This Row],[104]]),"DNF",    rounds_cum_time[[#This Row],[103]]+laps_times[[#This Row],[104]])</f>
        <v>0.18955914351851849</v>
      </c>
      <c r="DJ76" s="127">
        <f>IF(ISBLANK(laps_times[[#This Row],[105]]),"DNF",    rounds_cum_time[[#This Row],[104]]+laps_times[[#This Row],[105]])</f>
        <v>0.19109108796296292</v>
      </c>
    </row>
    <row r="77" spans="2:114">
      <c r="B77" s="123">
        <f>laps_times[[#This Row],[poř]]</f>
        <v>74</v>
      </c>
      <c r="C77" s="124">
        <f>laps_times[[#This Row],[s.č.]]</f>
        <v>5</v>
      </c>
      <c r="D77" s="124" t="str">
        <f>laps_times[[#This Row],[jméno]]</f>
        <v>Bokarev Aleksandar</v>
      </c>
      <c r="E77" s="125">
        <f>laps_times[[#This Row],[roč]]</f>
        <v>1964</v>
      </c>
      <c r="F77" s="125" t="str">
        <f>laps_times[[#This Row],[kat]]</f>
        <v>M50</v>
      </c>
      <c r="G77" s="125">
        <f>laps_times[[#This Row],[poř_kat]]</f>
        <v>13</v>
      </c>
      <c r="H77" s="124" t="str">
        <f>IF(ISBLANK(laps_times[[#This Row],[klub]]),"-",laps_times[[#This Row],[klub]])</f>
        <v>OAK Beograd</v>
      </c>
      <c r="I77" s="133">
        <f>laps_times[[#This Row],[celk. čas]]</f>
        <v>0.19149768518518517</v>
      </c>
      <c r="J77" s="126">
        <f>laps_times[[#This Row],[1]]</f>
        <v>2.4039351851851856E-3</v>
      </c>
      <c r="K77" s="126">
        <f>IF(ISBLANK(laps_times[[#This Row],[2]]),"DNF",    rounds_cum_time[[#This Row],[1]]+laps_times[[#This Row],[2]])</f>
        <v>3.9192129629629629E-3</v>
      </c>
      <c r="L77" s="126">
        <f>IF(ISBLANK(laps_times[[#This Row],[3]]),"DNF",    rounds_cum_time[[#This Row],[2]]+laps_times[[#This Row],[3]])</f>
        <v>5.4071759259259255E-3</v>
      </c>
      <c r="M77" s="126">
        <f>IF(ISBLANK(laps_times[[#This Row],[4]]),"DNF",    rounds_cum_time[[#This Row],[3]]+laps_times[[#This Row],[4]])</f>
        <v>6.94386574074074E-3</v>
      </c>
      <c r="N77" s="126">
        <f>IF(ISBLANK(laps_times[[#This Row],[5]]),"DNF",    rounds_cum_time[[#This Row],[4]]+laps_times[[#This Row],[5]])</f>
        <v>8.4766203703703705E-3</v>
      </c>
      <c r="O77" s="126">
        <f>IF(ISBLANK(laps_times[[#This Row],[6]]),"DNF",    rounds_cum_time[[#This Row],[5]]+laps_times[[#This Row],[6]])</f>
        <v>9.9957175925925925E-3</v>
      </c>
      <c r="P77" s="126">
        <f>IF(ISBLANK(laps_times[[#This Row],[7]]),"DNF",    rounds_cum_time[[#This Row],[6]]+laps_times[[#This Row],[7]])</f>
        <v>1.1531018518518519E-2</v>
      </c>
      <c r="Q77" s="126">
        <f>IF(ISBLANK(laps_times[[#This Row],[8]]),"DNF",    rounds_cum_time[[#This Row],[7]]+laps_times[[#This Row],[8]])</f>
        <v>1.3036689814814815E-2</v>
      </c>
      <c r="R77" s="126">
        <f>IF(ISBLANK(laps_times[[#This Row],[9]]),"DNF",    rounds_cum_time[[#This Row],[8]]+laps_times[[#This Row],[9]])</f>
        <v>1.4555555555555556E-2</v>
      </c>
      <c r="S77" s="126">
        <f>IF(ISBLANK(laps_times[[#This Row],[10]]),"DNF",    rounds_cum_time[[#This Row],[9]]+laps_times[[#This Row],[10]])</f>
        <v>1.6128472222222221E-2</v>
      </c>
      <c r="T77" s="126">
        <f>IF(ISBLANK(laps_times[[#This Row],[11]]),"DNF",    rounds_cum_time[[#This Row],[10]]+laps_times[[#This Row],[11]])</f>
        <v>1.762673611111111E-2</v>
      </c>
      <c r="U77" s="126">
        <f>IF(ISBLANK(laps_times[[#This Row],[12]]),"DNF",    rounds_cum_time[[#This Row],[11]]+laps_times[[#This Row],[12]])</f>
        <v>1.9136111111111111E-2</v>
      </c>
      <c r="V77" s="126">
        <f>IF(ISBLANK(laps_times[[#This Row],[13]]),"DNF",    rounds_cum_time[[#This Row],[12]]+laps_times[[#This Row],[13]])</f>
        <v>2.068113425925926E-2</v>
      </c>
      <c r="W77" s="126">
        <f>IF(ISBLANK(laps_times[[#This Row],[14]]),"DNF",    rounds_cum_time[[#This Row],[13]]+laps_times[[#This Row],[14]])</f>
        <v>2.2289467592592593E-2</v>
      </c>
      <c r="X77" s="126">
        <f>IF(ISBLANK(laps_times[[#This Row],[15]]),"DNF",    rounds_cum_time[[#This Row],[14]]+laps_times[[#This Row],[15]])</f>
        <v>2.3823726851851853E-2</v>
      </c>
      <c r="Y77" s="126">
        <f>IF(ISBLANK(laps_times[[#This Row],[16]]),"DNF",    rounds_cum_time[[#This Row],[15]]+laps_times[[#This Row],[16]])</f>
        <v>2.539039351851852E-2</v>
      </c>
      <c r="Z77" s="126">
        <f>IF(ISBLANK(laps_times[[#This Row],[17]]),"DNF",    rounds_cum_time[[#This Row],[16]]+laps_times[[#This Row],[17]])</f>
        <v>2.7017708333333335E-2</v>
      </c>
      <c r="AA77" s="126">
        <f>IF(ISBLANK(laps_times[[#This Row],[18]]),"DNF",    rounds_cum_time[[#This Row],[17]]+laps_times[[#This Row],[18]])</f>
        <v>2.8553587962962965E-2</v>
      </c>
      <c r="AB77" s="126">
        <f>IF(ISBLANK(laps_times[[#This Row],[19]]),"DNF",    rounds_cum_time[[#This Row],[18]]+laps_times[[#This Row],[19]])</f>
        <v>3.013425925925926E-2</v>
      </c>
      <c r="AC77" s="126">
        <f>IF(ISBLANK(laps_times[[#This Row],[20]]),"DNF",    rounds_cum_time[[#This Row],[19]]+laps_times[[#This Row],[20]])</f>
        <v>3.1744212962962967E-2</v>
      </c>
      <c r="AD77" s="126">
        <f>IF(ISBLANK(laps_times[[#This Row],[21]]),"DNF",    rounds_cum_time[[#This Row],[20]]+laps_times[[#This Row],[21]])</f>
        <v>3.3318981481481484E-2</v>
      </c>
      <c r="AE77" s="126">
        <f>IF(ISBLANK(laps_times[[#This Row],[22]]),"DNF",    rounds_cum_time[[#This Row],[21]]+laps_times[[#This Row],[22]])</f>
        <v>3.4997685185185187E-2</v>
      </c>
      <c r="AF77" s="126">
        <f>IF(ISBLANK(laps_times[[#This Row],[23]]),"DNF",    rounds_cum_time[[#This Row],[22]]+laps_times[[#This Row],[23]])</f>
        <v>3.6588773148148152E-2</v>
      </c>
      <c r="AG77" s="126">
        <f>IF(ISBLANK(laps_times[[#This Row],[24]]),"DNF",    rounds_cum_time[[#This Row],[23]]+laps_times[[#This Row],[24]])</f>
        <v>3.8321296296296298E-2</v>
      </c>
      <c r="AH77" s="126">
        <f>IF(ISBLANK(laps_times[[#This Row],[25]]),"DNF",    rounds_cum_time[[#This Row],[24]]+laps_times[[#This Row],[25]])</f>
        <v>3.9881712962962966E-2</v>
      </c>
      <c r="AI77" s="126">
        <f>IF(ISBLANK(laps_times[[#This Row],[26]]),"DNF",    rounds_cum_time[[#This Row],[25]]+laps_times[[#This Row],[26]])</f>
        <v>4.1471412037037039E-2</v>
      </c>
      <c r="AJ77" s="126">
        <f>IF(ISBLANK(laps_times[[#This Row],[27]]),"DNF",    rounds_cum_time[[#This Row],[26]]+laps_times[[#This Row],[27]])</f>
        <v>4.3190740740740745E-2</v>
      </c>
      <c r="AK77" s="126">
        <f>IF(ISBLANK(laps_times[[#This Row],[28]]),"DNF",    rounds_cum_time[[#This Row],[27]]+laps_times[[#This Row],[28]])</f>
        <v>4.489745370370371E-2</v>
      </c>
      <c r="AL77" s="126">
        <f>IF(ISBLANK(laps_times[[#This Row],[29]]),"DNF",    rounds_cum_time[[#This Row],[28]]+laps_times[[#This Row],[29]])</f>
        <v>4.6468518518518527E-2</v>
      </c>
      <c r="AM77" s="126">
        <f>IF(ISBLANK(laps_times[[#This Row],[30]]),"DNF",    rounds_cum_time[[#This Row],[29]]+laps_times[[#This Row],[30]])</f>
        <v>4.8104861111111119E-2</v>
      </c>
      <c r="AN77" s="126">
        <f>IF(ISBLANK(laps_times[[#This Row],[31]]),"DNF",    rounds_cum_time[[#This Row],[30]]+laps_times[[#This Row],[31]])</f>
        <v>4.9716550925925931E-2</v>
      </c>
      <c r="AO77" s="126">
        <f>IF(ISBLANK(laps_times[[#This Row],[32]]),"DNF",    rounds_cum_time[[#This Row],[31]]+laps_times[[#This Row],[32]])</f>
        <v>5.1370949074074079E-2</v>
      </c>
      <c r="AP77" s="126">
        <f>IF(ISBLANK(laps_times[[#This Row],[33]]),"DNF",    rounds_cum_time[[#This Row],[32]]+laps_times[[#This Row],[33]])</f>
        <v>5.3047916666666674E-2</v>
      </c>
      <c r="AQ77" s="126">
        <f>IF(ISBLANK(laps_times[[#This Row],[34]]),"DNF",    rounds_cum_time[[#This Row],[33]]+laps_times[[#This Row],[34]])</f>
        <v>5.4672106481481492E-2</v>
      </c>
      <c r="AR77" s="126">
        <f>IF(ISBLANK(laps_times[[#This Row],[35]]),"DNF",    rounds_cum_time[[#This Row],[34]]+laps_times[[#This Row],[35]])</f>
        <v>5.6415277777777786E-2</v>
      </c>
      <c r="AS77" s="126">
        <f>IF(ISBLANK(laps_times[[#This Row],[36]]),"DNF",    rounds_cum_time[[#This Row],[35]]+laps_times[[#This Row],[36]])</f>
        <v>5.8047916666666678E-2</v>
      </c>
      <c r="AT77" s="126">
        <f>IF(ISBLANK(laps_times[[#This Row],[37]]),"DNF",    rounds_cum_time[[#This Row],[36]]+laps_times[[#This Row],[37]])</f>
        <v>5.9839120370370383E-2</v>
      </c>
      <c r="AU77" s="126">
        <f>IF(ISBLANK(laps_times[[#This Row],[38]]),"DNF",    rounds_cum_time[[#This Row],[37]]+laps_times[[#This Row],[38]])</f>
        <v>6.1510416666666679E-2</v>
      </c>
      <c r="AV77" s="126">
        <f>IF(ISBLANK(laps_times[[#This Row],[39]]),"DNF",    rounds_cum_time[[#This Row],[38]]+laps_times[[#This Row],[39]])</f>
        <v>6.339432870370372E-2</v>
      </c>
      <c r="AW77" s="126">
        <f>IF(ISBLANK(laps_times[[#This Row],[40]]),"DNF",    rounds_cum_time[[#This Row],[39]]+laps_times[[#This Row],[40]])</f>
        <v>6.5060648148148159E-2</v>
      </c>
      <c r="AX77" s="126">
        <f>IF(ISBLANK(laps_times[[#This Row],[41]]),"DNF",    rounds_cum_time[[#This Row],[40]]+laps_times[[#This Row],[41]])</f>
        <v>6.6838194444444457E-2</v>
      </c>
      <c r="AY77" s="126">
        <f>IF(ISBLANK(laps_times[[#This Row],[42]]),"DNF",    rounds_cum_time[[#This Row],[41]]+laps_times[[#This Row],[42]])</f>
        <v>6.8564699074074087E-2</v>
      </c>
      <c r="AZ77" s="126">
        <f>IF(ISBLANK(laps_times[[#This Row],[43]]),"DNF",    rounds_cum_time[[#This Row],[42]]+laps_times[[#This Row],[43]])</f>
        <v>7.0416550925925941E-2</v>
      </c>
      <c r="BA77" s="126">
        <f>IF(ISBLANK(laps_times[[#This Row],[44]]),"DNF",    rounds_cum_time[[#This Row],[43]]+laps_times[[#This Row],[44]])</f>
        <v>7.2096064814814828E-2</v>
      </c>
      <c r="BB77" s="126">
        <f>IF(ISBLANK(laps_times[[#This Row],[45]]),"DNF",    rounds_cum_time[[#This Row],[44]]+laps_times[[#This Row],[45]])</f>
        <v>7.3982291666666686E-2</v>
      </c>
      <c r="BC77" s="126">
        <f>IF(ISBLANK(laps_times[[#This Row],[46]]),"DNF",    rounds_cum_time[[#This Row],[45]]+laps_times[[#This Row],[46]])</f>
        <v>7.5765277777777792E-2</v>
      </c>
      <c r="BD77" s="126">
        <f>IF(ISBLANK(laps_times[[#This Row],[47]]),"DNF",    rounds_cum_time[[#This Row],[46]]+laps_times[[#This Row],[47]])</f>
        <v>7.7617476851851872E-2</v>
      </c>
      <c r="BE77" s="126">
        <f>IF(ISBLANK(laps_times[[#This Row],[48]]),"DNF",    rounds_cum_time[[#This Row],[47]]+laps_times[[#This Row],[48]])</f>
        <v>7.948067129629631E-2</v>
      </c>
      <c r="BF77" s="126">
        <f>IF(ISBLANK(laps_times[[#This Row],[49]]),"DNF",    rounds_cum_time[[#This Row],[48]]+laps_times[[#This Row],[49]])</f>
        <v>8.1165740740740761E-2</v>
      </c>
      <c r="BG77" s="126">
        <f>IF(ISBLANK(laps_times[[#This Row],[50]]),"DNF",    rounds_cum_time[[#This Row],[49]]+laps_times[[#This Row],[50]])</f>
        <v>8.3057523148148169E-2</v>
      </c>
      <c r="BH77" s="126">
        <f>IF(ISBLANK(laps_times[[#This Row],[51]]),"DNF",    rounds_cum_time[[#This Row],[50]]+laps_times[[#This Row],[51]])</f>
        <v>8.4863425925925953E-2</v>
      </c>
      <c r="BI77" s="126">
        <f>IF(ISBLANK(laps_times[[#This Row],[52]]),"DNF",    rounds_cum_time[[#This Row],[51]]+laps_times[[#This Row],[52]])</f>
        <v>8.6678819444444472E-2</v>
      </c>
      <c r="BJ77" s="126">
        <f>IF(ISBLANK(laps_times[[#This Row],[53]]),"DNF",    rounds_cum_time[[#This Row],[52]]+laps_times[[#This Row],[53]])</f>
        <v>8.8490162037037065E-2</v>
      </c>
      <c r="BK77" s="126">
        <f>IF(ISBLANK(laps_times[[#This Row],[54]]),"DNF",    rounds_cum_time[[#This Row],[53]]+laps_times[[#This Row],[54]])</f>
        <v>9.0553009259259284E-2</v>
      </c>
      <c r="BL77" s="126">
        <f>IF(ISBLANK(laps_times[[#This Row],[55]]),"DNF",    rounds_cum_time[[#This Row],[54]]+laps_times[[#This Row],[55]])</f>
        <v>9.2415046296296322E-2</v>
      </c>
      <c r="BM77" s="126">
        <f>IF(ISBLANK(laps_times[[#This Row],[56]]),"DNF",    rounds_cum_time[[#This Row],[55]]+laps_times[[#This Row],[56]])</f>
        <v>9.4308217592592614E-2</v>
      </c>
      <c r="BN77" s="126">
        <f>IF(ISBLANK(laps_times[[#This Row],[57]]),"DNF",    rounds_cum_time[[#This Row],[56]]+laps_times[[#This Row],[57]])</f>
        <v>9.6218402777777795E-2</v>
      </c>
      <c r="BO77" s="126">
        <f>IF(ISBLANK(laps_times[[#This Row],[58]]),"DNF",    rounds_cum_time[[#This Row],[57]]+laps_times[[#This Row],[58]])</f>
        <v>9.8212731481481505E-2</v>
      </c>
      <c r="BP77" s="126">
        <f>IF(ISBLANK(laps_times[[#This Row],[59]]),"DNF",    rounds_cum_time[[#This Row],[58]]+laps_times[[#This Row],[59]])</f>
        <v>0.10014062500000002</v>
      </c>
      <c r="BQ77" s="126">
        <f>IF(ISBLANK(laps_times[[#This Row],[60]]),"DNF",    rounds_cum_time[[#This Row],[59]]+laps_times[[#This Row],[60]])</f>
        <v>0.1020734953703704</v>
      </c>
      <c r="BR77" s="126">
        <f>IF(ISBLANK(laps_times[[#This Row],[61]]),"DNF",    rounds_cum_time[[#This Row],[60]]+laps_times[[#This Row],[61]])</f>
        <v>0.10404953703703707</v>
      </c>
      <c r="BS77" s="126">
        <f>IF(ISBLANK(laps_times[[#This Row],[62]]),"DNF",    rounds_cum_time[[#This Row],[61]]+laps_times[[#This Row],[62]])</f>
        <v>0.10593923611111114</v>
      </c>
      <c r="BT77" s="126">
        <f>IF(ISBLANK(laps_times[[#This Row],[63]]),"DNF",    rounds_cum_time[[#This Row],[62]]+laps_times[[#This Row],[63]])</f>
        <v>0.10786064814814818</v>
      </c>
      <c r="BU77" s="126">
        <f>IF(ISBLANK(laps_times[[#This Row],[64]]),"DNF",    rounds_cum_time[[#This Row],[63]]+laps_times[[#This Row],[64]])</f>
        <v>0.10999629629629633</v>
      </c>
      <c r="BV77" s="126">
        <f>IF(ISBLANK(laps_times[[#This Row],[65]]),"DNF",    rounds_cum_time[[#This Row],[64]]+laps_times[[#This Row],[65]])</f>
        <v>0.11193958333333337</v>
      </c>
      <c r="BW77" s="126">
        <f>IF(ISBLANK(laps_times[[#This Row],[66]]),"DNF",    rounds_cum_time[[#This Row],[65]]+laps_times[[#This Row],[66]])</f>
        <v>0.11382719907407411</v>
      </c>
      <c r="BX77" s="126">
        <f>IF(ISBLANK(laps_times[[#This Row],[67]]),"DNF",    rounds_cum_time[[#This Row],[66]]+laps_times[[#This Row],[67]])</f>
        <v>0.11580023148148152</v>
      </c>
      <c r="BY77" s="126">
        <f>IF(ISBLANK(laps_times[[#This Row],[68]]),"DNF",    rounds_cum_time[[#This Row],[67]]+laps_times[[#This Row],[68]])</f>
        <v>0.11771643518518522</v>
      </c>
      <c r="BZ77" s="126">
        <f>IF(ISBLANK(laps_times[[#This Row],[69]]),"DNF",    rounds_cum_time[[#This Row],[68]]+laps_times[[#This Row],[69]])</f>
        <v>0.11966747685185189</v>
      </c>
      <c r="CA77" s="126">
        <f>IF(ISBLANK(laps_times[[#This Row],[70]]),"DNF",    rounds_cum_time[[#This Row],[69]]+laps_times[[#This Row],[70]])</f>
        <v>0.12169224537037041</v>
      </c>
      <c r="CB77" s="126">
        <f>IF(ISBLANK(laps_times[[#This Row],[71]]),"DNF",    rounds_cum_time[[#This Row],[70]]+laps_times[[#This Row],[71]])</f>
        <v>0.12367928240740744</v>
      </c>
      <c r="CC77" s="126">
        <f>IF(ISBLANK(laps_times[[#This Row],[72]]),"DNF",    rounds_cum_time[[#This Row],[71]]+laps_times[[#This Row],[72]])</f>
        <v>0.12566307870370375</v>
      </c>
      <c r="CD77" s="126">
        <f>IF(ISBLANK(laps_times[[#This Row],[73]]),"DNF",    rounds_cum_time[[#This Row],[72]]+laps_times[[#This Row],[73]])</f>
        <v>0.12795706018518524</v>
      </c>
      <c r="CE77" s="126">
        <f>IF(ISBLANK(laps_times[[#This Row],[74]]),"DNF",    rounds_cum_time[[#This Row],[73]]+laps_times[[#This Row],[74]])</f>
        <v>0.12993483796296301</v>
      </c>
      <c r="CF77" s="126">
        <f>IF(ISBLANK(laps_times[[#This Row],[75]]),"DNF",    rounds_cum_time[[#This Row],[74]]+laps_times[[#This Row],[75]])</f>
        <v>0.13184120370370375</v>
      </c>
      <c r="CG77" s="126">
        <f>IF(ISBLANK(laps_times[[#This Row],[76]]),"DNF",    rounds_cum_time[[#This Row],[75]]+laps_times[[#This Row],[76]])</f>
        <v>0.13388090277777784</v>
      </c>
      <c r="CH77" s="126">
        <f>IF(ISBLANK(laps_times[[#This Row],[77]]),"DNF",    rounds_cum_time[[#This Row],[76]]+laps_times[[#This Row],[77]])</f>
        <v>0.13587743055555562</v>
      </c>
      <c r="CI77" s="126">
        <f>IF(ISBLANK(laps_times[[#This Row],[78]]),"DNF",    rounds_cum_time[[#This Row],[77]]+laps_times[[#This Row],[78]])</f>
        <v>0.13787175925925932</v>
      </c>
      <c r="CJ77" s="126">
        <f>IF(ISBLANK(laps_times[[#This Row],[79]]),"DNF",    rounds_cum_time[[#This Row],[78]]+laps_times[[#This Row],[79]])</f>
        <v>0.14005590277777782</v>
      </c>
      <c r="CK77" s="126">
        <f>IF(ISBLANK(laps_times[[#This Row],[80]]),"DNF",    rounds_cum_time[[#This Row],[79]]+laps_times[[#This Row],[80]])</f>
        <v>0.14206319444444448</v>
      </c>
      <c r="CL77" s="126">
        <f>IF(ISBLANK(laps_times[[#This Row],[81]]),"DNF",    rounds_cum_time[[#This Row],[80]]+laps_times[[#This Row],[81]])</f>
        <v>0.14406875000000005</v>
      </c>
      <c r="CM77" s="126">
        <f>IF(ISBLANK(laps_times[[#This Row],[82]]),"DNF",    rounds_cum_time[[#This Row],[81]]+laps_times[[#This Row],[82]])</f>
        <v>0.14611006944444449</v>
      </c>
      <c r="CN77" s="126">
        <f>IF(ISBLANK(laps_times[[#This Row],[83]]),"DNF",    rounds_cum_time[[#This Row],[82]]+laps_times[[#This Row],[83]])</f>
        <v>0.14811087962962968</v>
      </c>
      <c r="CO77" s="126">
        <f>IF(ISBLANK(laps_times[[#This Row],[84]]),"DNF",    rounds_cum_time[[#This Row],[83]]+laps_times[[#This Row],[84]])</f>
        <v>0.15012164351851856</v>
      </c>
      <c r="CP77" s="126">
        <f>IF(ISBLANK(laps_times[[#This Row],[85]]),"DNF",    rounds_cum_time[[#This Row],[84]]+laps_times[[#This Row],[85]])</f>
        <v>0.15210763888888892</v>
      </c>
      <c r="CQ77" s="126">
        <f>IF(ISBLANK(laps_times[[#This Row],[86]]),"DNF",    rounds_cum_time[[#This Row],[85]]+laps_times[[#This Row],[86]])</f>
        <v>0.15408472222222225</v>
      </c>
      <c r="CR77" s="126">
        <f>IF(ISBLANK(laps_times[[#This Row],[87]]),"DNF",    rounds_cum_time[[#This Row],[86]]+laps_times[[#This Row],[87]])</f>
        <v>0.15605925925925929</v>
      </c>
      <c r="CS77" s="126">
        <f>IF(ISBLANK(laps_times[[#This Row],[88]]),"DNF",    rounds_cum_time[[#This Row],[87]]+laps_times[[#This Row],[88]])</f>
        <v>0.15801018518518523</v>
      </c>
      <c r="CT77" s="126">
        <f>IF(ISBLANK(laps_times[[#This Row],[89]]),"DNF",    rounds_cum_time[[#This Row],[88]]+laps_times[[#This Row],[89]])</f>
        <v>0.15990937500000005</v>
      </c>
      <c r="CU77" s="126">
        <f>IF(ISBLANK(laps_times[[#This Row],[90]]),"DNF",    rounds_cum_time[[#This Row],[89]]+laps_times[[#This Row],[90]])</f>
        <v>0.16200370370370376</v>
      </c>
      <c r="CV77" s="126">
        <f>IF(ISBLANK(laps_times[[#This Row],[91]]),"DNF",    rounds_cum_time[[#This Row],[90]]+laps_times[[#This Row],[91]])</f>
        <v>0.16395069444444449</v>
      </c>
      <c r="CW77" s="126">
        <f>IF(ISBLANK(laps_times[[#This Row],[92]]),"DNF",    rounds_cum_time[[#This Row],[91]]+laps_times[[#This Row],[92]])</f>
        <v>0.16600775462962966</v>
      </c>
      <c r="CX77" s="126">
        <f>IF(ISBLANK(laps_times[[#This Row],[93]]),"DNF",    rounds_cum_time[[#This Row],[92]]+laps_times[[#This Row],[93]])</f>
        <v>0.16797291666666669</v>
      </c>
      <c r="CY77" s="126">
        <f>IF(ISBLANK(laps_times[[#This Row],[94]]),"DNF",    rounds_cum_time[[#This Row],[93]]+laps_times[[#This Row],[94]])</f>
        <v>0.16993321759259261</v>
      </c>
      <c r="CZ77" s="126">
        <f>IF(ISBLANK(laps_times[[#This Row],[95]]),"DNF",    rounds_cum_time[[#This Row],[94]]+laps_times[[#This Row],[95]])</f>
        <v>0.17191608796296298</v>
      </c>
      <c r="DA77" s="126">
        <f>IF(ISBLANK(laps_times[[#This Row],[96]]),"DNF",    rounds_cum_time[[#This Row],[95]]+laps_times[[#This Row],[96]])</f>
        <v>0.1738453703703704</v>
      </c>
      <c r="DB77" s="126">
        <f>IF(ISBLANK(laps_times[[#This Row],[97]]),"DNF",    rounds_cum_time[[#This Row],[96]]+laps_times[[#This Row],[97]])</f>
        <v>0.17577361111111114</v>
      </c>
      <c r="DC77" s="126">
        <f>IF(ISBLANK(laps_times[[#This Row],[98]]),"DNF",    rounds_cum_time[[#This Row],[97]]+laps_times[[#This Row],[98]])</f>
        <v>0.17773888888888892</v>
      </c>
      <c r="DD77" s="126">
        <f>IF(ISBLANK(laps_times[[#This Row],[99]]),"DNF",    rounds_cum_time[[#This Row],[98]]+laps_times[[#This Row],[99]])</f>
        <v>0.17970856481481484</v>
      </c>
      <c r="DE77" s="126">
        <f>IF(ISBLANK(laps_times[[#This Row],[100]]),"DNF",    rounds_cum_time[[#This Row],[99]]+laps_times[[#This Row],[100]])</f>
        <v>0.18171817129629633</v>
      </c>
      <c r="DF77" s="126">
        <f>IF(ISBLANK(laps_times[[#This Row],[101]]),"DNF",    rounds_cum_time[[#This Row],[100]]+laps_times[[#This Row],[101]])</f>
        <v>0.1836828703703704</v>
      </c>
      <c r="DG77" s="126">
        <f>IF(ISBLANK(laps_times[[#This Row],[102]]),"DNF",    rounds_cum_time[[#This Row],[101]]+laps_times[[#This Row],[102]])</f>
        <v>0.18563171296296299</v>
      </c>
      <c r="DH77" s="126">
        <f>IF(ISBLANK(laps_times[[#This Row],[103]]),"DNF",    rounds_cum_time[[#This Row],[102]]+laps_times[[#This Row],[103]])</f>
        <v>0.18761562500000004</v>
      </c>
      <c r="DI77" s="127">
        <f>IF(ISBLANK(laps_times[[#This Row],[104]]),"DNF",    rounds_cum_time[[#This Row],[103]]+laps_times[[#This Row],[104]])</f>
        <v>0.18957546296296299</v>
      </c>
      <c r="DJ77" s="127">
        <f>IF(ISBLANK(laps_times[[#This Row],[105]]),"DNF",    rounds_cum_time[[#This Row],[104]]+laps_times[[#This Row],[105]])</f>
        <v>0.19149814814814817</v>
      </c>
    </row>
    <row r="78" spans="2:114">
      <c r="B78" s="123">
        <f>laps_times[[#This Row],[poř]]</f>
        <v>75</v>
      </c>
      <c r="C78" s="124">
        <f>laps_times[[#This Row],[s.č.]]</f>
        <v>42</v>
      </c>
      <c r="D78" s="124" t="str">
        <f>laps_times[[#This Row],[jméno]]</f>
        <v>Smažíková Alena</v>
      </c>
      <c r="E78" s="125">
        <f>laps_times[[#This Row],[roč]]</f>
        <v>1973</v>
      </c>
      <c r="F78" s="125" t="str">
        <f>laps_times[[#This Row],[kat]]</f>
        <v>Z2</v>
      </c>
      <c r="G78" s="125">
        <f>laps_times[[#This Row],[poř_kat]]</f>
        <v>6</v>
      </c>
      <c r="H78" s="124" t="str">
        <f>IF(ISBLANK(laps_times[[#This Row],[klub]]),"-",laps_times[[#This Row],[klub]])</f>
        <v>Tábor</v>
      </c>
      <c r="I78" s="133">
        <f>laps_times[[#This Row],[celk. čas]]</f>
        <v>0.19167592592592594</v>
      </c>
      <c r="J78" s="126">
        <f>laps_times[[#This Row],[1]]</f>
        <v>2.2803240740740739E-3</v>
      </c>
      <c r="K78" s="126">
        <f>IF(ISBLANK(laps_times[[#This Row],[2]]),"DNF",    rounds_cum_time[[#This Row],[1]]+laps_times[[#This Row],[2]])</f>
        <v>3.7530092592592589E-3</v>
      </c>
      <c r="L78" s="126">
        <f>IF(ISBLANK(laps_times[[#This Row],[3]]),"DNF",    rounds_cum_time[[#This Row],[2]]+laps_times[[#This Row],[3]])</f>
        <v>5.2559027777777777E-3</v>
      </c>
      <c r="M78" s="126">
        <f>IF(ISBLANK(laps_times[[#This Row],[4]]),"DNF",    rounds_cum_time[[#This Row],[3]]+laps_times[[#This Row],[4]])</f>
        <v>6.7802083333333334E-3</v>
      </c>
      <c r="N78" s="126">
        <f>IF(ISBLANK(laps_times[[#This Row],[5]]),"DNF",    rounds_cum_time[[#This Row],[4]]+laps_times[[#This Row],[5]])</f>
        <v>8.3159722222222229E-3</v>
      </c>
      <c r="O78" s="126">
        <f>IF(ISBLANK(laps_times[[#This Row],[6]]),"DNF",    rounds_cum_time[[#This Row],[5]]+laps_times[[#This Row],[6]])</f>
        <v>9.8577546296296295E-3</v>
      </c>
      <c r="P78" s="126">
        <f>IF(ISBLANK(laps_times[[#This Row],[7]]),"DNF",    rounds_cum_time[[#This Row],[6]]+laps_times[[#This Row],[7]])</f>
        <v>1.1384837962962963E-2</v>
      </c>
      <c r="Q78" s="126">
        <f>IF(ISBLANK(laps_times[[#This Row],[8]]),"DNF",    rounds_cum_time[[#This Row],[7]]+laps_times[[#This Row],[8]])</f>
        <v>1.2937847222222222E-2</v>
      </c>
      <c r="R78" s="126">
        <f>IF(ISBLANK(laps_times[[#This Row],[9]]),"DNF",    rounds_cum_time[[#This Row],[8]]+laps_times[[#This Row],[9]])</f>
        <v>1.4505555555555556E-2</v>
      </c>
      <c r="S78" s="126">
        <f>IF(ISBLANK(laps_times[[#This Row],[10]]),"DNF",    rounds_cum_time[[#This Row],[9]]+laps_times[[#This Row],[10]])</f>
        <v>1.6090740740740742E-2</v>
      </c>
      <c r="T78" s="126">
        <f>IF(ISBLANK(laps_times[[#This Row],[11]]),"DNF",    rounds_cum_time[[#This Row],[10]]+laps_times[[#This Row],[11]])</f>
        <v>1.7626620370370372E-2</v>
      </c>
      <c r="U78" s="126">
        <f>IF(ISBLANK(laps_times[[#This Row],[12]]),"DNF",    rounds_cum_time[[#This Row],[11]]+laps_times[[#This Row],[12]])</f>
        <v>1.9148842592592596E-2</v>
      </c>
      <c r="V78" s="126">
        <f>IF(ISBLANK(laps_times[[#This Row],[13]]),"DNF",    rounds_cum_time[[#This Row],[12]]+laps_times[[#This Row],[13]])</f>
        <v>2.0707523148148152E-2</v>
      </c>
      <c r="W78" s="126">
        <f>IF(ISBLANK(laps_times[[#This Row],[14]]),"DNF",    rounds_cum_time[[#This Row],[13]]+laps_times[[#This Row],[14]])</f>
        <v>2.2250115740740744E-2</v>
      </c>
      <c r="X78" s="126">
        <f>IF(ISBLANK(laps_times[[#This Row],[15]]),"DNF",    rounds_cum_time[[#This Row],[14]]+laps_times[[#This Row],[15]])</f>
        <v>2.379143518518519E-2</v>
      </c>
      <c r="Y78" s="126">
        <f>IF(ISBLANK(laps_times[[#This Row],[16]]),"DNF",    rounds_cum_time[[#This Row],[15]]+laps_times[[#This Row],[16]])</f>
        <v>2.5349652777777783E-2</v>
      </c>
      <c r="Z78" s="126">
        <f>IF(ISBLANK(laps_times[[#This Row],[17]]),"DNF",    rounds_cum_time[[#This Row],[16]]+laps_times[[#This Row],[17]])</f>
        <v>2.6925000000000004E-2</v>
      </c>
      <c r="AA78" s="126">
        <f>IF(ISBLANK(laps_times[[#This Row],[18]]),"DNF",    rounds_cum_time[[#This Row],[17]]+laps_times[[#This Row],[18]])</f>
        <v>2.846342592592593E-2</v>
      </c>
      <c r="AB78" s="126">
        <f>IF(ISBLANK(laps_times[[#This Row],[19]]),"DNF",    rounds_cum_time[[#This Row],[18]]+laps_times[[#This Row],[19]])</f>
        <v>3.0121064814814819E-2</v>
      </c>
      <c r="AC78" s="126">
        <f>IF(ISBLANK(laps_times[[#This Row],[20]]),"DNF",    rounds_cum_time[[#This Row],[19]]+laps_times[[#This Row],[20]])</f>
        <v>3.165729166666667E-2</v>
      </c>
      <c r="AD78" s="126">
        <f>IF(ISBLANK(laps_times[[#This Row],[21]]),"DNF",    rounds_cum_time[[#This Row],[20]]+laps_times[[#This Row],[21]])</f>
        <v>3.3156481481481488E-2</v>
      </c>
      <c r="AE78" s="126">
        <f>IF(ISBLANK(laps_times[[#This Row],[22]]),"DNF",    rounds_cum_time[[#This Row],[21]]+laps_times[[#This Row],[22]])</f>
        <v>3.4678356481481487E-2</v>
      </c>
      <c r="AF78" s="126">
        <f>IF(ISBLANK(laps_times[[#This Row],[23]]),"DNF",    rounds_cum_time[[#This Row],[22]]+laps_times[[#This Row],[23]])</f>
        <v>3.6203935185185193E-2</v>
      </c>
      <c r="AG78" s="126">
        <f>IF(ISBLANK(laps_times[[#This Row],[24]]),"DNF",    rounds_cum_time[[#This Row],[23]]+laps_times[[#This Row],[24]])</f>
        <v>3.7776967592592602E-2</v>
      </c>
      <c r="AH78" s="126">
        <f>IF(ISBLANK(laps_times[[#This Row],[25]]),"DNF",    rounds_cum_time[[#This Row],[24]]+laps_times[[#This Row],[25]])</f>
        <v>3.9360416666666675E-2</v>
      </c>
      <c r="AI78" s="126">
        <f>IF(ISBLANK(laps_times[[#This Row],[26]]),"DNF",    rounds_cum_time[[#This Row],[25]]+laps_times[[#This Row],[26]])</f>
        <v>4.0979629629629637E-2</v>
      </c>
      <c r="AJ78" s="126">
        <f>IF(ISBLANK(laps_times[[#This Row],[27]]),"DNF",    rounds_cum_time[[#This Row],[26]]+laps_times[[#This Row],[27]])</f>
        <v>4.2589120370370374E-2</v>
      </c>
      <c r="AK78" s="126">
        <f>IF(ISBLANK(laps_times[[#This Row],[28]]),"DNF",    rounds_cum_time[[#This Row],[27]]+laps_times[[#This Row],[28]])</f>
        <v>4.4207407407407411E-2</v>
      </c>
      <c r="AL78" s="126">
        <f>IF(ISBLANK(laps_times[[#This Row],[29]]),"DNF",    rounds_cum_time[[#This Row],[28]]+laps_times[[#This Row],[29]])</f>
        <v>4.5828240740740746E-2</v>
      </c>
      <c r="AM78" s="126">
        <f>IF(ISBLANK(laps_times[[#This Row],[30]]),"DNF",    rounds_cum_time[[#This Row],[29]]+laps_times[[#This Row],[30]])</f>
        <v>4.7481250000000003E-2</v>
      </c>
      <c r="AN78" s="126">
        <f>IF(ISBLANK(laps_times[[#This Row],[31]]),"DNF",    rounds_cum_time[[#This Row],[30]]+laps_times[[#This Row],[31]])</f>
        <v>4.9106597222222222E-2</v>
      </c>
      <c r="AO78" s="126">
        <f>IF(ISBLANK(laps_times[[#This Row],[32]]),"DNF",    rounds_cum_time[[#This Row],[31]]+laps_times[[#This Row],[32]])</f>
        <v>5.0748726851851854E-2</v>
      </c>
      <c r="AP78" s="126">
        <f>IF(ISBLANK(laps_times[[#This Row],[33]]),"DNF",    rounds_cum_time[[#This Row],[32]]+laps_times[[#This Row],[33]])</f>
        <v>5.237962962962963E-2</v>
      </c>
      <c r="AQ78" s="126">
        <f>IF(ISBLANK(laps_times[[#This Row],[34]]),"DNF",    rounds_cum_time[[#This Row],[33]]+laps_times[[#This Row],[34]])</f>
        <v>5.4058564814814816E-2</v>
      </c>
      <c r="AR78" s="126">
        <f>IF(ISBLANK(laps_times[[#This Row],[35]]),"DNF",    rounds_cum_time[[#This Row],[34]]+laps_times[[#This Row],[35]])</f>
        <v>5.5687847222222225E-2</v>
      </c>
      <c r="AS78" s="126">
        <f>IF(ISBLANK(laps_times[[#This Row],[36]]),"DNF",    rounds_cum_time[[#This Row],[35]]+laps_times[[#This Row],[36]])</f>
        <v>5.7326504629629634E-2</v>
      </c>
      <c r="AT78" s="126">
        <f>IF(ISBLANK(laps_times[[#This Row],[37]]),"DNF",    rounds_cum_time[[#This Row],[36]]+laps_times[[#This Row],[37]])</f>
        <v>5.8982754629629632E-2</v>
      </c>
      <c r="AU78" s="126">
        <f>IF(ISBLANK(laps_times[[#This Row],[38]]),"DNF",    rounds_cum_time[[#This Row],[37]]+laps_times[[#This Row],[38]])</f>
        <v>6.0651851851851853E-2</v>
      </c>
      <c r="AV78" s="126">
        <f>IF(ISBLANK(laps_times[[#This Row],[39]]),"DNF",    rounds_cum_time[[#This Row],[38]]+laps_times[[#This Row],[39]])</f>
        <v>6.2360185185185185E-2</v>
      </c>
      <c r="AW78" s="126">
        <f>IF(ISBLANK(laps_times[[#This Row],[40]]),"DNF",    rounds_cum_time[[#This Row],[39]]+laps_times[[#This Row],[40]])</f>
        <v>6.4069675925925926E-2</v>
      </c>
      <c r="AX78" s="126">
        <f>IF(ISBLANK(laps_times[[#This Row],[41]]),"DNF",    rounds_cum_time[[#This Row],[40]]+laps_times[[#This Row],[41]])</f>
        <v>6.5775694444444449E-2</v>
      </c>
      <c r="AY78" s="126">
        <f>IF(ISBLANK(laps_times[[#This Row],[42]]),"DNF",    rounds_cum_time[[#This Row],[41]]+laps_times[[#This Row],[42]])</f>
        <v>6.7508912037037044E-2</v>
      </c>
      <c r="AZ78" s="126">
        <f>IF(ISBLANK(laps_times[[#This Row],[43]]),"DNF",    rounds_cum_time[[#This Row],[42]]+laps_times[[#This Row],[43]])</f>
        <v>6.9347685185185193E-2</v>
      </c>
      <c r="BA78" s="126">
        <f>IF(ISBLANK(laps_times[[#This Row],[44]]),"DNF",    rounds_cum_time[[#This Row],[43]]+laps_times[[#This Row],[44]])</f>
        <v>7.1087152777777787E-2</v>
      </c>
      <c r="BB78" s="126">
        <f>IF(ISBLANK(laps_times[[#This Row],[45]]),"DNF",    rounds_cum_time[[#This Row],[44]]+laps_times[[#This Row],[45]])</f>
        <v>7.2821527777777784E-2</v>
      </c>
      <c r="BC78" s="126">
        <f>IF(ISBLANK(laps_times[[#This Row],[46]]),"DNF",    rounds_cum_time[[#This Row],[45]]+laps_times[[#This Row],[46]])</f>
        <v>7.4572453703703703E-2</v>
      </c>
      <c r="BD78" s="126">
        <f>IF(ISBLANK(laps_times[[#This Row],[47]]),"DNF",    rounds_cum_time[[#This Row],[46]]+laps_times[[#This Row],[47]])</f>
        <v>7.6369444444444448E-2</v>
      </c>
      <c r="BE78" s="126">
        <f>IF(ISBLANK(laps_times[[#This Row],[48]]),"DNF",    rounds_cum_time[[#This Row],[47]]+laps_times[[#This Row],[48]])</f>
        <v>7.822847222222222E-2</v>
      </c>
      <c r="BF78" s="126">
        <f>IF(ISBLANK(laps_times[[#This Row],[49]]),"DNF",    rounds_cum_time[[#This Row],[48]]+laps_times[[#This Row],[49]])</f>
        <v>8.0097453703703705E-2</v>
      </c>
      <c r="BG78" s="126">
        <f>IF(ISBLANK(laps_times[[#This Row],[50]]),"DNF",    rounds_cum_time[[#This Row],[49]]+laps_times[[#This Row],[50]])</f>
        <v>8.1914467592592591E-2</v>
      </c>
      <c r="BH78" s="126">
        <f>IF(ISBLANK(laps_times[[#This Row],[51]]),"DNF",    rounds_cum_time[[#This Row],[50]]+laps_times[[#This Row],[51]])</f>
        <v>8.3729745370370368E-2</v>
      </c>
      <c r="BI78" s="126">
        <f>IF(ISBLANK(laps_times[[#This Row],[52]]),"DNF",    rounds_cum_time[[#This Row],[51]]+laps_times[[#This Row],[52]])</f>
        <v>8.5463078703703704E-2</v>
      </c>
      <c r="BJ78" s="126">
        <f>IF(ISBLANK(laps_times[[#This Row],[53]]),"DNF",    rounds_cum_time[[#This Row],[52]]+laps_times[[#This Row],[53]])</f>
        <v>8.7212268518518515E-2</v>
      </c>
      <c r="BK78" s="126">
        <f>IF(ISBLANK(laps_times[[#This Row],[54]]),"DNF",    rounds_cum_time[[#This Row],[53]]+laps_times[[#This Row],[54]])</f>
        <v>8.9012731481481477E-2</v>
      </c>
      <c r="BL78" s="126">
        <f>IF(ISBLANK(laps_times[[#This Row],[55]]),"DNF",    rounds_cum_time[[#This Row],[54]]+laps_times[[#This Row],[55]])</f>
        <v>9.0839699074074076E-2</v>
      </c>
      <c r="BM78" s="126">
        <f>IF(ISBLANK(laps_times[[#This Row],[56]]),"DNF",    rounds_cum_time[[#This Row],[55]]+laps_times[[#This Row],[56]])</f>
        <v>9.268784722222223E-2</v>
      </c>
      <c r="BN78" s="126">
        <f>IF(ISBLANK(laps_times[[#This Row],[57]]),"DNF",    rounds_cum_time[[#This Row],[56]]+laps_times[[#This Row],[57]])</f>
        <v>9.4576967592592598E-2</v>
      </c>
      <c r="BO78" s="126">
        <f>IF(ISBLANK(laps_times[[#This Row],[58]]),"DNF",    rounds_cum_time[[#This Row],[57]]+laps_times[[#This Row],[58]])</f>
        <v>9.645752314814815E-2</v>
      </c>
      <c r="BP78" s="126">
        <f>IF(ISBLANK(laps_times[[#This Row],[59]]),"DNF",    rounds_cum_time[[#This Row],[58]]+laps_times[[#This Row],[59]])</f>
        <v>9.8424305555555563E-2</v>
      </c>
      <c r="BQ78" s="126">
        <f>IF(ISBLANK(laps_times[[#This Row],[60]]),"DNF",    rounds_cum_time[[#This Row],[59]]+laps_times[[#This Row],[60]])</f>
        <v>0.10037673611111111</v>
      </c>
      <c r="BR78" s="126">
        <f>IF(ISBLANK(laps_times[[#This Row],[61]]),"DNF",    rounds_cum_time[[#This Row],[60]]+laps_times[[#This Row],[61]])</f>
        <v>0.10234837962962963</v>
      </c>
      <c r="BS78" s="126">
        <f>IF(ISBLANK(laps_times[[#This Row],[62]]),"DNF",    rounds_cum_time[[#This Row],[61]]+laps_times[[#This Row],[62]])</f>
        <v>0.1042667824074074</v>
      </c>
      <c r="BT78" s="126">
        <f>IF(ISBLANK(laps_times[[#This Row],[63]]),"DNF",    rounds_cum_time[[#This Row],[62]]+laps_times[[#This Row],[63]])</f>
        <v>0.10614398148148148</v>
      </c>
      <c r="BU78" s="126">
        <f>IF(ISBLANK(laps_times[[#This Row],[64]]),"DNF",    rounds_cum_time[[#This Row],[63]]+laps_times[[#This Row],[64]])</f>
        <v>0.10804108796296295</v>
      </c>
      <c r="BV78" s="126">
        <f>IF(ISBLANK(laps_times[[#This Row],[65]]),"DNF",    rounds_cum_time[[#This Row],[64]]+laps_times[[#This Row],[65]])</f>
        <v>0.10995358796296295</v>
      </c>
      <c r="BW78" s="126">
        <f>IF(ISBLANK(laps_times[[#This Row],[66]]),"DNF",    rounds_cum_time[[#This Row],[65]]+laps_times[[#This Row],[66]])</f>
        <v>0.11186249999999999</v>
      </c>
      <c r="BX78" s="126">
        <f>IF(ISBLANK(laps_times[[#This Row],[67]]),"DNF",    rounds_cum_time[[#This Row],[66]]+laps_times[[#This Row],[67]])</f>
        <v>0.11379039351851851</v>
      </c>
      <c r="BY78" s="126">
        <f>IF(ISBLANK(laps_times[[#This Row],[68]]),"DNF",    rounds_cum_time[[#This Row],[67]]+laps_times[[#This Row],[68]])</f>
        <v>0.11573171296296296</v>
      </c>
      <c r="BZ78" s="126">
        <f>IF(ISBLANK(laps_times[[#This Row],[69]]),"DNF",    rounds_cum_time[[#This Row],[68]]+laps_times[[#This Row],[69]])</f>
        <v>0.11765138888888889</v>
      </c>
      <c r="CA78" s="126">
        <f>IF(ISBLANK(laps_times[[#This Row],[70]]),"DNF",    rounds_cum_time[[#This Row],[69]]+laps_times[[#This Row],[70]])</f>
        <v>0.11959317129629629</v>
      </c>
      <c r="CB78" s="126">
        <f>IF(ISBLANK(laps_times[[#This Row],[71]]),"DNF",    rounds_cum_time[[#This Row],[70]]+laps_times[[#This Row],[71]])</f>
        <v>0.12162314814814815</v>
      </c>
      <c r="CC78" s="126">
        <f>IF(ISBLANK(laps_times[[#This Row],[72]]),"DNF",    rounds_cum_time[[#This Row],[71]]+laps_times[[#This Row],[72]])</f>
        <v>0.12350740740740741</v>
      </c>
      <c r="CD78" s="126">
        <f>IF(ISBLANK(laps_times[[#This Row],[73]]),"DNF",    rounds_cum_time[[#This Row],[72]]+laps_times[[#This Row],[73]])</f>
        <v>0.1254105324074074</v>
      </c>
      <c r="CE78" s="126">
        <f>IF(ISBLANK(laps_times[[#This Row],[74]]),"DNF",    rounds_cum_time[[#This Row],[73]]+laps_times[[#This Row],[74]])</f>
        <v>0.1273681712962963</v>
      </c>
      <c r="CF78" s="126">
        <f>IF(ISBLANK(laps_times[[#This Row],[75]]),"DNF",    rounds_cum_time[[#This Row],[74]]+laps_times[[#This Row],[75]])</f>
        <v>0.12947928240740741</v>
      </c>
      <c r="CG78" s="126">
        <f>IF(ISBLANK(laps_times[[#This Row],[76]]),"DNF",    rounds_cum_time[[#This Row],[75]]+laps_times[[#This Row],[76]])</f>
        <v>0.13139259259259259</v>
      </c>
      <c r="CH78" s="126">
        <f>IF(ISBLANK(laps_times[[#This Row],[77]]),"DNF",    rounds_cum_time[[#This Row],[76]]+laps_times[[#This Row],[77]])</f>
        <v>0.13328402777777779</v>
      </c>
      <c r="CI78" s="126">
        <f>IF(ISBLANK(laps_times[[#This Row],[78]]),"DNF",    rounds_cum_time[[#This Row],[77]]+laps_times[[#This Row],[78]])</f>
        <v>0.13520856481481483</v>
      </c>
      <c r="CJ78" s="126">
        <f>IF(ISBLANK(laps_times[[#This Row],[79]]),"DNF",    rounds_cum_time[[#This Row],[78]]+laps_times[[#This Row],[79]])</f>
        <v>0.13714571759259261</v>
      </c>
      <c r="CK78" s="126">
        <f>IF(ISBLANK(laps_times[[#This Row],[80]]),"DNF",    rounds_cum_time[[#This Row],[79]]+laps_times[[#This Row],[80]])</f>
        <v>0.13903333333333334</v>
      </c>
      <c r="CL78" s="126">
        <f>IF(ISBLANK(laps_times[[#This Row],[81]]),"DNF",    rounds_cum_time[[#This Row],[80]]+laps_times[[#This Row],[81]])</f>
        <v>0.14091979166666668</v>
      </c>
      <c r="CM78" s="126">
        <f>IF(ISBLANK(laps_times[[#This Row],[82]]),"DNF",    rounds_cum_time[[#This Row],[81]]+laps_times[[#This Row],[82]])</f>
        <v>0.14281550925925929</v>
      </c>
      <c r="CN78" s="126">
        <f>IF(ISBLANK(laps_times[[#This Row],[83]]),"DNF",    rounds_cum_time[[#This Row],[82]]+laps_times[[#This Row],[83]])</f>
        <v>0.14483935185185187</v>
      </c>
      <c r="CO78" s="126">
        <f>IF(ISBLANK(laps_times[[#This Row],[84]]),"DNF",    rounds_cum_time[[#This Row],[83]]+laps_times[[#This Row],[84]])</f>
        <v>0.14668310185185188</v>
      </c>
      <c r="CP78" s="126">
        <f>IF(ISBLANK(laps_times[[#This Row],[85]]),"DNF",    rounds_cum_time[[#This Row],[84]]+laps_times[[#This Row],[85]])</f>
        <v>0.14851203703703705</v>
      </c>
      <c r="CQ78" s="126">
        <f>IF(ISBLANK(laps_times[[#This Row],[86]]),"DNF",    rounds_cum_time[[#This Row],[85]]+laps_times[[#This Row],[86]])</f>
        <v>0.15035057870370372</v>
      </c>
      <c r="CR78" s="126">
        <f>IF(ISBLANK(laps_times[[#This Row],[87]]),"DNF",    rounds_cum_time[[#This Row],[86]]+laps_times[[#This Row],[87]])</f>
        <v>0.15221747685185186</v>
      </c>
      <c r="CS78" s="126">
        <f>IF(ISBLANK(laps_times[[#This Row],[88]]),"DNF",    rounds_cum_time[[#This Row],[87]]+laps_times[[#This Row],[88]])</f>
        <v>0.15406400462962963</v>
      </c>
      <c r="CT78" s="126">
        <f>IF(ISBLANK(laps_times[[#This Row],[89]]),"DNF",    rounds_cum_time[[#This Row],[88]]+laps_times[[#This Row],[89]])</f>
        <v>0.15592557870370372</v>
      </c>
      <c r="CU78" s="126">
        <f>IF(ISBLANK(laps_times[[#This Row],[90]]),"DNF",    rounds_cum_time[[#This Row],[89]]+laps_times[[#This Row],[90]])</f>
        <v>0.15787743055555556</v>
      </c>
      <c r="CV78" s="126">
        <f>IF(ISBLANK(laps_times[[#This Row],[91]]),"DNF",    rounds_cum_time[[#This Row],[90]]+laps_times[[#This Row],[91]])</f>
        <v>0.15962662037037037</v>
      </c>
      <c r="CW78" s="126">
        <f>IF(ISBLANK(laps_times[[#This Row],[92]]),"DNF",    rounds_cum_time[[#This Row],[91]]+laps_times[[#This Row],[92]])</f>
        <v>0.16175891203703704</v>
      </c>
      <c r="CX78" s="126">
        <f>IF(ISBLANK(laps_times[[#This Row],[93]]),"DNF",    rounds_cum_time[[#This Row],[92]]+laps_times[[#This Row],[93]])</f>
        <v>0.16458460648148149</v>
      </c>
      <c r="CY78" s="126">
        <f>IF(ISBLANK(laps_times[[#This Row],[94]]),"DNF",    rounds_cum_time[[#This Row],[93]]+laps_times[[#This Row],[94]])</f>
        <v>0.16722141203703705</v>
      </c>
      <c r="CZ78" s="126">
        <f>IF(ISBLANK(laps_times[[#This Row],[95]]),"DNF",    rounds_cum_time[[#This Row],[94]]+laps_times[[#This Row],[95]])</f>
        <v>0.16971423611111114</v>
      </c>
      <c r="DA78" s="126">
        <f>IF(ISBLANK(laps_times[[#This Row],[96]]),"DNF",    rounds_cum_time[[#This Row],[95]]+laps_times[[#This Row],[96]])</f>
        <v>0.17231458333333335</v>
      </c>
      <c r="DB78" s="126">
        <f>IF(ISBLANK(laps_times[[#This Row],[97]]),"DNF",    rounds_cum_time[[#This Row],[96]]+laps_times[[#This Row],[97]])</f>
        <v>0.17463692129629632</v>
      </c>
      <c r="DC78" s="126">
        <f>IF(ISBLANK(laps_times[[#This Row],[98]]),"DNF",    rounds_cum_time[[#This Row],[97]]+laps_times[[#This Row],[98]])</f>
        <v>0.177100462962963</v>
      </c>
      <c r="DD78" s="126">
        <f>IF(ISBLANK(laps_times[[#This Row],[99]]),"DNF",    rounds_cum_time[[#This Row],[98]]+laps_times[[#This Row],[99]])</f>
        <v>0.17980185185185188</v>
      </c>
      <c r="DE78" s="126">
        <f>IF(ISBLANK(laps_times[[#This Row],[100]]),"DNF",    rounds_cum_time[[#This Row],[99]]+laps_times[[#This Row],[100]])</f>
        <v>0.18210601851851854</v>
      </c>
      <c r="DF78" s="126">
        <f>IF(ISBLANK(laps_times[[#This Row],[101]]),"DNF",    rounds_cum_time[[#This Row],[100]]+laps_times[[#This Row],[101]])</f>
        <v>0.18421863425925927</v>
      </c>
      <c r="DG78" s="126">
        <f>IF(ISBLANK(laps_times[[#This Row],[102]]),"DNF",    rounds_cum_time[[#This Row],[101]]+laps_times[[#This Row],[102]])</f>
        <v>0.18623229166666669</v>
      </c>
      <c r="DH78" s="126">
        <f>IF(ISBLANK(laps_times[[#This Row],[103]]),"DNF",    rounds_cum_time[[#This Row],[102]]+laps_times[[#This Row],[103]])</f>
        <v>0.18818784722222223</v>
      </c>
      <c r="DI78" s="127">
        <f>IF(ISBLANK(laps_times[[#This Row],[104]]),"DNF",    rounds_cum_time[[#This Row],[103]]+laps_times[[#This Row],[104]])</f>
        <v>0.19004930555555558</v>
      </c>
      <c r="DJ78" s="127">
        <f>IF(ISBLANK(laps_times[[#This Row],[105]]),"DNF",    rounds_cum_time[[#This Row],[104]]+laps_times[[#This Row],[105]])</f>
        <v>0.19167604166666669</v>
      </c>
    </row>
    <row r="79" spans="2:114">
      <c r="B79" s="123">
        <f>laps_times[[#This Row],[poř]]</f>
        <v>76</v>
      </c>
      <c r="C79" s="124">
        <f>laps_times[[#This Row],[s.č.]]</f>
        <v>57</v>
      </c>
      <c r="D79" s="124" t="str">
        <f>laps_times[[#This Row],[jméno]]</f>
        <v>Pokorný Petr</v>
      </c>
      <c r="E79" s="125">
        <f>laps_times[[#This Row],[roč]]</f>
        <v>1974</v>
      </c>
      <c r="F79" s="125" t="str">
        <f>laps_times[[#This Row],[kat]]</f>
        <v>M40</v>
      </c>
      <c r="G79" s="125">
        <f>laps_times[[#This Row],[poř_kat]]</f>
        <v>27</v>
      </c>
      <c r="H79" s="124" t="str">
        <f>IF(ISBLANK(laps_times[[#This Row],[klub]]),"-",laps_times[[#This Row],[klub]])</f>
        <v>BK Dobřejovice</v>
      </c>
      <c r="I79" s="133">
        <f>laps_times[[#This Row],[celk. čas]]</f>
        <v>0.19515277777777776</v>
      </c>
      <c r="J79" s="126">
        <f>laps_times[[#This Row],[1]]</f>
        <v>2.2031249999999998E-3</v>
      </c>
      <c r="K79" s="126">
        <f>IF(ISBLANK(laps_times[[#This Row],[2]]),"DNF",    rounds_cum_time[[#This Row],[1]]+laps_times[[#This Row],[2]])</f>
        <v>3.5432870370370366E-3</v>
      </c>
      <c r="L79" s="126">
        <f>IF(ISBLANK(laps_times[[#This Row],[3]]),"DNF",    rounds_cum_time[[#This Row],[2]]+laps_times[[#This Row],[3]])</f>
        <v>4.916782407407407E-3</v>
      </c>
      <c r="M79" s="126">
        <f>IF(ISBLANK(laps_times[[#This Row],[4]]),"DNF",    rounds_cum_time[[#This Row],[3]]+laps_times[[#This Row],[4]])</f>
        <v>6.3086805555555552E-3</v>
      </c>
      <c r="N79" s="126">
        <f>IF(ISBLANK(laps_times[[#This Row],[5]]),"DNF",    rounds_cum_time[[#This Row],[4]]+laps_times[[#This Row],[5]])</f>
        <v>7.708217592592592E-3</v>
      </c>
      <c r="O79" s="126">
        <f>IF(ISBLANK(laps_times[[#This Row],[6]]),"DNF",    rounds_cum_time[[#This Row],[5]]+laps_times[[#This Row],[6]])</f>
        <v>9.1225694444444436E-3</v>
      </c>
      <c r="P79" s="126">
        <f>IF(ISBLANK(laps_times[[#This Row],[7]]),"DNF",    rounds_cum_time[[#This Row],[6]]+laps_times[[#This Row],[7]])</f>
        <v>1.055625E-2</v>
      </c>
      <c r="Q79" s="126">
        <f>IF(ISBLANK(laps_times[[#This Row],[8]]),"DNF",    rounds_cum_time[[#This Row],[7]]+laps_times[[#This Row],[8]])</f>
        <v>1.1966435185185184E-2</v>
      </c>
      <c r="R79" s="126">
        <f>IF(ISBLANK(laps_times[[#This Row],[9]]),"DNF",    rounds_cum_time[[#This Row],[8]]+laps_times[[#This Row],[9]])</f>
        <v>1.3387962962962963E-2</v>
      </c>
      <c r="S79" s="126">
        <f>IF(ISBLANK(laps_times[[#This Row],[10]]),"DNF",    rounds_cum_time[[#This Row],[9]]+laps_times[[#This Row],[10]])</f>
        <v>1.4787268518518519E-2</v>
      </c>
      <c r="T79" s="126">
        <f>IF(ISBLANK(laps_times[[#This Row],[11]]),"DNF",    rounds_cum_time[[#This Row],[10]]+laps_times[[#This Row],[11]])</f>
        <v>1.6208680555555556E-2</v>
      </c>
      <c r="U79" s="126">
        <f>IF(ISBLANK(laps_times[[#This Row],[12]]),"DNF",    rounds_cum_time[[#This Row],[11]]+laps_times[[#This Row],[12]])</f>
        <v>1.7637731481481483E-2</v>
      </c>
      <c r="V79" s="126">
        <f>IF(ISBLANK(laps_times[[#This Row],[13]]),"DNF",    rounds_cum_time[[#This Row],[12]]+laps_times[[#This Row],[13]])</f>
        <v>1.9075462962962964E-2</v>
      </c>
      <c r="W79" s="126">
        <f>IF(ISBLANK(laps_times[[#This Row],[14]]),"DNF",    rounds_cum_time[[#This Row],[13]]+laps_times[[#This Row],[14]])</f>
        <v>2.0494212962962964E-2</v>
      </c>
      <c r="X79" s="126">
        <f>IF(ISBLANK(laps_times[[#This Row],[15]]),"DNF",    rounds_cum_time[[#This Row],[14]]+laps_times[[#This Row],[15]])</f>
        <v>2.1922685185185187E-2</v>
      </c>
      <c r="Y79" s="126">
        <f>IF(ISBLANK(laps_times[[#This Row],[16]]),"DNF",    rounds_cum_time[[#This Row],[15]]+laps_times[[#This Row],[16]])</f>
        <v>2.3340856481481483E-2</v>
      </c>
      <c r="Z79" s="126">
        <f>IF(ISBLANK(laps_times[[#This Row],[17]]),"DNF",    rounds_cum_time[[#This Row],[16]]+laps_times[[#This Row],[17]])</f>
        <v>2.4804166666666669E-2</v>
      </c>
      <c r="AA79" s="126">
        <f>IF(ISBLANK(laps_times[[#This Row],[18]]),"DNF",    rounds_cum_time[[#This Row],[17]]+laps_times[[#This Row],[18]])</f>
        <v>2.6255439814814818E-2</v>
      </c>
      <c r="AB79" s="126">
        <f>IF(ISBLANK(laps_times[[#This Row],[19]]),"DNF",    rounds_cum_time[[#This Row],[18]]+laps_times[[#This Row],[19]])</f>
        <v>2.7685185185185188E-2</v>
      </c>
      <c r="AC79" s="126">
        <f>IF(ISBLANK(laps_times[[#This Row],[20]]),"DNF",    rounds_cum_time[[#This Row],[19]]+laps_times[[#This Row],[20]])</f>
        <v>2.9124884259259264E-2</v>
      </c>
      <c r="AD79" s="126">
        <f>IF(ISBLANK(laps_times[[#This Row],[21]]),"DNF",    rounds_cum_time[[#This Row],[20]]+laps_times[[#This Row],[21]])</f>
        <v>3.0571064814814818E-2</v>
      </c>
      <c r="AE79" s="126">
        <f>IF(ISBLANK(laps_times[[#This Row],[22]]),"DNF",    rounds_cum_time[[#This Row],[21]]+laps_times[[#This Row],[22]])</f>
        <v>3.2014467592592598E-2</v>
      </c>
      <c r="AF79" s="126">
        <f>IF(ISBLANK(laps_times[[#This Row],[23]]),"DNF",    rounds_cum_time[[#This Row],[22]]+laps_times[[#This Row],[23]])</f>
        <v>3.3462847222222231E-2</v>
      </c>
      <c r="AG79" s="126">
        <f>IF(ISBLANK(laps_times[[#This Row],[24]]),"DNF",    rounds_cum_time[[#This Row],[23]]+laps_times[[#This Row],[24]])</f>
        <v>3.4919560185185196E-2</v>
      </c>
      <c r="AH79" s="126">
        <f>IF(ISBLANK(laps_times[[#This Row],[25]]),"DNF",    rounds_cum_time[[#This Row],[24]]+laps_times[[#This Row],[25]])</f>
        <v>3.6367129629629638E-2</v>
      </c>
      <c r="AI79" s="126">
        <f>IF(ISBLANK(laps_times[[#This Row],[26]]),"DNF",    rounds_cum_time[[#This Row],[25]]+laps_times[[#This Row],[26]])</f>
        <v>3.7804513888888898E-2</v>
      </c>
      <c r="AJ79" s="126">
        <f>IF(ISBLANK(laps_times[[#This Row],[27]]),"DNF",    rounds_cum_time[[#This Row],[26]]+laps_times[[#This Row],[27]])</f>
        <v>3.9277083333333344E-2</v>
      </c>
      <c r="AK79" s="126">
        <f>IF(ISBLANK(laps_times[[#This Row],[28]]),"DNF",    rounds_cum_time[[#This Row],[27]]+laps_times[[#This Row],[28]])</f>
        <v>4.0761342592592606E-2</v>
      </c>
      <c r="AL79" s="126">
        <f>IF(ISBLANK(laps_times[[#This Row],[29]]),"DNF",    rounds_cum_time[[#This Row],[28]]+laps_times[[#This Row],[29]])</f>
        <v>4.225891203703705E-2</v>
      </c>
      <c r="AM79" s="126">
        <f>IF(ISBLANK(laps_times[[#This Row],[30]]),"DNF",    rounds_cum_time[[#This Row],[29]]+laps_times[[#This Row],[30]])</f>
        <v>4.3788773148148163E-2</v>
      </c>
      <c r="AN79" s="126">
        <f>IF(ISBLANK(laps_times[[#This Row],[31]]),"DNF",    rounds_cum_time[[#This Row],[30]]+laps_times[[#This Row],[31]])</f>
        <v>4.5311689814814829E-2</v>
      </c>
      <c r="AO79" s="126">
        <f>IF(ISBLANK(laps_times[[#This Row],[32]]),"DNF",    rounds_cum_time[[#This Row],[31]]+laps_times[[#This Row],[32]])</f>
        <v>4.6889351851851863E-2</v>
      </c>
      <c r="AP79" s="126">
        <f>IF(ISBLANK(laps_times[[#This Row],[33]]),"DNF",    rounds_cum_time[[#This Row],[32]]+laps_times[[#This Row],[33]])</f>
        <v>4.8424421296296309E-2</v>
      </c>
      <c r="AQ79" s="126">
        <f>IF(ISBLANK(laps_times[[#This Row],[34]]),"DNF",    rounds_cum_time[[#This Row],[33]]+laps_times[[#This Row],[34]])</f>
        <v>4.9958449074074089E-2</v>
      </c>
      <c r="AR79" s="126">
        <f>IF(ISBLANK(laps_times[[#This Row],[35]]),"DNF",    rounds_cum_time[[#This Row],[34]]+laps_times[[#This Row],[35]])</f>
        <v>5.1496064814814828E-2</v>
      </c>
      <c r="AS79" s="126">
        <f>IF(ISBLANK(laps_times[[#This Row],[36]]),"DNF",    rounds_cum_time[[#This Row],[35]]+laps_times[[#This Row],[36]])</f>
        <v>5.3036805555555566E-2</v>
      </c>
      <c r="AT79" s="126">
        <f>IF(ISBLANK(laps_times[[#This Row],[37]]),"DNF",    rounds_cum_time[[#This Row],[36]]+laps_times[[#This Row],[37]])</f>
        <v>5.4566782407407421E-2</v>
      </c>
      <c r="AU79" s="126">
        <f>IF(ISBLANK(laps_times[[#This Row],[38]]),"DNF",    rounds_cum_time[[#This Row],[37]]+laps_times[[#This Row],[38]])</f>
        <v>5.6108217592592609E-2</v>
      </c>
      <c r="AV79" s="126">
        <f>IF(ISBLANK(laps_times[[#This Row],[39]]),"DNF",    rounds_cum_time[[#This Row],[38]]+laps_times[[#This Row],[39]])</f>
        <v>5.7666898148148162E-2</v>
      </c>
      <c r="AW79" s="126">
        <f>IF(ISBLANK(laps_times[[#This Row],[40]]),"DNF",    rounds_cum_time[[#This Row],[39]]+laps_times[[#This Row],[40]])</f>
        <v>5.9245486111111127E-2</v>
      </c>
      <c r="AX79" s="126">
        <f>IF(ISBLANK(laps_times[[#This Row],[41]]),"DNF",    rounds_cum_time[[#This Row],[40]]+laps_times[[#This Row],[41]])</f>
        <v>6.0803935185185204E-2</v>
      </c>
      <c r="AY79" s="126">
        <f>IF(ISBLANK(laps_times[[#This Row],[42]]),"DNF",    rounds_cum_time[[#This Row],[41]]+laps_times[[#This Row],[42]])</f>
        <v>6.2356365740740757E-2</v>
      </c>
      <c r="AZ79" s="126">
        <f>IF(ISBLANK(laps_times[[#This Row],[43]]),"DNF",    rounds_cum_time[[#This Row],[42]]+laps_times[[#This Row],[43]])</f>
        <v>6.3911226851851868E-2</v>
      </c>
      <c r="BA79" s="126">
        <f>IF(ISBLANK(laps_times[[#This Row],[44]]),"DNF",    rounds_cum_time[[#This Row],[43]]+laps_times[[#This Row],[44]])</f>
        <v>6.5479166666666686E-2</v>
      </c>
      <c r="BB79" s="126">
        <f>IF(ISBLANK(laps_times[[#This Row],[45]]),"DNF",    rounds_cum_time[[#This Row],[44]]+laps_times[[#This Row],[45]])</f>
        <v>6.709918981481483E-2</v>
      </c>
      <c r="BC79" s="126">
        <f>IF(ISBLANK(laps_times[[#This Row],[46]]),"DNF",    rounds_cum_time[[#This Row],[45]]+laps_times[[#This Row],[46]])</f>
        <v>6.8700578703703719E-2</v>
      </c>
      <c r="BD79" s="126">
        <f>IF(ISBLANK(laps_times[[#This Row],[47]]),"DNF",    rounds_cum_time[[#This Row],[46]]+laps_times[[#This Row],[47]])</f>
        <v>7.033738425925927E-2</v>
      </c>
      <c r="BE79" s="126">
        <f>IF(ISBLANK(laps_times[[#This Row],[48]]),"DNF",    rounds_cum_time[[#This Row],[47]]+laps_times[[#This Row],[48]])</f>
        <v>7.1947337962962973E-2</v>
      </c>
      <c r="BF79" s="126">
        <f>IF(ISBLANK(laps_times[[#This Row],[49]]),"DNF",    rounds_cum_time[[#This Row],[48]]+laps_times[[#This Row],[49]])</f>
        <v>7.3585995370370375E-2</v>
      </c>
      <c r="BG79" s="126">
        <f>IF(ISBLANK(laps_times[[#This Row],[50]]),"DNF",    rounds_cum_time[[#This Row],[49]]+laps_times[[#This Row],[50]])</f>
        <v>7.5258449074074071E-2</v>
      </c>
      <c r="BH79" s="126">
        <f>IF(ISBLANK(laps_times[[#This Row],[51]]),"DNF",    rounds_cum_time[[#This Row],[50]]+laps_times[[#This Row],[51]])</f>
        <v>7.6892476851851854E-2</v>
      </c>
      <c r="BI79" s="126">
        <f>IF(ISBLANK(laps_times[[#This Row],[52]]),"DNF",    rounds_cum_time[[#This Row],[51]]+laps_times[[#This Row],[52]])</f>
        <v>7.8578356481481482E-2</v>
      </c>
      <c r="BJ79" s="126">
        <f>IF(ISBLANK(laps_times[[#This Row],[53]]),"DNF",    rounds_cum_time[[#This Row],[52]]+laps_times[[#This Row],[53]])</f>
        <v>8.0278472222222216E-2</v>
      </c>
      <c r="BK79" s="126">
        <f>IF(ISBLANK(laps_times[[#This Row],[54]]),"DNF",    rounds_cum_time[[#This Row],[53]]+laps_times[[#This Row],[54]])</f>
        <v>8.2016203703703702E-2</v>
      </c>
      <c r="BL79" s="126">
        <f>IF(ISBLANK(laps_times[[#This Row],[55]]),"DNF",    rounds_cum_time[[#This Row],[54]]+laps_times[[#This Row],[55]])</f>
        <v>8.3743171296296298E-2</v>
      </c>
      <c r="BM79" s="126">
        <f>IF(ISBLANK(laps_times[[#This Row],[56]]),"DNF",    rounds_cum_time[[#This Row],[55]]+laps_times[[#This Row],[56]])</f>
        <v>8.5446990740740747E-2</v>
      </c>
      <c r="BN79" s="126">
        <f>IF(ISBLANK(laps_times[[#This Row],[57]]),"DNF",    rounds_cum_time[[#This Row],[56]]+laps_times[[#This Row],[57]])</f>
        <v>8.7186226851851858E-2</v>
      </c>
      <c r="BO79" s="126">
        <f>IF(ISBLANK(laps_times[[#This Row],[58]]),"DNF",    rounds_cum_time[[#This Row],[57]]+laps_times[[#This Row],[58]])</f>
        <v>8.894618055555556E-2</v>
      </c>
      <c r="BP79" s="126">
        <f>IF(ISBLANK(laps_times[[#This Row],[59]]),"DNF",    rounds_cum_time[[#This Row],[58]]+laps_times[[#This Row],[59]])</f>
        <v>9.0713078703703709E-2</v>
      </c>
      <c r="BQ79" s="126">
        <f>IF(ISBLANK(laps_times[[#This Row],[60]]),"DNF",    rounds_cum_time[[#This Row],[59]]+laps_times[[#This Row],[60]])</f>
        <v>9.249351851851853E-2</v>
      </c>
      <c r="BR79" s="126">
        <f>IF(ISBLANK(laps_times[[#This Row],[61]]),"DNF",    rounds_cum_time[[#This Row],[60]]+laps_times[[#This Row],[61]])</f>
        <v>9.4306828703703716E-2</v>
      </c>
      <c r="BS79" s="126">
        <f>IF(ISBLANK(laps_times[[#This Row],[62]]),"DNF",    rounds_cum_time[[#This Row],[61]]+laps_times[[#This Row],[62]])</f>
        <v>9.6181365740740751E-2</v>
      </c>
      <c r="BT79" s="126">
        <f>IF(ISBLANK(laps_times[[#This Row],[63]]),"DNF",    rounds_cum_time[[#This Row],[62]]+laps_times[[#This Row],[63]])</f>
        <v>9.8069560185185201E-2</v>
      </c>
      <c r="BU79" s="126">
        <f>IF(ISBLANK(laps_times[[#This Row],[64]]),"DNF",    rounds_cum_time[[#This Row],[63]]+laps_times[[#This Row],[64]])</f>
        <v>0.10002557870370372</v>
      </c>
      <c r="BV79" s="126">
        <f>IF(ISBLANK(laps_times[[#This Row],[65]]),"DNF",    rounds_cum_time[[#This Row],[64]]+laps_times[[#This Row],[65]])</f>
        <v>0.10195868055555557</v>
      </c>
      <c r="BW79" s="126">
        <f>IF(ISBLANK(laps_times[[#This Row],[66]]),"DNF",    rounds_cum_time[[#This Row],[65]]+laps_times[[#This Row],[66]])</f>
        <v>0.10388171296296297</v>
      </c>
      <c r="BX79" s="126">
        <f>IF(ISBLANK(laps_times[[#This Row],[67]]),"DNF",    rounds_cum_time[[#This Row],[66]]+laps_times[[#This Row],[67]])</f>
        <v>0.10582083333333335</v>
      </c>
      <c r="BY79" s="126">
        <f>IF(ISBLANK(laps_times[[#This Row],[68]]),"DNF",    rounds_cum_time[[#This Row],[67]]+laps_times[[#This Row],[68]])</f>
        <v>0.10774525462962965</v>
      </c>
      <c r="BZ79" s="126">
        <f>IF(ISBLANK(laps_times[[#This Row],[69]]),"DNF",    rounds_cum_time[[#This Row],[68]]+laps_times[[#This Row],[69]])</f>
        <v>0.10971979166666669</v>
      </c>
      <c r="CA79" s="126">
        <f>IF(ISBLANK(laps_times[[#This Row],[70]]),"DNF",    rounds_cum_time[[#This Row],[69]]+laps_times[[#This Row],[70]])</f>
        <v>0.11168611111111114</v>
      </c>
      <c r="CB79" s="126">
        <f>IF(ISBLANK(laps_times[[#This Row],[71]]),"DNF",    rounds_cum_time[[#This Row],[70]]+laps_times[[#This Row],[71]])</f>
        <v>0.1137479166666667</v>
      </c>
      <c r="CC79" s="126">
        <f>IF(ISBLANK(laps_times[[#This Row],[72]]),"DNF",    rounds_cum_time[[#This Row],[71]]+laps_times[[#This Row],[72]])</f>
        <v>0.11578055555555558</v>
      </c>
      <c r="CD79" s="126">
        <f>IF(ISBLANK(laps_times[[#This Row],[73]]),"DNF",    rounds_cum_time[[#This Row],[72]]+laps_times[[#This Row],[73]])</f>
        <v>0.11788240740740744</v>
      </c>
      <c r="CE79" s="126">
        <f>IF(ISBLANK(laps_times[[#This Row],[74]]),"DNF",    rounds_cum_time[[#This Row],[73]]+laps_times[[#This Row],[74]])</f>
        <v>0.12003194444444447</v>
      </c>
      <c r="CF79" s="126">
        <f>IF(ISBLANK(laps_times[[#This Row],[75]]),"DNF",    rounds_cum_time[[#This Row],[74]]+laps_times[[#This Row],[75]])</f>
        <v>0.12220486111111113</v>
      </c>
      <c r="CG79" s="126">
        <f>IF(ISBLANK(laps_times[[#This Row],[76]]),"DNF",    rounds_cum_time[[#This Row],[75]]+laps_times[[#This Row],[76]])</f>
        <v>0.12440347222222224</v>
      </c>
      <c r="CH79" s="126">
        <f>IF(ISBLANK(laps_times[[#This Row],[77]]),"DNF",    rounds_cum_time[[#This Row],[76]]+laps_times[[#This Row],[77]])</f>
        <v>0.12659386574074077</v>
      </c>
      <c r="CI79" s="126">
        <f>IF(ISBLANK(laps_times[[#This Row],[78]]),"DNF",    rounds_cum_time[[#This Row],[77]]+laps_times[[#This Row],[78]])</f>
        <v>0.12877395833333335</v>
      </c>
      <c r="CJ79" s="126">
        <f>IF(ISBLANK(laps_times[[#This Row],[79]]),"DNF",    rounds_cum_time[[#This Row],[78]]+laps_times[[#This Row],[79]])</f>
        <v>0.13088414351851854</v>
      </c>
      <c r="CK79" s="126">
        <f>IF(ISBLANK(laps_times[[#This Row],[80]]),"DNF",    rounds_cum_time[[#This Row],[79]]+laps_times[[#This Row],[80]])</f>
        <v>0.13296550925925929</v>
      </c>
      <c r="CL79" s="126">
        <f>IF(ISBLANK(laps_times[[#This Row],[81]]),"DNF",    rounds_cum_time[[#This Row],[80]]+laps_times[[#This Row],[81]])</f>
        <v>0.13505289351851854</v>
      </c>
      <c r="CM79" s="126">
        <f>IF(ISBLANK(laps_times[[#This Row],[82]]),"DNF",    rounds_cum_time[[#This Row],[81]]+laps_times[[#This Row],[82]])</f>
        <v>0.1370902777777778</v>
      </c>
      <c r="CN79" s="126">
        <f>IF(ISBLANK(laps_times[[#This Row],[83]]),"DNF",    rounds_cum_time[[#This Row],[82]]+laps_times[[#This Row],[83]])</f>
        <v>0.13925300925925929</v>
      </c>
      <c r="CO79" s="126">
        <f>IF(ISBLANK(laps_times[[#This Row],[84]]),"DNF",    rounds_cum_time[[#This Row],[83]]+laps_times[[#This Row],[84]])</f>
        <v>0.14148750000000004</v>
      </c>
      <c r="CP79" s="126">
        <f>IF(ISBLANK(laps_times[[#This Row],[85]]),"DNF",    rounds_cum_time[[#This Row],[84]]+laps_times[[#This Row],[85]])</f>
        <v>0.14368101851851856</v>
      </c>
      <c r="CQ79" s="126">
        <f>IF(ISBLANK(laps_times[[#This Row],[86]]),"DNF",    rounds_cum_time[[#This Row],[85]]+laps_times[[#This Row],[86]])</f>
        <v>0.14585520833333337</v>
      </c>
      <c r="CR79" s="126">
        <f>IF(ISBLANK(laps_times[[#This Row],[87]]),"DNF",    rounds_cum_time[[#This Row],[86]]+laps_times[[#This Row],[87]])</f>
        <v>0.14792847222222227</v>
      </c>
      <c r="CS79" s="126">
        <f>IF(ISBLANK(laps_times[[#This Row],[88]]),"DNF",    rounds_cum_time[[#This Row],[87]]+laps_times[[#This Row],[88]])</f>
        <v>0.14998657407407412</v>
      </c>
      <c r="CT79" s="126">
        <f>IF(ISBLANK(laps_times[[#This Row],[89]]),"DNF",    rounds_cum_time[[#This Row],[88]]+laps_times[[#This Row],[89]])</f>
        <v>0.15198935185185189</v>
      </c>
      <c r="CU79" s="126">
        <f>IF(ISBLANK(laps_times[[#This Row],[90]]),"DNF",    rounds_cum_time[[#This Row],[89]]+laps_times[[#This Row],[90]])</f>
        <v>0.15402280092592596</v>
      </c>
      <c r="CV79" s="126">
        <f>IF(ISBLANK(laps_times[[#This Row],[91]]),"DNF",    rounds_cum_time[[#This Row],[90]]+laps_times[[#This Row],[91]])</f>
        <v>0.15602326388888893</v>
      </c>
      <c r="CW79" s="126">
        <f>IF(ISBLANK(laps_times[[#This Row],[92]]),"DNF",    rounds_cum_time[[#This Row],[91]]+laps_times[[#This Row],[92]])</f>
        <v>0.15811724537037042</v>
      </c>
      <c r="CX79" s="126">
        <f>IF(ISBLANK(laps_times[[#This Row],[93]]),"DNF",    rounds_cum_time[[#This Row],[92]]+laps_times[[#This Row],[93]])</f>
        <v>0.16024571759259265</v>
      </c>
      <c r="CY79" s="126">
        <f>IF(ISBLANK(laps_times[[#This Row],[94]]),"DNF",    rounds_cum_time[[#This Row],[93]]+laps_times[[#This Row],[94]])</f>
        <v>0.16247280092592598</v>
      </c>
      <c r="CZ79" s="126">
        <f>IF(ISBLANK(laps_times[[#This Row],[95]]),"DNF",    rounds_cum_time[[#This Row],[94]]+laps_times[[#This Row],[95]])</f>
        <v>0.16489155092592597</v>
      </c>
      <c r="DA79" s="126">
        <f>IF(ISBLANK(laps_times[[#This Row],[96]]),"DNF",    rounds_cum_time[[#This Row],[95]]+laps_times[[#This Row],[96]])</f>
        <v>0.16775636574074079</v>
      </c>
      <c r="DB79" s="126">
        <f>IF(ISBLANK(laps_times[[#This Row],[97]]),"DNF",    rounds_cum_time[[#This Row],[96]]+laps_times[[#This Row],[97]])</f>
        <v>0.17051990740740747</v>
      </c>
      <c r="DC79" s="126">
        <f>IF(ISBLANK(laps_times[[#This Row],[98]]),"DNF",    rounds_cum_time[[#This Row],[97]]+laps_times[[#This Row],[98]])</f>
        <v>0.17387557870370376</v>
      </c>
      <c r="DD79" s="126">
        <f>IF(ISBLANK(laps_times[[#This Row],[99]]),"DNF",    rounds_cum_time[[#This Row],[98]]+laps_times[[#This Row],[99]])</f>
        <v>0.17737592592592599</v>
      </c>
      <c r="DE79" s="126">
        <f>IF(ISBLANK(laps_times[[#This Row],[100]]),"DNF",    rounds_cum_time[[#This Row],[99]]+laps_times[[#This Row],[100]])</f>
        <v>0.18088773148148155</v>
      </c>
      <c r="DF79" s="126">
        <f>IF(ISBLANK(laps_times[[#This Row],[101]]),"DNF",    rounds_cum_time[[#This Row],[100]]+laps_times[[#This Row],[101]])</f>
        <v>0.18410532407407415</v>
      </c>
      <c r="DG79" s="126">
        <f>IF(ISBLANK(laps_times[[#This Row],[102]]),"DNF",    rounds_cum_time[[#This Row],[101]]+laps_times[[#This Row],[102]])</f>
        <v>0.1872153935185186</v>
      </c>
      <c r="DH79" s="126">
        <f>IF(ISBLANK(laps_times[[#This Row],[103]]),"DNF",    rounds_cum_time[[#This Row],[102]]+laps_times[[#This Row],[103]])</f>
        <v>0.19003483796296305</v>
      </c>
      <c r="DI79" s="127">
        <f>IF(ISBLANK(laps_times[[#This Row],[104]]),"DNF",    rounds_cum_time[[#This Row],[103]]+laps_times[[#This Row],[104]])</f>
        <v>0.19259247685185193</v>
      </c>
      <c r="DJ79" s="127">
        <f>IF(ISBLANK(laps_times[[#This Row],[105]]),"DNF",    rounds_cum_time[[#This Row],[104]]+laps_times[[#This Row],[105]])</f>
        <v>0.19515312500000009</v>
      </c>
    </row>
    <row r="80" spans="2:114">
      <c r="B80" s="123">
        <f>laps_times[[#This Row],[poř]]</f>
        <v>77</v>
      </c>
      <c r="C80" s="124">
        <f>laps_times[[#This Row],[s.č.]]</f>
        <v>45</v>
      </c>
      <c r="D80" s="124" t="str">
        <f>laps_times[[#This Row],[jméno]]</f>
        <v>Maurer Gerhard</v>
      </c>
      <c r="E80" s="125">
        <f>laps_times[[#This Row],[roč]]</f>
        <v>1965</v>
      </c>
      <c r="F80" s="125" t="str">
        <f>laps_times[[#This Row],[kat]]</f>
        <v>M50</v>
      </c>
      <c r="G80" s="125">
        <f>laps_times[[#This Row],[poř_kat]]</f>
        <v>14</v>
      </c>
      <c r="H80" s="124" t="str">
        <f>IF(ISBLANK(laps_times[[#This Row],[klub]]),"-",laps_times[[#This Row],[klub]])</f>
        <v>Hagi Runner</v>
      </c>
      <c r="I80" s="133">
        <f>laps_times[[#This Row],[celk. čas]]</f>
        <v>0.19811342592592593</v>
      </c>
      <c r="J80" s="126">
        <f>laps_times[[#This Row],[1]]</f>
        <v>2.4914351851851855E-3</v>
      </c>
      <c r="K80" s="126">
        <f>IF(ISBLANK(laps_times[[#This Row],[2]]),"DNF",    rounds_cum_time[[#This Row],[1]]+laps_times[[#This Row],[2]])</f>
        <v>4.0333333333333332E-3</v>
      </c>
      <c r="L80" s="126">
        <f>IF(ISBLANK(laps_times[[#This Row],[3]]),"DNF",    rounds_cum_time[[#This Row],[2]]+laps_times[[#This Row],[3]])</f>
        <v>5.646875E-3</v>
      </c>
      <c r="M80" s="126">
        <f>IF(ISBLANK(laps_times[[#This Row],[4]]),"DNF",    rounds_cum_time[[#This Row],[3]]+laps_times[[#This Row],[4]])</f>
        <v>7.2504629629629629E-3</v>
      </c>
      <c r="N80" s="126">
        <f>IF(ISBLANK(laps_times[[#This Row],[5]]),"DNF",    rounds_cum_time[[#This Row],[4]]+laps_times[[#This Row],[5]])</f>
        <v>8.8425925925925929E-3</v>
      </c>
      <c r="O80" s="126">
        <f>IF(ISBLANK(laps_times[[#This Row],[6]]),"DNF",    rounds_cum_time[[#This Row],[5]]+laps_times[[#This Row],[6]])</f>
        <v>1.0444328703703704E-2</v>
      </c>
      <c r="P80" s="126">
        <f>IF(ISBLANK(laps_times[[#This Row],[7]]),"DNF",    rounds_cum_time[[#This Row],[6]]+laps_times[[#This Row],[7]])</f>
        <v>1.2080671296296296E-2</v>
      </c>
      <c r="Q80" s="126">
        <f>IF(ISBLANK(laps_times[[#This Row],[8]]),"DNF",    rounds_cum_time[[#This Row],[7]]+laps_times[[#This Row],[8]])</f>
        <v>1.370925925925926E-2</v>
      </c>
      <c r="R80" s="126">
        <f>IF(ISBLANK(laps_times[[#This Row],[9]]),"DNF",    rounds_cum_time[[#This Row],[8]]+laps_times[[#This Row],[9]])</f>
        <v>1.5340162037037038E-2</v>
      </c>
      <c r="S80" s="126">
        <f>IF(ISBLANK(laps_times[[#This Row],[10]]),"DNF",    rounds_cum_time[[#This Row],[9]]+laps_times[[#This Row],[10]])</f>
        <v>1.6961342592592594E-2</v>
      </c>
      <c r="T80" s="126">
        <f>IF(ISBLANK(laps_times[[#This Row],[11]]),"DNF",    rounds_cum_time[[#This Row],[10]]+laps_times[[#This Row],[11]])</f>
        <v>1.8564351851851853E-2</v>
      </c>
      <c r="U80" s="126">
        <f>IF(ISBLANK(laps_times[[#This Row],[12]]),"DNF",    rounds_cum_time[[#This Row],[11]]+laps_times[[#This Row],[12]])</f>
        <v>2.0138541666666669E-2</v>
      </c>
      <c r="V80" s="126">
        <f>IF(ISBLANK(laps_times[[#This Row],[13]]),"DNF",    rounds_cum_time[[#This Row],[12]]+laps_times[[#This Row],[13]])</f>
        <v>2.1796064814814817E-2</v>
      </c>
      <c r="W80" s="126">
        <f>IF(ISBLANK(laps_times[[#This Row],[14]]),"DNF",    rounds_cum_time[[#This Row],[13]]+laps_times[[#This Row],[14]])</f>
        <v>2.3437384259259262E-2</v>
      </c>
      <c r="X80" s="126">
        <f>IF(ISBLANK(laps_times[[#This Row],[15]]),"DNF",    rounds_cum_time[[#This Row],[14]]+laps_times[[#This Row],[15]])</f>
        <v>2.5095949074074076E-2</v>
      </c>
      <c r="Y80" s="126">
        <f>IF(ISBLANK(laps_times[[#This Row],[16]]),"DNF",    rounds_cum_time[[#This Row],[15]]+laps_times[[#This Row],[16]])</f>
        <v>2.6694212962962965E-2</v>
      </c>
      <c r="Z80" s="126">
        <f>IF(ISBLANK(laps_times[[#This Row],[17]]),"DNF",    rounds_cum_time[[#This Row],[16]]+laps_times[[#This Row],[17]])</f>
        <v>2.8318865740740742E-2</v>
      </c>
      <c r="AA80" s="126">
        <f>IF(ISBLANK(laps_times[[#This Row],[18]]),"DNF",    rounds_cum_time[[#This Row],[17]]+laps_times[[#This Row],[18]])</f>
        <v>2.9943287037037039E-2</v>
      </c>
      <c r="AB80" s="126">
        <f>IF(ISBLANK(laps_times[[#This Row],[19]]),"DNF",    rounds_cum_time[[#This Row],[18]]+laps_times[[#This Row],[19]])</f>
        <v>3.1550462962962968E-2</v>
      </c>
      <c r="AC80" s="126">
        <f>IF(ISBLANK(laps_times[[#This Row],[20]]),"DNF",    rounds_cum_time[[#This Row],[19]]+laps_times[[#This Row],[20]])</f>
        <v>3.3181134259259261E-2</v>
      </c>
      <c r="AD80" s="126">
        <f>IF(ISBLANK(laps_times[[#This Row],[21]]),"DNF",    rounds_cum_time[[#This Row],[20]]+laps_times[[#This Row],[21]])</f>
        <v>3.4834837962962967E-2</v>
      </c>
      <c r="AE80" s="126">
        <f>IF(ISBLANK(laps_times[[#This Row],[22]]),"DNF",    rounds_cum_time[[#This Row],[21]]+laps_times[[#This Row],[22]])</f>
        <v>3.6499189814814821E-2</v>
      </c>
      <c r="AF80" s="126">
        <f>IF(ISBLANK(laps_times[[#This Row],[23]]),"DNF",    rounds_cum_time[[#This Row],[22]]+laps_times[[#This Row],[23]])</f>
        <v>3.8191898148148155E-2</v>
      </c>
      <c r="AG80" s="126">
        <f>IF(ISBLANK(laps_times[[#This Row],[24]]),"DNF",    rounds_cum_time[[#This Row],[23]]+laps_times[[#This Row],[24]])</f>
        <v>3.9908449074074079E-2</v>
      </c>
      <c r="AH80" s="126">
        <f>IF(ISBLANK(laps_times[[#This Row],[25]]),"DNF",    rounds_cum_time[[#This Row],[24]]+laps_times[[#This Row],[25]])</f>
        <v>4.1637152777777783E-2</v>
      </c>
      <c r="AI80" s="126">
        <f>IF(ISBLANK(laps_times[[#This Row],[26]]),"DNF",    rounds_cum_time[[#This Row],[25]]+laps_times[[#This Row],[26]])</f>
        <v>4.3307291666666671E-2</v>
      </c>
      <c r="AJ80" s="126">
        <f>IF(ISBLANK(laps_times[[#This Row],[27]]),"DNF",    rounds_cum_time[[#This Row],[26]]+laps_times[[#This Row],[27]])</f>
        <v>4.4985995370370374E-2</v>
      </c>
      <c r="AK80" s="126">
        <f>IF(ISBLANK(laps_times[[#This Row],[28]]),"DNF",    rounds_cum_time[[#This Row],[27]]+laps_times[[#This Row],[28]])</f>
        <v>4.6669791666666668E-2</v>
      </c>
      <c r="AL80" s="126">
        <f>IF(ISBLANK(laps_times[[#This Row],[29]]),"DNF",    rounds_cum_time[[#This Row],[28]]+laps_times[[#This Row],[29]])</f>
        <v>4.8394097222222224E-2</v>
      </c>
      <c r="AM80" s="126">
        <f>IF(ISBLANK(laps_times[[#This Row],[30]]),"DNF",    rounds_cum_time[[#This Row],[29]]+laps_times[[#This Row],[30]])</f>
        <v>5.0072916666666668E-2</v>
      </c>
      <c r="AN80" s="126">
        <f>IF(ISBLANK(laps_times[[#This Row],[31]]),"DNF",    rounds_cum_time[[#This Row],[30]]+laps_times[[#This Row],[31]])</f>
        <v>5.1775810185185185E-2</v>
      </c>
      <c r="AO80" s="126">
        <f>IF(ISBLANK(laps_times[[#This Row],[32]]),"DNF",    rounds_cum_time[[#This Row],[31]]+laps_times[[#This Row],[32]])</f>
        <v>5.3471412037037036E-2</v>
      </c>
      <c r="AP80" s="126">
        <f>IF(ISBLANK(laps_times[[#This Row],[33]]),"DNF",    rounds_cum_time[[#This Row],[32]]+laps_times[[#This Row],[33]])</f>
        <v>5.5196412037037033E-2</v>
      </c>
      <c r="AQ80" s="126">
        <f>IF(ISBLANK(laps_times[[#This Row],[34]]),"DNF",    rounds_cum_time[[#This Row],[33]]+laps_times[[#This Row],[34]])</f>
        <v>5.6910416666666665E-2</v>
      </c>
      <c r="AR80" s="126">
        <f>IF(ISBLANK(laps_times[[#This Row],[35]]),"DNF",    rounds_cum_time[[#This Row],[34]]+laps_times[[#This Row],[35]])</f>
        <v>5.8706481481481478E-2</v>
      </c>
      <c r="AS80" s="126">
        <f>IF(ISBLANK(laps_times[[#This Row],[36]]),"DNF",    rounds_cum_time[[#This Row],[35]]+laps_times[[#This Row],[36]])</f>
        <v>6.0501504629629624E-2</v>
      </c>
      <c r="AT80" s="126">
        <f>IF(ISBLANK(laps_times[[#This Row],[37]]),"DNF",    rounds_cum_time[[#This Row],[36]]+laps_times[[#This Row],[37]])</f>
        <v>6.2257986111111108E-2</v>
      </c>
      <c r="AU80" s="126">
        <f>IF(ISBLANK(laps_times[[#This Row],[38]]),"DNF",    rounds_cum_time[[#This Row],[37]]+laps_times[[#This Row],[38]])</f>
        <v>6.3983101851851854E-2</v>
      </c>
      <c r="AV80" s="126">
        <f>IF(ISBLANK(laps_times[[#This Row],[39]]),"DNF",    rounds_cum_time[[#This Row],[38]]+laps_times[[#This Row],[39]])</f>
        <v>6.5716203703703707E-2</v>
      </c>
      <c r="AW80" s="126">
        <f>IF(ISBLANK(laps_times[[#This Row],[40]]),"DNF",    rounds_cum_time[[#This Row],[39]]+laps_times[[#This Row],[40]])</f>
        <v>6.7457060185185186E-2</v>
      </c>
      <c r="AX80" s="126">
        <f>IF(ISBLANK(laps_times[[#This Row],[41]]),"DNF",    rounds_cum_time[[#This Row],[40]]+laps_times[[#This Row],[41]])</f>
        <v>6.9235763888888885E-2</v>
      </c>
      <c r="AY80" s="126">
        <f>IF(ISBLANK(laps_times[[#This Row],[42]]),"DNF",    rounds_cum_time[[#This Row],[41]]+laps_times[[#This Row],[42]])</f>
        <v>7.1023032407407399E-2</v>
      </c>
      <c r="AZ80" s="126">
        <f>IF(ISBLANK(laps_times[[#This Row],[43]]),"DNF",    rounds_cum_time[[#This Row],[42]]+laps_times[[#This Row],[43]])</f>
        <v>7.2791203703703691E-2</v>
      </c>
      <c r="BA80" s="126">
        <f>IF(ISBLANK(laps_times[[#This Row],[44]]),"DNF",    rounds_cum_time[[#This Row],[43]]+laps_times[[#This Row],[44]])</f>
        <v>7.4572569444444431E-2</v>
      </c>
      <c r="BB80" s="126">
        <f>IF(ISBLANK(laps_times[[#This Row],[45]]),"DNF",    rounds_cum_time[[#This Row],[44]]+laps_times[[#This Row],[45]])</f>
        <v>7.6384953703703684E-2</v>
      </c>
      <c r="BC80" s="126">
        <f>IF(ISBLANK(laps_times[[#This Row],[46]]),"DNF",    rounds_cum_time[[#This Row],[45]]+laps_times[[#This Row],[46]])</f>
        <v>7.8182870370370347E-2</v>
      </c>
      <c r="BD80" s="126">
        <f>IF(ISBLANK(laps_times[[#This Row],[47]]),"DNF",    rounds_cum_time[[#This Row],[46]]+laps_times[[#This Row],[47]])</f>
        <v>7.9999421296296266E-2</v>
      </c>
      <c r="BE80" s="126">
        <f>IF(ISBLANK(laps_times[[#This Row],[48]]),"DNF",    rounds_cum_time[[#This Row],[47]]+laps_times[[#This Row],[48]])</f>
        <v>8.1790277777777753E-2</v>
      </c>
      <c r="BF80" s="126">
        <f>IF(ISBLANK(laps_times[[#This Row],[49]]),"DNF",    rounds_cum_time[[#This Row],[48]]+laps_times[[#This Row],[49]])</f>
        <v>8.3738078703703686E-2</v>
      </c>
      <c r="BG80" s="126">
        <f>IF(ISBLANK(laps_times[[#This Row],[50]]),"DNF",    rounds_cum_time[[#This Row],[49]]+laps_times[[#This Row],[50]])</f>
        <v>8.5623842592592578E-2</v>
      </c>
      <c r="BH80" s="126">
        <f>IF(ISBLANK(laps_times[[#This Row],[51]]),"DNF",    rounds_cum_time[[#This Row],[50]]+laps_times[[#This Row],[51]])</f>
        <v>8.742245370370369E-2</v>
      </c>
      <c r="BI80" s="126">
        <f>IF(ISBLANK(laps_times[[#This Row],[52]]),"DNF",    rounds_cum_time[[#This Row],[51]]+laps_times[[#This Row],[52]])</f>
        <v>8.9212152777777762E-2</v>
      </c>
      <c r="BJ80" s="126">
        <f>IF(ISBLANK(laps_times[[#This Row],[53]]),"DNF",    rounds_cum_time[[#This Row],[52]]+laps_times[[#This Row],[53]])</f>
        <v>9.0982870370370353E-2</v>
      </c>
      <c r="BK80" s="126">
        <f>IF(ISBLANK(laps_times[[#This Row],[54]]),"DNF",    rounds_cum_time[[#This Row],[53]]+laps_times[[#This Row],[54]])</f>
        <v>9.2886226851851827E-2</v>
      </c>
      <c r="BL80" s="126">
        <f>IF(ISBLANK(laps_times[[#This Row],[55]]),"DNF",    rounds_cum_time[[#This Row],[54]]+laps_times[[#This Row],[55]])</f>
        <v>9.4783217592592561E-2</v>
      </c>
      <c r="BM80" s="126">
        <f>IF(ISBLANK(laps_times[[#This Row],[56]]),"DNF",    rounds_cum_time[[#This Row],[55]]+laps_times[[#This Row],[56]])</f>
        <v>9.6681828703703676E-2</v>
      </c>
      <c r="BN80" s="126">
        <f>IF(ISBLANK(laps_times[[#This Row],[57]]),"DNF",    rounds_cum_time[[#This Row],[56]]+laps_times[[#This Row],[57]])</f>
        <v>9.8627893518518486E-2</v>
      </c>
      <c r="BO80" s="126">
        <f>IF(ISBLANK(laps_times[[#This Row],[58]]),"DNF",    rounds_cum_time[[#This Row],[57]]+laps_times[[#This Row],[58]])</f>
        <v>0.10053379629629626</v>
      </c>
      <c r="BP80" s="126">
        <f>IF(ISBLANK(laps_times[[#This Row],[59]]),"DNF",    rounds_cum_time[[#This Row],[58]]+laps_times[[#This Row],[59]])</f>
        <v>0.10244432870370367</v>
      </c>
      <c r="BQ80" s="126">
        <f>IF(ISBLANK(laps_times[[#This Row],[60]]),"DNF",    rounds_cum_time[[#This Row],[59]]+laps_times[[#This Row],[60]])</f>
        <v>0.104368287037037</v>
      </c>
      <c r="BR80" s="126">
        <f>IF(ISBLANK(laps_times[[#This Row],[61]]),"DNF",    rounds_cum_time[[#This Row],[60]]+laps_times[[#This Row],[61]])</f>
        <v>0.106274537037037</v>
      </c>
      <c r="BS80" s="126">
        <f>IF(ISBLANK(laps_times[[#This Row],[62]]),"DNF",    rounds_cum_time[[#This Row],[61]]+laps_times[[#This Row],[62]])</f>
        <v>0.10819317129629626</v>
      </c>
      <c r="BT80" s="126">
        <f>IF(ISBLANK(laps_times[[#This Row],[63]]),"DNF",    rounds_cum_time[[#This Row],[62]]+laps_times[[#This Row],[63]])</f>
        <v>0.1101577546296296</v>
      </c>
      <c r="BU80" s="126">
        <f>IF(ISBLANK(laps_times[[#This Row],[64]]),"DNF",    rounds_cum_time[[#This Row],[63]]+laps_times[[#This Row],[64]])</f>
        <v>0.11214791666666664</v>
      </c>
      <c r="BV80" s="126">
        <f>IF(ISBLANK(laps_times[[#This Row],[65]]),"DNF",    rounds_cum_time[[#This Row],[64]]+laps_times[[#This Row],[65]])</f>
        <v>0.1141653935185185</v>
      </c>
      <c r="BW80" s="126">
        <f>IF(ISBLANK(laps_times[[#This Row],[66]]),"DNF",    rounds_cum_time[[#This Row],[65]]+laps_times[[#This Row],[66]])</f>
        <v>0.11615104166666665</v>
      </c>
      <c r="BX80" s="126">
        <f>IF(ISBLANK(laps_times[[#This Row],[67]]),"DNF",    rounds_cum_time[[#This Row],[66]]+laps_times[[#This Row],[67]])</f>
        <v>0.11808402777777777</v>
      </c>
      <c r="BY80" s="126">
        <f>IF(ISBLANK(laps_times[[#This Row],[68]]),"DNF",    rounds_cum_time[[#This Row],[67]]+laps_times[[#This Row],[68]])</f>
        <v>0.12007256944444443</v>
      </c>
      <c r="BZ80" s="126">
        <f>IF(ISBLANK(laps_times[[#This Row],[69]]),"DNF",    rounds_cum_time[[#This Row],[68]]+laps_times[[#This Row],[69]])</f>
        <v>0.12211759259259258</v>
      </c>
      <c r="CA80" s="126">
        <f>IF(ISBLANK(laps_times[[#This Row],[70]]),"DNF",    rounds_cum_time[[#This Row],[69]]+laps_times[[#This Row],[70]])</f>
        <v>0.12422071759259258</v>
      </c>
      <c r="CB80" s="126">
        <f>IF(ISBLANK(laps_times[[#This Row],[71]]),"DNF",    rounds_cum_time[[#This Row],[70]]+laps_times[[#This Row],[71]])</f>
        <v>0.12625208333333332</v>
      </c>
      <c r="CC80" s="126">
        <f>IF(ISBLANK(laps_times[[#This Row],[72]]),"DNF",    rounds_cum_time[[#This Row],[71]]+laps_times[[#This Row],[72]])</f>
        <v>0.12825208333333332</v>
      </c>
      <c r="CD80" s="126">
        <f>IF(ISBLANK(laps_times[[#This Row],[73]]),"DNF",    rounds_cum_time[[#This Row],[72]]+laps_times[[#This Row],[73]])</f>
        <v>0.13032812499999999</v>
      </c>
      <c r="CE80" s="126">
        <f>IF(ISBLANK(laps_times[[#This Row],[74]]),"DNF",    rounds_cum_time[[#This Row],[73]]+laps_times[[#This Row],[74]])</f>
        <v>0.13242210648148148</v>
      </c>
      <c r="CF80" s="126">
        <f>IF(ISBLANK(laps_times[[#This Row],[75]]),"DNF",    rounds_cum_time[[#This Row],[74]]+laps_times[[#This Row],[75]])</f>
        <v>0.13460034722222222</v>
      </c>
      <c r="CG80" s="126">
        <f>IF(ISBLANK(laps_times[[#This Row],[76]]),"DNF",    rounds_cum_time[[#This Row],[75]]+laps_times[[#This Row],[76]])</f>
        <v>0.13666030092592593</v>
      </c>
      <c r="CH80" s="126">
        <f>IF(ISBLANK(laps_times[[#This Row],[77]]),"DNF",    rounds_cum_time[[#This Row],[76]]+laps_times[[#This Row],[77]])</f>
        <v>0.13875196759259259</v>
      </c>
      <c r="CI80" s="126">
        <f>IF(ISBLANK(laps_times[[#This Row],[78]]),"DNF",    rounds_cum_time[[#This Row],[77]]+laps_times[[#This Row],[78]])</f>
        <v>0.14082511574074075</v>
      </c>
      <c r="CJ80" s="126">
        <f>IF(ISBLANK(laps_times[[#This Row],[79]]),"DNF",    rounds_cum_time[[#This Row],[78]]+laps_times[[#This Row],[79]])</f>
        <v>0.14288414351851852</v>
      </c>
      <c r="CK80" s="126">
        <f>IF(ISBLANK(laps_times[[#This Row],[80]]),"DNF",    rounds_cum_time[[#This Row],[79]]+laps_times[[#This Row],[80]])</f>
        <v>0.14494050925925928</v>
      </c>
      <c r="CL80" s="126">
        <f>IF(ISBLANK(laps_times[[#This Row],[81]]),"DNF",    rounds_cum_time[[#This Row],[80]]+laps_times[[#This Row],[81]])</f>
        <v>0.14709618055555557</v>
      </c>
      <c r="CM80" s="126">
        <f>IF(ISBLANK(laps_times[[#This Row],[82]]),"DNF",    rounds_cum_time[[#This Row],[81]]+laps_times[[#This Row],[82]])</f>
        <v>0.14919143518518518</v>
      </c>
      <c r="CN80" s="126">
        <f>IF(ISBLANK(laps_times[[#This Row],[83]]),"DNF",    rounds_cum_time[[#This Row],[82]]+laps_times[[#This Row],[83]])</f>
        <v>0.15132534722222221</v>
      </c>
      <c r="CO80" s="126">
        <f>IF(ISBLANK(laps_times[[#This Row],[84]]),"DNF",    rounds_cum_time[[#This Row],[83]]+laps_times[[#This Row],[84]])</f>
        <v>0.15343090277777777</v>
      </c>
      <c r="CP80" s="126">
        <f>IF(ISBLANK(laps_times[[#This Row],[85]]),"DNF",    rounds_cum_time[[#This Row],[84]]+laps_times[[#This Row],[85]])</f>
        <v>0.15545416666666664</v>
      </c>
      <c r="CQ80" s="126">
        <f>IF(ISBLANK(laps_times[[#This Row],[86]]),"DNF",    rounds_cum_time[[#This Row],[85]]+laps_times[[#This Row],[86]])</f>
        <v>0.15751041666666665</v>
      </c>
      <c r="CR80" s="126">
        <f>IF(ISBLANK(laps_times[[#This Row],[87]]),"DNF",    rounds_cum_time[[#This Row],[86]]+laps_times[[#This Row],[87]])</f>
        <v>0.15957685185185183</v>
      </c>
      <c r="CS80" s="126">
        <f>IF(ISBLANK(laps_times[[#This Row],[88]]),"DNF",    rounds_cum_time[[#This Row],[87]]+laps_times[[#This Row],[88]])</f>
        <v>0.16162152777777775</v>
      </c>
      <c r="CT80" s="126">
        <f>IF(ISBLANK(laps_times[[#This Row],[89]]),"DNF",    rounds_cum_time[[#This Row],[88]]+laps_times[[#This Row],[89]])</f>
        <v>0.16370509259259255</v>
      </c>
      <c r="CU80" s="126">
        <f>IF(ISBLANK(laps_times[[#This Row],[90]]),"DNF",    rounds_cum_time[[#This Row],[89]]+laps_times[[#This Row],[90]])</f>
        <v>0.16593113425925923</v>
      </c>
      <c r="CV80" s="126">
        <f>IF(ISBLANK(laps_times[[#This Row],[91]]),"DNF",    rounds_cum_time[[#This Row],[90]]+laps_times[[#This Row],[91]])</f>
        <v>0.16807071759259257</v>
      </c>
      <c r="CW80" s="126">
        <f>IF(ISBLANK(laps_times[[#This Row],[92]]),"DNF",    rounds_cum_time[[#This Row],[91]]+laps_times[[#This Row],[92]])</f>
        <v>0.17020775462962962</v>
      </c>
      <c r="CX80" s="126">
        <f>IF(ISBLANK(laps_times[[#This Row],[93]]),"DNF",    rounds_cum_time[[#This Row],[92]]+laps_times[[#This Row],[93]])</f>
        <v>0.17233472222222221</v>
      </c>
      <c r="CY80" s="126">
        <f>IF(ISBLANK(laps_times[[#This Row],[94]]),"DNF",    rounds_cum_time[[#This Row],[93]]+laps_times[[#This Row],[94]])</f>
        <v>0.17448182870370368</v>
      </c>
      <c r="CZ80" s="126">
        <f>IF(ISBLANK(laps_times[[#This Row],[95]]),"DNF",    rounds_cum_time[[#This Row],[94]]+laps_times[[#This Row],[95]])</f>
        <v>0.17659363425925925</v>
      </c>
      <c r="DA80" s="126">
        <f>IF(ISBLANK(laps_times[[#This Row],[96]]),"DNF",    rounds_cum_time[[#This Row],[95]]+laps_times[[#This Row],[96]])</f>
        <v>0.17882824074074075</v>
      </c>
      <c r="DB80" s="126">
        <f>IF(ISBLANK(laps_times[[#This Row],[97]]),"DNF",    rounds_cum_time[[#This Row],[96]]+laps_times[[#This Row],[97]])</f>
        <v>0.18098101851851853</v>
      </c>
      <c r="DC80" s="126">
        <f>IF(ISBLANK(laps_times[[#This Row],[98]]),"DNF",    rounds_cum_time[[#This Row],[97]]+laps_times[[#This Row],[98]])</f>
        <v>0.18311261574074075</v>
      </c>
      <c r="DD80" s="126">
        <f>IF(ISBLANK(laps_times[[#This Row],[99]]),"DNF",    rounds_cum_time[[#This Row],[98]]+laps_times[[#This Row],[99]])</f>
        <v>0.18527430555555557</v>
      </c>
      <c r="DE80" s="126">
        <f>IF(ISBLANK(laps_times[[#This Row],[100]]),"DNF",    rounds_cum_time[[#This Row],[99]]+laps_times[[#This Row],[100]])</f>
        <v>0.18745219907407409</v>
      </c>
      <c r="DF80" s="126">
        <f>IF(ISBLANK(laps_times[[#This Row],[101]]),"DNF",    rounds_cum_time[[#This Row],[100]]+laps_times[[#This Row],[101]])</f>
        <v>0.18963113425925929</v>
      </c>
      <c r="DG80" s="126">
        <f>IF(ISBLANK(laps_times[[#This Row],[102]]),"DNF",    rounds_cum_time[[#This Row],[101]]+laps_times[[#This Row],[102]])</f>
        <v>0.19185729166666671</v>
      </c>
      <c r="DH80" s="126">
        <f>IF(ISBLANK(laps_times[[#This Row],[103]]),"DNF",    rounds_cum_time[[#This Row],[102]]+laps_times[[#This Row],[103]])</f>
        <v>0.19398101851851857</v>
      </c>
      <c r="DI80" s="127">
        <f>IF(ISBLANK(laps_times[[#This Row],[104]]),"DNF",    rounds_cum_time[[#This Row],[103]]+laps_times[[#This Row],[104]])</f>
        <v>0.19607037037037042</v>
      </c>
      <c r="DJ80" s="127">
        <f>IF(ISBLANK(laps_times[[#This Row],[105]]),"DNF",    rounds_cum_time[[#This Row],[104]]+laps_times[[#This Row],[105]])</f>
        <v>0.19811388888888895</v>
      </c>
    </row>
    <row r="81" spans="2:114">
      <c r="B81" s="123">
        <f>laps_times[[#This Row],[poř]]</f>
        <v>78</v>
      </c>
      <c r="C81" s="124">
        <f>laps_times[[#This Row],[s.č.]]</f>
        <v>74</v>
      </c>
      <c r="D81" s="124" t="str">
        <f>laps_times[[#This Row],[jméno]]</f>
        <v>Šloufová Pavlína</v>
      </c>
      <c r="E81" s="125">
        <f>laps_times[[#This Row],[roč]]</f>
        <v>1989</v>
      </c>
      <c r="F81" s="125" t="str">
        <f>laps_times[[#This Row],[kat]]</f>
        <v>Z1</v>
      </c>
      <c r="G81" s="125">
        <f>laps_times[[#This Row],[poř_kat]]</f>
        <v>6</v>
      </c>
      <c r="H81" s="124" t="str">
        <f>IF(ISBLANK(laps_times[[#This Row],[klub]]),"-",laps_times[[#This Row],[klub]])</f>
        <v>Rozběháme Česko Klatovy</v>
      </c>
      <c r="I81" s="133">
        <f>laps_times[[#This Row],[celk. čas]]</f>
        <v>0.19834375000000001</v>
      </c>
      <c r="J81" s="126">
        <f>laps_times[[#This Row],[1]]</f>
        <v>2.4833333333333335E-3</v>
      </c>
      <c r="K81" s="126">
        <f>IF(ISBLANK(laps_times[[#This Row],[2]]),"DNF",    rounds_cum_time[[#This Row],[1]]+laps_times[[#This Row],[2]])</f>
        <v>4.0268518518518518E-3</v>
      </c>
      <c r="L81" s="126">
        <f>IF(ISBLANK(laps_times[[#This Row],[3]]),"DNF",    rounds_cum_time[[#This Row],[2]]+laps_times[[#This Row],[3]])</f>
        <v>5.6590277777777776E-3</v>
      </c>
      <c r="M81" s="126">
        <f>IF(ISBLANK(laps_times[[#This Row],[4]]),"DNF",    rounds_cum_time[[#This Row],[3]]+laps_times[[#This Row],[4]])</f>
        <v>7.3174768518518519E-3</v>
      </c>
      <c r="N81" s="126">
        <f>IF(ISBLANK(laps_times[[#This Row],[5]]),"DNF",    rounds_cum_time[[#This Row],[4]]+laps_times[[#This Row],[5]])</f>
        <v>8.9990740740740743E-3</v>
      </c>
      <c r="O81" s="126">
        <f>IF(ISBLANK(laps_times[[#This Row],[6]]),"DNF",    rounds_cum_time[[#This Row],[5]]+laps_times[[#This Row],[6]])</f>
        <v>1.0679166666666667E-2</v>
      </c>
      <c r="P81" s="126">
        <f>IF(ISBLANK(laps_times[[#This Row],[7]]),"DNF",    rounds_cum_time[[#This Row],[6]]+laps_times[[#This Row],[7]])</f>
        <v>1.2367013888888889E-2</v>
      </c>
      <c r="Q81" s="126">
        <f>IF(ISBLANK(laps_times[[#This Row],[8]]),"DNF",    rounds_cum_time[[#This Row],[7]]+laps_times[[#This Row],[8]])</f>
        <v>1.4083217592592593E-2</v>
      </c>
      <c r="R81" s="126">
        <f>IF(ISBLANK(laps_times[[#This Row],[9]]),"DNF",    rounds_cum_time[[#This Row],[8]]+laps_times[[#This Row],[9]])</f>
        <v>1.5782754629629629E-2</v>
      </c>
      <c r="S81" s="126">
        <f>IF(ISBLANK(laps_times[[#This Row],[10]]),"DNF",    rounds_cum_time[[#This Row],[9]]+laps_times[[#This Row],[10]])</f>
        <v>1.7491319444444445E-2</v>
      </c>
      <c r="T81" s="126">
        <f>IF(ISBLANK(laps_times[[#This Row],[11]]),"DNF",    rounds_cum_time[[#This Row],[10]]+laps_times[[#This Row],[11]])</f>
        <v>1.9165162037037036E-2</v>
      </c>
      <c r="U81" s="126">
        <f>IF(ISBLANK(laps_times[[#This Row],[12]]),"DNF",    rounds_cum_time[[#This Row],[11]]+laps_times[[#This Row],[12]])</f>
        <v>2.0850115740740739E-2</v>
      </c>
      <c r="V81" s="126">
        <f>IF(ISBLANK(laps_times[[#This Row],[13]]),"DNF",    rounds_cum_time[[#This Row],[12]]+laps_times[[#This Row],[13]])</f>
        <v>2.2553240740740738E-2</v>
      </c>
      <c r="W81" s="126">
        <f>IF(ISBLANK(laps_times[[#This Row],[14]]),"DNF",    rounds_cum_time[[#This Row],[13]]+laps_times[[#This Row],[14]])</f>
        <v>2.4271643518518515E-2</v>
      </c>
      <c r="X81" s="126">
        <f>IF(ISBLANK(laps_times[[#This Row],[15]]),"DNF",    rounds_cum_time[[#This Row],[14]]+laps_times[[#This Row],[15]])</f>
        <v>2.6453472222222219E-2</v>
      </c>
      <c r="Y81" s="126">
        <f>IF(ISBLANK(laps_times[[#This Row],[16]]),"DNF",    rounds_cum_time[[#This Row],[15]]+laps_times[[#This Row],[16]])</f>
        <v>2.8069212962962959E-2</v>
      </c>
      <c r="Z81" s="126">
        <f>IF(ISBLANK(laps_times[[#This Row],[17]]),"DNF",    rounds_cum_time[[#This Row],[16]]+laps_times[[#This Row],[17]])</f>
        <v>2.9736342592592589E-2</v>
      </c>
      <c r="AA81" s="126">
        <f>IF(ISBLANK(laps_times[[#This Row],[18]]),"DNF",    rounds_cum_time[[#This Row],[17]]+laps_times[[#This Row],[18]])</f>
        <v>3.143229166666666E-2</v>
      </c>
      <c r="AB81" s="126">
        <f>IF(ISBLANK(laps_times[[#This Row],[19]]),"DNF",    rounds_cum_time[[#This Row],[18]]+laps_times[[#This Row],[19]])</f>
        <v>3.3156712962962957E-2</v>
      </c>
      <c r="AC81" s="126">
        <f>IF(ISBLANK(laps_times[[#This Row],[20]]),"DNF",    rounds_cum_time[[#This Row],[19]]+laps_times[[#This Row],[20]])</f>
        <v>3.4866550925925922E-2</v>
      </c>
      <c r="AD81" s="126">
        <f>IF(ISBLANK(laps_times[[#This Row],[21]]),"DNF",    rounds_cum_time[[#This Row],[20]]+laps_times[[#This Row],[21]])</f>
        <v>3.6573032407407405E-2</v>
      </c>
      <c r="AE81" s="126">
        <f>IF(ISBLANK(laps_times[[#This Row],[22]]),"DNF",    rounds_cum_time[[#This Row],[21]]+laps_times[[#This Row],[22]])</f>
        <v>3.8306597222222218E-2</v>
      </c>
      <c r="AF81" s="126">
        <f>IF(ISBLANK(laps_times[[#This Row],[23]]),"DNF",    rounds_cum_time[[#This Row],[22]]+laps_times[[#This Row],[23]])</f>
        <v>4.0031481481481473E-2</v>
      </c>
      <c r="AG81" s="126">
        <f>IF(ISBLANK(laps_times[[#This Row],[24]]),"DNF",    rounds_cum_time[[#This Row],[23]]+laps_times[[#This Row],[24]])</f>
        <v>4.1759837962962953E-2</v>
      </c>
      <c r="AH81" s="126">
        <f>IF(ISBLANK(laps_times[[#This Row],[25]]),"DNF",    rounds_cum_time[[#This Row],[24]]+laps_times[[#This Row],[25]])</f>
        <v>4.3485069444444434E-2</v>
      </c>
      <c r="AI81" s="126">
        <f>IF(ISBLANK(laps_times[[#This Row],[26]]),"DNF",    rounds_cum_time[[#This Row],[25]]+laps_times[[#This Row],[26]])</f>
        <v>4.5229861111111103E-2</v>
      </c>
      <c r="AJ81" s="126">
        <f>IF(ISBLANK(laps_times[[#This Row],[27]]),"DNF",    rounds_cum_time[[#This Row],[26]]+laps_times[[#This Row],[27]])</f>
        <v>4.7135648148148142E-2</v>
      </c>
      <c r="AK81" s="126">
        <f>IF(ISBLANK(laps_times[[#This Row],[28]]),"DNF",    rounds_cum_time[[#This Row],[27]]+laps_times[[#This Row],[28]])</f>
        <v>4.8805902777777771E-2</v>
      </c>
      <c r="AL81" s="126">
        <f>IF(ISBLANK(laps_times[[#This Row],[29]]),"DNF",    rounds_cum_time[[#This Row],[28]]+laps_times[[#This Row],[29]])</f>
        <v>5.0517013888888879E-2</v>
      </c>
      <c r="AM81" s="126">
        <f>IF(ISBLANK(laps_times[[#This Row],[30]]),"DNF",    rounds_cum_time[[#This Row],[29]]+laps_times[[#This Row],[30]])</f>
        <v>5.2262847222222214E-2</v>
      </c>
      <c r="AN81" s="126">
        <f>IF(ISBLANK(laps_times[[#This Row],[31]]),"DNF",    rounds_cum_time[[#This Row],[30]]+laps_times[[#This Row],[31]])</f>
        <v>5.4008217592592583E-2</v>
      </c>
      <c r="AO81" s="126">
        <f>IF(ISBLANK(laps_times[[#This Row],[32]]),"DNF",    rounds_cum_time[[#This Row],[31]]+laps_times[[#This Row],[32]])</f>
        <v>5.5931134259259253E-2</v>
      </c>
      <c r="AP81" s="126">
        <f>IF(ISBLANK(laps_times[[#This Row],[33]]),"DNF",    rounds_cum_time[[#This Row],[32]]+laps_times[[#This Row],[33]])</f>
        <v>5.772800925925925E-2</v>
      </c>
      <c r="AQ81" s="126">
        <f>IF(ISBLANK(laps_times[[#This Row],[34]]),"DNF",    rounds_cum_time[[#This Row],[33]]+laps_times[[#This Row],[34]])</f>
        <v>5.949421296296295E-2</v>
      </c>
      <c r="AR81" s="126">
        <f>IF(ISBLANK(laps_times[[#This Row],[35]]),"DNF",    rounds_cum_time[[#This Row],[34]]+laps_times[[#This Row],[35]])</f>
        <v>6.1280324074074063E-2</v>
      </c>
      <c r="AS81" s="126">
        <f>IF(ISBLANK(laps_times[[#This Row],[36]]),"DNF",    rounds_cum_time[[#This Row],[35]]+laps_times[[#This Row],[36]])</f>
        <v>6.3036805555555547E-2</v>
      </c>
      <c r="AT81" s="126">
        <f>IF(ISBLANK(laps_times[[#This Row],[37]]),"DNF",    rounds_cum_time[[#This Row],[36]]+laps_times[[#This Row],[37]])</f>
        <v>6.6326273148148138E-2</v>
      </c>
      <c r="AU81" s="126">
        <f>IF(ISBLANK(laps_times[[#This Row],[38]]),"DNF",    rounds_cum_time[[#This Row],[37]]+laps_times[[#This Row],[38]])</f>
        <v>6.8030439814814811E-2</v>
      </c>
      <c r="AV81" s="126">
        <f>IF(ISBLANK(laps_times[[#This Row],[39]]),"DNF",    rounds_cum_time[[#This Row],[38]]+laps_times[[#This Row],[39]])</f>
        <v>6.9683449074074075E-2</v>
      </c>
      <c r="AW81" s="126">
        <f>IF(ISBLANK(laps_times[[#This Row],[40]]),"DNF",    rounds_cum_time[[#This Row],[39]]+laps_times[[#This Row],[40]])</f>
        <v>7.1391898148148156E-2</v>
      </c>
      <c r="AX81" s="126">
        <f>IF(ISBLANK(laps_times[[#This Row],[41]]),"DNF",    rounds_cum_time[[#This Row],[40]]+laps_times[[#This Row],[41]])</f>
        <v>7.3153125000000013E-2</v>
      </c>
      <c r="AY81" s="126">
        <f>IF(ISBLANK(laps_times[[#This Row],[42]]),"DNF",    rounds_cum_time[[#This Row],[41]]+laps_times[[#This Row],[42]])</f>
        <v>7.4922800925925945E-2</v>
      </c>
      <c r="AZ81" s="126">
        <f>IF(ISBLANK(laps_times[[#This Row],[43]]),"DNF",    rounds_cum_time[[#This Row],[42]]+laps_times[[#This Row],[43]])</f>
        <v>7.6884259259259277E-2</v>
      </c>
      <c r="BA81" s="126">
        <f>IF(ISBLANK(laps_times[[#This Row],[44]]),"DNF",    rounds_cum_time[[#This Row],[43]]+laps_times[[#This Row],[44]])</f>
        <v>7.869004629629632E-2</v>
      </c>
      <c r="BB81" s="126">
        <f>IF(ISBLANK(laps_times[[#This Row],[45]]),"DNF",    rounds_cum_time[[#This Row],[44]]+laps_times[[#This Row],[45]])</f>
        <v>8.1688194444444473E-2</v>
      </c>
      <c r="BC81" s="126">
        <f>IF(ISBLANK(laps_times[[#This Row],[46]]),"DNF",    rounds_cum_time[[#This Row],[45]]+laps_times[[#This Row],[46]])</f>
        <v>8.3560763888888917E-2</v>
      </c>
      <c r="BD81" s="126">
        <f>IF(ISBLANK(laps_times[[#This Row],[47]]),"DNF",    rounds_cum_time[[#This Row],[46]]+laps_times[[#This Row],[47]])</f>
        <v>8.5343865740740765E-2</v>
      </c>
      <c r="BE81" s="126">
        <f>IF(ISBLANK(laps_times[[#This Row],[48]]),"DNF",    rounds_cum_time[[#This Row],[47]]+laps_times[[#This Row],[48]])</f>
        <v>8.7104398148148174E-2</v>
      </c>
      <c r="BF81" s="126">
        <f>IF(ISBLANK(laps_times[[#This Row],[49]]),"DNF",    rounds_cum_time[[#This Row],[48]]+laps_times[[#This Row],[49]])</f>
        <v>8.9177314814814834E-2</v>
      </c>
      <c r="BG81" s="126">
        <f>IF(ISBLANK(laps_times[[#This Row],[50]]),"DNF",    rounds_cum_time[[#This Row],[49]]+laps_times[[#This Row],[50]])</f>
        <v>9.0935069444444461E-2</v>
      </c>
      <c r="BH81" s="126">
        <f>IF(ISBLANK(laps_times[[#This Row],[51]]),"DNF",    rounds_cum_time[[#This Row],[50]]+laps_times[[#This Row],[51]])</f>
        <v>9.2698495370370393E-2</v>
      </c>
      <c r="BI81" s="126">
        <f>IF(ISBLANK(laps_times[[#This Row],[52]]),"DNF",    rounds_cum_time[[#This Row],[51]]+laps_times[[#This Row],[52]])</f>
        <v>9.7366435185185202E-2</v>
      </c>
      <c r="BJ81" s="126">
        <f>IF(ISBLANK(laps_times[[#This Row],[53]]),"DNF",    rounds_cum_time[[#This Row],[52]]+laps_times[[#This Row],[53]])</f>
        <v>9.9132638888888902E-2</v>
      </c>
      <c r="BK81" s="126">
        <f>IF(ISBLANK(laps_times[[#This Row],[54]]),"DNF",    rounds_cum_time[[#This Row],[53]]+laps_times[[#This Row],[54]])</f>
        <v>0.10084699074074076</v>
      </c>
      <c r="BL81" s="126">
        <f>IF(ISBLANK(laps_times[[#This Row],[55]]),"DNF",    rounds_cum_time[[#This Row],[54]]+laps_times[[#This Row],[55]])</f>
        <v>0.10259351851851854</v>
      </c>
      <c r="BM81" s="126">
        <f>IF(ISBLANK(laps_times[[#This Row],[56]]),"DNF",    rounds_cum_time[[#This Row],[55]]+laps_times[[#This Row],[56]])</f>
        <v>0.1043570601851852</v>
      </c>
      <c r="BN81" s="126">
        <f>IF(ISBLANK(laps_times[[#This Row],[57]]),"DNF",    rounds_cum_time[[#This Row],[56]]+laps_times[[#This Row],[57]])</f>
        <v>0.10610868055555557</v>
      </c>
      <c r="BO81" s="126">
        <f>IF(ISBLANK(laps_times[[#This Row],[58]]),"DNF",    rounds_cum_time[[#This Row],[57]]+laps_times[[#This Row],[58]])</f>
        <v>0.10788182870370372</v>
      </c>
      <c r="BP81" s="126">
        <f>IF(ISBLANK(laps_times[[#This Row],[59]]),"DNF",    rounds_cum_time[[#This Row],[58]]+laps_times[[#This Row],[59]])</f>
        <v>0.11008599537037038</v>
      </c>
      <c r="BQ81" s="126">
        <f>IF(ISBLANK(laps_times[[#This Row],[60]]),"DNF",    rounds_cum_time[[#This Row],[59]]+laps_times[[#This Row],[60]])</f>
        <v>0.11185682870370371</v>
      </c>
      <c r="BR81" s="126">
        <f>IF(ISBLANK(laps_times[[#This Row],[61]]),"DNF",    rounds_cum_time[[#This Row],[60]]+laps_times[[#This Row],[61]])</f>
        <v>0.1136587962962963</v>
      </c>
      <c r="BS81" s="126">
        <f>IF(ISBLANK(laps_times[[#This Row],[62]]),"DNF",    rounds_cum_time[[#This Row],[61]]+laps_times[[#This Row],[62]])</f>
        <v>0.11546030092592593</v>
      </c>
      <c r="BT81" s="126">
        <f>IF(ISBLANK(laps_times[[#This Row],[63]]),"DNF",    rounds_cum_time[[#This Row],[62]]+laps_times[[#This Row],[63]])</f>
        <v>0.11727592592592594</v>
      </c>
      <c r="BU81" s="126">
        <f>IF(ISBLANK(laps_times[[#This Row],[64]]),"DNF",    rounds_cum_time[[#This Row],[63]]+laps_times[[#This Row],[64]])</f>
        <v>0.11909039351851852</v>
      </c>
      <c r="BV81" s="126">
        <f>IF(ISBLANK(laps_times[[#This Row],[65]]),"DNF",    rounds_cum_time[[#This Row],[64]]+laps_times[[#This Row],[65]])</f>
        <v>0.1209400462962963</v>
      </c>
      <c r="BW81" s="126">
        <f>IF(ISBLANK(laps_times[[#This Row],[66]]),"DNF",    rounds_cum_time[[#This Row],[65]]+laps_times[[#This Row],[66]])</f>
        <v>0.12325625000000001</v>
      </c>
      <c r="BX81" s="126">
        <f>IF(ISBLANK(laps_times[[#This Row],[67]]),"DNF",    rounds_cum_time[[#This Row],[66]]+laps_times[[#This Row],[67]])</f>
        <v>0.12522928240740741</v>
      </c>
      <c r="BY81" s="126">
        <f>IF(ISBLANK(laps_times[[#This Row],[68]]),"DNF",    rounds_cum_time[[#This Row],[67]]+laps_times[[#This Row],[68]])</f>
        <v>0.1270863425925926</v>
      </c>
      <c r="BZ81" s="126">
        <f>IF(ISBLANK(laps_times[[#This Row],[69]]),"DNF",    rounds_cum_time[[#This Row],[68]]+laps_times[[#This Row],[69]])</f>
        <v>0.1289244212962963</v>
      </c>
      <c r="CA81" s="126">
        <f>IF(ISBLANK(laps_times[[#This Row],[70]]),"DNF",    rounds_cum_time[[#This Row],[69]]+laps_times[[#This Row],[70]])</f>
        <v>0.13075752314814815</v>
      </c>
      <c r="CB81" s="126">
        <f>IF(ISBLANK(laps_times[[#This Row],[71]]),"DNF",    rounds_cum_time[[#This Row],[70]]+laps_times[[#This Row],[71]])</f>
        <v>0.13257118055555556</v>
      </c>
      <c r="CC81" s="126">
        <f>IF(ISBLANK(laps_times[[#This Row],[72]]),"DNF",    rounds_cum_time[[#This Row],[71]]+laps_times[[#This Row],[72]])</f>
        <v>0.13460347222222221</v>
      </c>
      <c r="CD81" s="126">
        <f>IF(ISBLANK(laps_times[[#This Row],[73]]),"DNF",    rounds_cum_time[[#This Row],[72]]+laps_times[[#This Row],[73]])</f>
        <v>0.13637569444444445</v>
      </c>
      <c r="CE81" s="126">
        <f>IF(ISBLANK(laps_times[[#This Row],[74]]),"DNF",    rounds_cum_time[[#This Row],[73]]+laps_times[[#This Row],[74]])</f>
        <v>0.13887233796296297</v>
      </c>
      <c r="CF81" s="126">
        <f>IF(ISBLANK(laps_times[[#This Row],[75]]),"DNF",    rounds_cum_time[[#This Row],[74]]+laps_times[[#This Row],[75]])</f>
        <v>0.1409738425925926</v>
      </c>
      <c r="CG81" s="126">
        <f>IF(ISBLANK(laps_times[[#This Row],[76]]),"DNF",    rounds_cum_time[[#This Row],[75]]+laps_times[[#This Row],[76]])</f>
        <v>0.1427596064814815</v>
      </c>
      <c r="CH81" s="126">
        <f>IF(ISBLANK(laps_times[[#This Row],[77]]),"DNF",    rounds_cum_time[[#This Row],[76]]+laps_times[[#This Row],[77]])</f>
        <v>0.14458356481481482</v>
      </c>
      <c r="CI81" s="126">
        <f>IF(ISBLANK(laps_times[[#This Row],[78]]),"DNF",    rounds_cum_time[[#This Row],[77]]+laps_times[[#This Row],[78]])</f>
        <v>0.14644016203703705</v>
      </c>
      <c r="CJ81" s="126">
        <f>IF(ISBLANK(laps_times[[#This Row],[79]]),"DNF",    rounds_cum_time[[#This Row],[78]]+laps_times[[#This Row],[79]])</f>
        <v>0.1483039351851852</v>
      </c>
      <c r="CK81" s="126">
        <f>IF(ISBLANK(laps_times[[#This Row],[80]]),"DNF",    rounds_cum_time[[#This Row],[79]]+laps_times[[#This Row],[80]])</f>
        <v>0.15016655092592593</v>
      </c>
      <c r="CL81" s="126">
        <f>IF(ISBLANK(laps_times[[#This Row],[81]]),"DNF",    rounds_cum_time[[#This Row],[80]]+laps_times[[#This Row],[81]])</f>
        <v>0.15233275462962964</v>
      </c>
      <c r="CM81" s="126">
        <f>IF(ISBLANK(laps_times[[#This Row],[82]]),"DNF",    rounds_cum_time[[#This Row],[81]]+laps_times[[#This Row],[82]])</f>
        <v>0.15417025462962963</v>
      </c>
      <c r="CN81" s="126">
        <f>IF(ISBLANK(laps_times[[#This Row],[83]]),"DNF",    rounds_cum_time[[#This Row],[82]]+laps_times[[#This Row],[83]])</f>
        <v>0.15604606481481481</v>
      </c>
      <c r="CO81" s="126">
        <f>IF(ISBLANK(laps_times[[#This Row],[84]]),"DNF",    rounds_cum_time[[#This Row],[83]]+laps_times[[#This Row],[84]])</f>
        <v>0.15788888888888888</v>
      </c>
      <c r="CP81" s="126">
        <f>IF(ISBLANK(laps_times[[#This Row],[85]]),"DNF",    rounds_cum_time[[#This Row],[84]]+laps_times[[#This Row],[85]])</f>
        <v>0.15974837962962962</v>
      </c>
      <c r="CQ81" s="126">
        <f>IF(ISBLANK(laps_times[[#This Row],[86]]),"DNF",    rounds_cum_time[[#This Row],[85]]+laps_times[[#This Row],[86]])</f>
        <v>0.1615787037037037</v>
      </c>
      <c r="CR81" s="126">
        <f>IF(ISBLANK(laps_times[[#This Row],[87]]),"DNF",    rounds_cum_time[[#This Row],[86]]+laps_times[[#This Row],[87]])</f>
        <v>0.16339872685185183</v>
      </c>
      <c r="CS81" s="126">
        <f>IF(ISBLANK(laps_times[[#This Row],[88]]),"DNF",    rounds_cum_time[[#This Row],[87]]+laps_times[[#This Row],[88]])</f>
        <v>0.1654042824074074</v>
      </c>
      <c r="CT81" s="126">
        <f>IF(ISBLANK(laps_times[[#This Row],[89]]),"DNF",    rounds_cum_time[[#This Row],[88]]+laps_times[[#This Row],[89]])</f>
        <v>0.16735810185185185</v>
      </c>
      <c r="CU81" s="126">
        <f>IF(ISBLANK(laps_times[[#This Row],[90]]),"DNF",    rounds_cum_time[[#This Row],[89]]+laps_times[[#This Row],[90]])</f>
        <v>0.169290625</v>
      </c>
      <c r="CV81" s="126">
        <f>IF(ISBLANK(laps_times[[#This Row],[91]]),"DNF",    rounds_cum_time[[#This Row],[90]]+laps_times[[#This Row],[91]])</f>
        <v>0.17119421296296297</v>
      </c>
      <c r="CW81" s="126">
        <f>IF(ISBLANK(laps_times[[#This Row],[92]]),"DNF",    rounds_cum_time[[#This Row],[91]]+laps_times[[#This Row],[92]])</f>
        <v>0.17358634259259259</v>
      </c>
      <c r="CX81" s="126">
        <f>IF(ISBLANK(laps_times[[#This Row],[93]]),"DNF",    rounds_cum_time[[#This Row],[92]]+laps_times[[#This Row],[93]])</f>
        <v>0.1755150462962963</v>
      </c>
      <c r="CY81" s="126">
        <f>IF(ISBLANK(laps_times[[#This Row],[94]]),"DNF",    rounds_cum_time[[#This Row],[93]]+laps_times[[#This Row],[94]])</f>
        <v>0.17742488425925926</v>
      </c>
      <c r="CZ81" s="126">
        <f>IF(ISBLANK(laps_times[[#This Row],[95]]),"DNF",    rounds_cum_time[[#This Row],[94]]+laps_times[[#This Row],[95]])</f>
        <v>0.1793173611111111</v>
      </c>
      <c r="DA81" s="126">
        <f>IF(ISBLANK(laps_times[[#This Row],[96]]),"DNF",    rounds_cum_time[[#This Row],[95]]+laps_times[[#This Row],[96]])</f>
        <v>0.18121099537037036</v>
      </c>
      <c r="DB81" s="126">
        <f>IF(ISBLANK(laps_times[[#This Row],[97]]),"DNF",    rounds_cum_time[[#This Row],[96]]+laps_times[[#This Row],[97]])</f>
        <v>0.18311724537037036</v>
      </c>
      <c r="DC81" s="126">
        <f>IF(ISBLANK(laps_times[[#This Row],[98]]),"DNF",    rounds_cum_time[[#This Row],[97]]+laps_times[[#This Row],[98]])</f>
        <v>0.18499629629629627</v>
      </c>
      <c r="DD81" s="126">
        <f>IF(ISBLANK(laps_times[[#This Row],[99]]),"DNF",    rounds_cum_time[[#This Row],[98]]+laps_times[[#This Row],[99]])</f>
        <v>0.18689259259259255</v>
      </c>
      <c r="DE81" s="126">
        <f>IF(ISBLANK(laps_times[[#This Row],[100]]),"DNF",    rounds_cum_time[[#This Row],[99]]+laps_times[[#This Row],[100]])</f>
        <v>0.18876481481481477</v>
      </c>
      <c r="DF81" s="126">
        <f>IF(ISBLANK(laps_times[[#This Row],[101]]),"DNF",    rounds_cum_time[[#This Row],[100]]+laps_times[[#This Row],[101]])</f>
        <v>0.19095266203703701</v>
      </c>
      <c r="DG81" s="126">
        <f>IF(ISBLANK(laps_times[[#This Row],[102]]),"DNF",    rounds_cum_time[[#This Row],[101]]+laps_times[[#This Row],[102]])</f>
        <v>0.19300532407407406</v>
      </c>
      <c r="DH81" s="126">
        <f>IF(ISBLANK(laps_times[[#This Row],[103]]),"DNF",    rounds_cum_time[[#This Row],[102]]+laps_times[[#This Row],[103]])</f>
        <v>0.19488090277777775</v>
      </c>
      <c r="DI81" s="127">
        <f>IF(ISBLANK(laps_times[[#This Row],[104]]),"DNF",    rounds_cum_time[[#This Row],[103]]+laps_times[[#This Row],[104]])</f>
        <v>0.19671215277777776</v>
      </c>
      <c r="DJ81" s="127">
        <f>IF(ISBLANK(laps_times[[#This Row],[105]]),"DNF",    rounds_cum_time[[#This Row],[104]]+laps_times[[#This Row],[105]])</f>
        <v>0.19834409722222221</v>
      </c>
    </row>
    <row r="82" spans="2:114">
      <c r="B82" s="123">
        <f>laps_times[[#This Row],[poř]]</f>
        <v>79</v>
      </c>
      <c r="C82" s="124">
        <f>laps_times[[#This Row],[s.č.]]</f>
        <v>7</v>
      </c>
      <c r="D82" s="124" t="str">
        <f>laps_times[[#This Row],[jméno]]</f>
        <v>Němečková Martina</v>
      </c>
      <c r="E82" s="125">
        <f>laps_times[[#This Row],[roč]]</f>
        <v>1965</v>
      </c>
      <c r="F82" s="125" t="str">
        <f>laps_times[[#This Row],[kat]]</f>
        <v>Z2</v>
      </c>
      <c r="G82" s="125">
        <f>laps_times[[#This Row],[poř_kat]]</f>
        <v>7</v>
      </c>
      <c r="H82" s="124" t="str">
        <f>IF(ISBLANK(laps_times[[#This Row],[klub]]),"-",laps_times[[#This Row],[klub]])</f>
        <v>SK 4 DV ČB</v>
      </c>
      <c r="I82" s="133">
        <f>laps_times[[#This Row],[celk. čas]]</f>
        <v>0.20147222222222219</v>
      </c>
      <c r="J82" s="126">
        <f>laps_times[[#This Row],[1]]</f>
        <v>2.5792824074074073E-3</v>
      </c>
      <c r="K82" s="126">
        <f>IF(ISBLANK(laps_times[[#This Row],[2]]),"DNF",    rounds_cum_time[[#This Row],[1]]+laps_times[[#This Row],[2]])</f>
        <v>4.20474537037037E-3</v>
      </c>
      <c r="L82" s="126">
        <f>IF(ISBLANK(laps_times[[#This Row],[3]]),"DNF",    rounds_cum_time[[#This Row],[2]]+laps_times[[#This Row],[3]])</f>
        <v>5.8868055555555548E-3</v>
      </c>
      <c r="M82" s="126">
        <f>IF(ISBLANK(laps_times[[#This Row],[4]]),"DNF",    rounds_cum_time[[#This Row],[3]]+laps_times[[#This Row],[4]])</f>
        <v>7.6347222222222216E-3</v>
      </c>
      <c r="N82" s="126">
        <f>IF(ISBLANK(laps_times[[#This Row],[5]]),"DNF",    rounds_cum_time[[#This Row],[4]]+laps_times[[#This Row],[5]])</f>
        <v>9.3563657407407397E-3</v>
      </c>
      <c r="O82" s="126">
        <f>IF(ISBLANK(laps_times[[#This Row],[6]]),"DNF",    rounds_cum_time[[#This Row],[5]]+laps_times[[#This Row],[6]])</f>
        <v>1.1049768518518518E-2</v>
      </c>
      <c r="P82" s="126">
        <f>IF(ISBLANK(laps_times[[#This Row],[7]]),"DNF",    rounds_cum_time[[#This Row],[6]]+laps_times[[#This Row],[7]])</f>
        <v>1.2710763888888888E-2</v>
      </c>
      <c r="Q82" s="126">
        <f>IF(ISBLANK(laps_times[[#This Row],[8]]),"DNF",    rounds_cum_time[[#This Row],[7]]+laps_times[[#This Row],[8]])</f>
        <v>1.443298611111111E-2</v>
      </c>
      <c r="R82" s="126">
        <f>IF(ISBLANK(laps_times[[#This Row],[9]]),"DNF",    rounds_cum_time[[#This Row],[8]]+laps_times[[#This Row],[9]])</f>
        <v>1.6106712962962962E-2</v>
      </c>
      <c r="S82" s="126">
        <f>IF(ISBLANK(laps_times[[#This Row],[10]]),"DNF",    rounds_cum_time[[#This Row],[9]]+laps_times[[#This Row],[10]])</f>
        <v>1.7800115740740738E-2</v>
      </c>
      <c r="T82" s="126">
        <f>IF(ISBLANK(laps_times[[#This Row],[11]]),"DNF",    rounds_cum_time[[#This Row],[10]]+laps_times[[#This Row],[11]])</f>
        <v>1.9551504629629627E-2</v>
      </c>
      <c r="U82" s="126">
        <f>IF(ISBLANK(laps_times[[#This Row],[12]]),"DNF",    rounds_cum_time[[#This Row],[11]]+laps_times[[#This Row],[12]])</f>
        <v>2.1276273148148145E-2</v>
      </c>
      <c r="V82" s="126">
        <f>IF(ISBLANK(laps_times[[#This Row],[13]]),"DNF",    rounds_cum_time[[#This Row],[12]]+laps_times[[#This Row],[13]])</f>
        <v>2.3006828703703699E-2</v>
      </c>
      <c r="W82" s="126">
        <f>IF(ISBLANK(laps_times[[#This Row],[14]]),"DNF",    rounds_cum_time[[#This Row],[13]]+laps_times[[#This Row],[14]])</f>
        <v>2.4707870370370366E-2</v>
      </c>
      <c r="X82" s="126">
        <f>IF(ISBLANK(laps_times[[#This Row],[15]]),"DNF",    rounds_cum_time[[#This Row],[14]]+laps_times[[#This Row],[15]])</f>
        <v>2.6481597222222219E-2</v>
      </c>
      <c r="Y82" s="126">
        <f>IF(ISBLANK(laps_times[[#This Row],[16]]),"DNF",    rounds_cum_time[[#This Row],[15]]+laps_times[[#This Row],[16]])</f>
        <v>2.8181365740740736E-2</v>
      </c>
      <c r="Z82" s="126">
        <f>IF(ISBLANK(laps_times[[#This Row],[17]]),"DNF",    rounds_cum_time[[#This Row],[16]]+laps_times[[#This Row],[17]])</f>
        <v>2.9876851851851849E-2</v>
      </c>
      <c r="AA82" s="126">
        <f>IF(ISBLANK(laps_times[[#This Row],[18]]),"DNF",    rounds_cum_time[[#This Row],[17]]+laps_times[[#This Row],[18]])</f>
        <v>3.162106481481481E-2</v>
      </c>
      <c r="AB82" s="126">
        <f>IF(ISBLANK(laps_times[[#This Row],[19]]),"DNF",    rounds_cum_time[[#This Row],[18]]+laps_times[[#This Row],[19]])</f>
        <v>3.3412268518518515E-2</v>
      </c>
      <c r="AC82" s="126">
        <f>IF(ISBLANK(laps_times[[#This Row],[20]]),"DNF",    rounds_cum_time[[#This Row],[19]]+laps_times[[#This Row],[20]])</f>
        <v>3.5258680555555554E-2</v>
      </c>
      <c r="AD82" s="126">
        <f>IF(ISBLANK(laps_times[[#This Row],[21]]),"DNF",    rounds_cum_time[[#This Row],[20]]+laps_times[[#This Row],[21]])</f>
        <v>3.6985416666666666E-2</v>
      </c>
      <c r="AE82" s="126">
        <f>IF(ISBLANK(laps_times[[#This Row],[22]]),"DNF",    rounds_cum_time[[#This Row],[21]]+laps_times[[#This Row],[22]])</f>
        <v>3.8712152777777779E-2</v>
      </c>
      <c r="AF82" s="126">
        <f>IF(ISBLANK(laps_times[[#This Row],[23]]),"DNF",    rounds_cum_time[[#This Row],[22]]+laps_times[[#This Row],[23]])</f>
        <v>4.0482754629629629E-2</v>
      </c>
      <c r="AG82" s="126">
        <f>IF(ISBLANK(laps_times[[#This Row],[24]]),"DNF",    rounds_cum_time[[#This Row],[23]]+laps_times[[#This Row],[24]])</f>
        <v>4.2335185185185184E-2</v>
      </c>
      <c r="AH82" s="126">
        <f>IF(ISBLANK(laps_times[[#This Row],[25]]),"DNF",    rounds_cum_time[[#This Row],[24]]+laps_times[[#This Row],[25]])</f>
        <v>4.4233912037037033E-2</v>
      </c>
      <c r="AI82" s="126">
        <f>IF(ISBLANK(laps_times[[#This Row],[26]]),"DNF",    rounds_cum_time[[#This Row],[25]]+laps_times[[#This Row],[26]])</f>
        <v>4.6078009259259256E-2</v>
      </c>
      <c r="AJ82" s="126">
        <f>IF(ISBLANK(laps_times[[#This Row],[27]]),"DNF",    rounds_cum_time[[#This Row],[26]]+laps_times[[#This Row],[27]])</f>
        <v>4.7857175925925921E-2</v>
      </c>
      <c r="AK82" s="126">
        <f>IF(ISBLANK(laps_times[[#This Row],[28]]),"DNF",    rounds_cum_time[[#This Row],[27]]+laps_times[[#This Row],[28]])</f>
        <v>4.9661574074074066E-2</v>
      </c>
      <c r="AL82" s="126">
        <f>IF(ISBLANK(laps_times[[#This Row],[29]]),"DNF",    rounds_cum_time[[#This Row],[28]]+laps_times[[#This Row],[29]])</f>
        <v>5.1488194444444434E-2</v>
      </c>
      <c r="AM82" s="126">
        <f>IF(ISBLANK(laps_times[[#This Row],[30]]),"DNF",    rounds_cum_time[[#This Row],[29]]+laps_times[[#This Row],[30]])</f>
        <v>5.3352199074074062E-2</v>
      </c>
      <c r="AN82" s="126">
        <f>IF(ISBLANK(laps_times[[#This Row],[31]]),"DNF",    rounds_cum_time[[#This Row],[30]]+laps_times[[#This Row],[31]])</f>
        <v>5.5201851851851842E-2</v>
      </c>
      <c r="AO82" s="126">
        <f>IF(ISBLANK(laps_times[[#This Row],[32]]),"DNF",    rounds_cum_time[[#This Row],[31]]+laps_times[[#This Row],[32]])</f>
        <v>5.70392361111111E-2</v>
      </c>
      <c r="AP82" s="126">
        <f>IF(ISBLANK(laps_times[[#This Row],[33]]),"DNF",    rounds_cum_time[[#This Row],[32]]+laps_times[[#This Row],[33]])</f>
        <v>5.8883217592592581E-2</v>
      </c>
      <c r="AQ82" s="126">
        <f>IF(ISBLANK(laps_times[[#This Row],[34]]),"DNF",    rounds_cum_time[[#This Row],[33]]+laps_times[[#This Row],[34]])</f>
        <v>6.080289351851851E-2</v>
      </c>
      <c r="AR82" s="126">
        <f>IF(ISBLANK(laps_times[[#This Row],[35]]),"DNF",    rounds_cum_time[[#This Row],[34]]+laps_times[[#This Row],[35]])</f>
        <v>6.2687615740740735E-2</v>
      </c>
      <c r="AS82" s="126">
        <f>IF(ISBLANK(laps_times[[#This Row],[36]]),"DNF",    rounds_cum_time[[#This Row],[35]]+laps_times[[#This Row],[36]])</f>
        <v>6.441006944444444E-2</v>
      </c>
      <c r="AT82" s="126">
        <f>IF(ISBLANK(laps_times[[#This Row],[37]]),"DNF",    rounds_cum_time[[#This Row],[36]]+laps_times[[#This Row],[37]])</f>
        <v>6.6049884259259256E-2</v>
      </c>
      <c r="AU82" s="126">
        <f>IF(ISBLANK(laps_times[[#This Row],[38]]),"DNF",    rounds_cum_time[[#This Row],[37]]+laps_times[[#This Row],[38]])</f>
        <v>6.7857060185185183E-2</v>
      </c>
      <c r="AV82" s="126">
        <f>IF(ISBLANK(laps_times[[#This Row],[39]]),"DNF",    rounds_cum_time[[#This Row],[38]]+laps_times[[#This Row],[39]])</f>
        <v>6.9626851851851856E-2</v>
      </c>
      <c r="AW82" s="126">
        <f>IF(ISBLANK(laps_times[[#This Row],[40]]),"DNF",    rounds_cum_time[[#This Row],[39]]+laps_times[[#This Row],[40]])</f>
        <v>7.1459027777777781E-2</v>
      </c>
      <c r="AX82" s="126">
        <f>IF(ISBLANK(laps_times[[#This Row],[41]]),"DNF",    rounds_cum_time[[#This Row],[40]]+laps_times[[#This Row],[41]])</f>
        <v>7.3335185185185184E-2</v>
      </c>
      <c r="AY82" s="126">
        <f>IF(ISBLANK(laps_times[[#This Row],[42]]),"DNF",    rounds_cum_time[[#This Row],[41]]+laps_times[[#This Row],[42]])</f>
        <v>7.5198148148148153E-2</v>
      </c>
      <c r="AZ82" s="126">
        <f>IF(ISBLANK(laps_times[[#This Row],[43]]),"DNF",    rounds_cum_time[[#This Row],[42]]+laps_times[[#This Row],[43]])</f>
        <v>7.7106597222222226E-2</v>
      </c>
      <c r="BA82" s="126">
        <f>IF(ISBLANK(laps_times[[#This Row],[44]]),"DNF",    rounds_cum_time[[#This Row],[43]]+laps_times[[#This Row],[44]])</f>
        <v>7.8973148148148153E-2</v>
      </c>
      <c r="BB82" s="126">
        <f>IF(ISBLANK(laps_times[[#This Row],[45]]),"DNF",    rounds_cum_time[[#This Row],[44]]+laps_times[[#This Row],[45]])</f>
        <v>8.0888773148148158E-2</v>
      </c>
      <c r="BC82" s="126">
        <f>IF(ISBLANK(laps_times[[#This Row],[46]]),"DNF",    rounds_cum_time[[#This Row],[45]]+laps_times[[#This Row],[46]])</f>
        <v>8.2710532407407417E-2</v>
      </c>
      <c r="BD82" s="126">
        <f>IF(ISBLANK(laps_times[[#This Row],[47]]),"DNF",    rounds_cum_time[[#This Row],[46]]+laps_times[[#This Row],[47]])</f>
        <v>8.4510069444444447E-2</v>
      </c>
      <c r="BE82" s="126">
        <f>IF(ISBLANK(laps_times[[#This Row],[48]]),"DNF",    rounds_cum_time[[#This Row],[47]]+laps_times[[#This Row],[48]])</f>
        <v>8.6347337962962969E-2</v>
      </c>
      <c r="BF82" s="126">
        <f>IF(ISBLANK(laps_times[[#This Row],[49]]),"DNF",    rounds_cum_time[[#This Row],[48]]+laps_times[[#This Row],[49]])</f>
        <v>8.8150347222222231E-2</v>
      </c>
      <c r="BG82" s="126">
        <f>IF(ISBLANK(laps_times[[#This Row],[50]]),"DNF",    rounds_cum_time[[#This Row],[49]]+laps_times[[#This Row],[50]])</f>
        <v>9.0129282407407418E-2</v>
      </c>
      <c r="BH82" s="126">
        <f>IF(ISBLANK(laps_times[[#This Row],[51]]),"DNF",    rounds_cum_time[[#This Row],[50]]+laps_times[[#This Row],[51]])</f>
        <v>9.202395833333335E-2</v>
      </c>
      <c r="BI82" s="126">
        <f>IF(ISBLANK(laps_times[[#This Row],[52]]),"DNF",    rounds_cum_time[[#This Row],[51]]+laps_times[[#This Row],[52]])</f>
        <v>9.3824074074074088E-2</v>
      </c>
      <c r="BJ82" s="126">
        <f>IF(ISBLANK(laps_times[[#This Row],[53]]),"DNF",    rounds_cum_time[[#This Row],[52]]+laps_times[[#This Row],[53]])</f>
        <v>9.571724537037038E-2</v>
      </c>
      <c r="BK82" s="126">
        <f>IF(ISBLANK(laps_times[[#This Row],[54]]),"DNF",    rounds_cum_time[[#This Row],[53]]+laps_times[[#This Row],[54]])</f>
        <v>9.7863425925925937E-2</v>
      </c>
      <c r="BL82" s="126">
        <f>IF(ISBLANK(laps_times[[#This Row],[55]]),"DNF",    rounds_cum_time[[#This Row],[54]]+laps_times[[#This Row],[55]])</f>
        <v>9.9714583333333343E-2</v>
      </c>
      <c r="BM82" s="126">
        <f>IF(ISBLANK(laps_times[[#This Row],[56]]),"DNF",    rounds_cum_time[[#This Row],[55]]+laps_times[[#This Row],[56]])</f>
        <v>0.10158981481481483</v>
      </c>
      <c r="BN82" s="126">
        <f>IF(ISBLANK(laps_times[[#This Row],[57]]),"DNF",    rounds_cum_time[[#This Row],[56]]+laps_times[[#This Row],[57]])</f>
        <v>0.10346793981481482</v>
      </c>
      <c r="BO82" s="126">
        <f>IF(ISBLANK(laps_times[[#This Row],[58]]),"DNF",    rounds_cum_time[[#This Row],[57]]+laps_times[[#This Row],[58]])</f>
        <v>0.10543668981481483</v>
      </c>
      <c r="BP82" s="126">
        <f>IF(ISBLANK(laps_times[[#This Row],[59]]),"DNF",    rounds_cum_time[[#This Row],[58]]+laps_times[[#This Row],[59]])</f>
        <v>0.1074283564814815</v>
      </c>
      <c r="BQ82" s="126">
        <f>IF(ISBLANK(laps_times[[#This Row],[60]]),"DNF",    rounds_cum_time[[#This Row],[59]]+laps_times[[#This Row],[60]])</f>
        <v>0.10941944444444446</v>
      </c>
      <c r="BR82" s="126">
        <f>IF(ISBLANK(laps_times[[#This Row],[61]]),"DNF",    rounds_cum_time[[#This Row],[60]]+laps_times[[#This Row],[61]])</f>
        <v>0.11152858796296297</v>
      </c>
      <c r="BS82" s="126">
        <f>IF(ISBLANK(laps_times[[#This Row],[62]]),"DNF",    rounds_cum_time[[#This Row],[61]]+laps_times[[#This Row],[62]])</f>
        <v>0.1135744212962963</v>
      </c>
      <c r="BT82" s="126">
        <f>IF(ISBLANK(laps_times[[#This Row],[63]]),"DNF",    rounds_cum_time[[#This Row],[62]]+laps_times[[#This Row],[63]])</f>
        <v>0.11572314814814816</v>
      </c>
      <c r="BU82" s="126">
        <f>IF(ISBLANK(laps_times[[#This Row],[64]]),"DNF",    rounds_cum_time[[#This Row],[63]]+laps_times[[#This Row],[64]])</f>
        <v>0.11772916666666668</v>
      </c>
      <c r="BV82" s="126">
        <f>IF(ISBLANK(laps_times[[#This Row],[65]]),"DNF",    rounds_cum_time[[#This Row],[64]]+laps_times[[#This Row],[65]])</f>
        <v>0.11971574074074075</v>
      </c>
      <c r="BW82" s="126">
        <f>IF(ISBLANK(laps_times[[#This Row],[66]]),"DNF",    rounds_cum_time[[#This Row],[65]]+laps_times[[#This Row],[66]])</f>
        <v>0.12183391203703704</v>
      </c>
      <c r="BX82" s="126">
        <f>IF(ISBLANK(laps_times[[#This Row],[67]]),"DNF",    rounds_cum_time[[#This Row],[66]]+laps_times[[#This Row],[67]])</f>
        <v>0.12383171296296297</v>
      </c>
      <c r="BY82" s="126">
        <f>IF(ISBLANK(laps_times[[#This Row],[68]]),"DNF",    rounds_cum_time[[#This Row],[67]]+laps_times[[#This Row],[68]])</f>
        <v>0.12597453703703704</v>
      </c>
      <c r="BZ82" s="126">
        <f>IF(ISBLANK(laps_times[[#This Row],[69]]),"DNF",    rounds_cum_time[[#This Row],[68]]+laps_times[[#This Row],[69]])</f>
        <v>0.12818530092592592</v>
      </c>
      <c r="CA82" s="126">
        <f>IF(ISBLANK(laps_times[[#This Row],[70]]),"DNF",    rounds_cum_time[[#This Row],[69]]+laps_times[[#This Row],[70]])</f>
        <v>0.13014652777777777</v>
      </c>
      <c r="CB82" s="126">
        <f>IF(ISBLANK(laps_times[[#This Row],[71]]),"DNF",    rounds_cum_time[[#This Row],[70]]+laps_times[[#This Row],[71]])</f>
        <v>0.1320398148148148</v>
      </c>
      <c r="CC82" s="126">
        <f>IF(ISBLANK(laps_times[[#This Row],[72]]),"DNF",    rounds_cum_time[[#This Row],[71]]+laps_times[[#This Row],[72]])</f>
        <v>0.13397303240740741</v>
      </c>
      <c r="CD82" s="126">
        <f>IF(ISBLANK(laps_times[[#This Row],[73]]),"DNF",    rounds_cum_time[[#This Row],[72]]+laps_times[[#This Row],[73]])</f>
        <v>0.13592395833333334</v>
      </c>
      <c r="CE82" s="126">
        <f>IF(ISBLANK(laps_times[[#This Row],[74]]),"DNF",    rounds_cum_time[[#This Row],[73]]+laps_times[[#This Row],[74]])</f>
        <v>0.13791134259259261</v>
      </c>
      <c r="CF82" s="126">
        <f>IF(ISBLANK(laps_times[[#This Row],[75]]),"DNF",    rounds_cum_time[[#This Row],[74]]+laps_times[[#This Row],[75]])</f>
        <v>0.13990474537037037</v>
      </c>
      <c r="CG82" s="126">
        <f>IF(ISBLANK(laps_times[[#This Row],[76]]),"DNF",    rounds_cum_time[[#This Row],[75]]+laps_times[[#This Row],[76]])</f>
        <v>0.14189328703703705</v>
      </c>
      <c r="CH82" s="126">
        <f>IF(ISBLANK(laps_times[[#This Row],[77]]),"DNF",    rounds_cum_time[[#This Row],[76]]+laps_times[[#This Row],[77]])</f>
        <v>0.1439840277777778</v>
      </c>
      <c r="CI82" s="126">
        <f>IF(ISBLANK(laps_times[[#This Row],[78]]),"DNF",    rounds_cum_time[[#This Row],[77]]+laps_times[[#This Row],[78]])</f>
        <v>0.14589525462962966</v>
      </c>
      <c r="CJ82" s="126">
        <f>IF(ISBLANK(laps_times[[#This Row],[79]]),"DNF",    rounds_cum_time[[#This Row],[78]]+laps_times[[#This Row],[79]])</f>
        <v>0.14784247685185187</v>
      </c>
      <c r="CK82" s="126">
        <f>IF(ISBLANK(laps_times[[#This Row],[80]]),"DNF",    rounds_cum_time[[#This Row],[79]]+laps_times[[#This Row],[80]])</f>
        <v>0.14973611111111113</v>
      </c>
      <c r="CL82" s="126">
        <f>IF(ISBLANK(laps_times[[#This Row],[81]]),"DNF",    rounds_cum_time[[#This Row],[80]]+laps_times[[#This Row],[81]])</f>
        <v>0.15175509259259259</v>
      </c>
      <c r="CM82" s="126">
        <f>IF(ISBLANK(laps_times[[#This Row],[82]]),"DNF",    rounds_cum_time[[#This Row],[81]]+laps_times[[#This Row],[82]])</f>
        <v>0.15371076388888888</v>
      </c>
      <c r="CN82" s="126">
        <f>IF(ISBLANK(laps_times[[#This Row],[83]]),"DNF",    rounds_cum_time[[#This Row],[82]]+laps_times[[#This Row],[83]])</f>
        <v>0.15574710648148146</v>
      </c>
      <c r="CO82" s="126">
        <f>IF(ISBLANK(laps_times[[#This Row],[84]]),"DNF",    rounds_cum_time[[#This Row],[83]]+laps_times[[#This Row],[84]])</f>
        <v>0.15786805555555553</v>
      </c>
      <c r="CP82" s="126">
        <f>IF(ISBLANK(laps_times[[#This Row],[85]]),"DNF",    rounds_cum_time[[#This Row],[84]]+laps_times[[#This Row],[85]])</f>
        <v>0.16004293981481479</v>
      </c>
      <c r="CQ82" s="126">
        <f>IF(ISBLANK(laps_times[[#This Row],[86]]),"DNF",    rounds_cum_time[[#This Row],[85]]+laps_times[[#This Row],[86]])</f>
        <v>0.16209328703703701</v>
      </c>
      <c r="CR82" s="126">
        <f>IF(ISBLANK(laps_times[[#This Row],[87]]),"DNF",    rounds_cum_time[[#This Row],[86]]+laps_times[[#This Row],[87]])</f>
        <v>0.16415671296296294</v>
      </c>
      <c r="CS82" s="126">
        <f>IF(ISBLANK(laps_times[[#This Row],[88]]),"DNF",    rounds_cum_time[[#This Row],[87]]+laps_times[[#This Row],[88]])</f>
        <v>0.16612256944444442</v>
      </c>
      <c r="CT82" s="126">
        <f>IF(ISBLANK(laps_times[[#This Row],[89]]),"DNF",    rounds_cum_time[[#This Row],[88]]+laps_times[[#This Row],[89]])</f>
        <v>0.1682233796296296</v>
      </c>
      <c r="CU82" s="126">
        <f>IF(ISBLANK(laps_times[[#This Row],[90]]),"DNF",    rounds_cum_time[[#This Row],[89]]+laps_times[[#This Row],[90]])</f>
        <v>0.1701765046296296</v>
      </c>
      <c r="CV82" s="126">
        <f>IF(ISBLANK(laps_times[[#This Row],[91]]),"DNF",    rounds_cum_time[[#This Row],[90]]+laps_times[[#This Row],[91]])</f>
        <v>0.17210277777777774</v>
      </c>
      <c r="CW82" s="126">
        <f>IF(ISBLANK(laps_times[[#This Row],[92]]),"DNF",    rounds_cum_time[[#This Row],[91]]+laps_times[[#This Row],[92]])</f>
        <v>0.17411412037037033</v>
      </c>
      <c r="CX82" s="126">
        <f>IF(ISBLANK(laps_times[[#This Row],[93]]),"DNF",    rounds_cum_time[[#This Row],[92]]+laps_times[[#This Row],[93]])</f>
        <v>0.17626388888888886</v>
      </c>
      <c r="CY82" s="126">
        <f>IF(ISBLANK(laps_times[[#This Row],[94]]),"DNF",    rounds_cum_time[[#This Row],[93]]+laps_times[[#This Row],[94]])</f>
        <v>0.17845162037037035</v>
      </c>
      <c r="CZ82" s="126">
        <f>IF(ISBLANK(laps_times[[#This Row],[95]]),"DNF",    rounds_cum_time[[#This Row],[94]]+laps_times[[#This Row],[95]])</f>
        <v>0.18049131944444444</v>
      </c>
      <c r="DA82" s="126">
        <f>IF(ISBLANK(laps_times[[#This Row],[96]]),"DNF",    rounds_cum_time[[#This Row],[95]]+laps_times[[#This Row],[96]])</f>
        <v>0.18259050925925926</v>
      </c>
      <c r="DB82" s="126">
        <f>IF(ISBLANK(laps_times[[#This Row],[97]]),"DNF",    rounds_cum_time[[#This Row],[96]]+laps_times[[#This Row],[97]])</f>
        <v>0.18474525462962962</v>
      </c>
      <c r="DC82" s="126">
        <f>IF(ISBLANK(laps_times[[#This Row],[98]]),"DNF",    rounds_cum_time[[#This Row],[97]]+laps_times[[#This Row],[98]])</f>
        <v>0.18690011574074072</v>
      </c>
      <c r="DD82" s="126">
        <f>IF(ISBLANK(laps_times[[#This Row],[99]]),"DNF",    rounds_cum_time[[#This Row],[98]]+laps_times[[#This Row],[99]])</f>
        <v>0.18907164351851849</v>
      </c>
      <c r="DE82" s="126">
        <f>IF(ISBLANK(laps_times[[#This Row],[100]]),"DNF",    rounds_cum_time[[#This Row],[99]]+laps_times[[#This Row],[100]])</f>
        <v>0.19117523148148144</v>
      </c>
      <c r="DF82" s="126">
        <f>IF(ISBLANK(laps_times[[#This Row],[101]]),"DNF",    rounds_cum_time[[#This Row],[100]]+laps_times[[#This Row],[101]])</f>
        <v>0.19324791666666663</v>
      </c>
      <c r="DG82" s="126">
        <f>IF(ISBLANK(laps_times[[#This Row],[102]]),"DNF",    rounds_cum_time[[#This Row],[101]]+laps_times[[#This Row],[102]])</f>
        <v>0.19521041666666664</v>
      </c>
      <c r="DH82" s="126">
        <f>IF(ISBLANK(laps_times[[#This Row],[103]]),"DNF",    rounds_cum_time[[#This Row],[102]]+laps_times[[#This Row],[103]])</f>
        <v>0.19732060185185182</v>
      </c>
      <c r="DI82" s="127">
        <f>IF(ISBLANK(laps_times[[#This Row],[104]]),"DNF",    rounds_cum_time[[#This Row],[103]]+laps_times[[#This Row],[104]])</f>
        <v>0.19945833333333329</v>
      </c>
      <c r="DJ82" s="127">
        <f>IF(ISBLANK(laps_times[[#This Row],[105]]),"DNF",    rounds_cum_time[[#This Row],[104]]+laps_times[[#This Row],[105]])</f>
        <v>0.20147175925925923</v>
      </c>
    </row>
    <row r="83" spans="2:114">
      <c r="B83" s="123">
        <f>laps_times[[#This Row],[poř]]</f>
        <v>80</v>
      </c>
      <c r="C83" s="124">
        <f>laps_times[[#This Row],[s.č.]]</f>
        <v>95</v>
      </c>
      <c r="D83" s="124" t="str">
        <f>laps_times[[#This Row],[jméno]]</f>
        <v>Ulma Tomáš</v>
      </c>
      <c r="E83" s="125">
        <f>laps_times[[#This Row],[roč]]</f>
        <v>1964</v>
      </c>
      <c r="F83" s="125" t="str">
        <f>laps_times[[#This Row],[kat]]</f>
        <v>M50</v>
      </c>
      <c r="G83" s="125">
        <f>laps_times[[#This Row],[poř_kat]]</f>
        <v>15</v>
      </c>
      <c r="H83" s="124" t="str">
        <f>IF(ISBLANK(laps_times[[#This Row],[klub]]),"-",laps_times[[#This Row],[klub]])</f>
        <v>Praha</v>
      </c>
      <c r="I83" s="133">
        <f>laps_times[[#This Row],[celk. čas]]</f>
        <v>0.20168287037037036</v>
      </c>
      <c r="J83" s="126">
        <f>laps_times[[#This Row],[1]]</f>
        <v>2.6422453703703708E-3</v>
      </c>
      <c r="K83" s="126">
        <f>IF(ISBLANK(laps_times[[#This Row],[2]]),"DNF",    rounds_cum_time[[#This Row],[1]]+laps_times[[#This Row],[2]])</f>
        <v>4.2765046296296301E-3</v>
      </c>
      <c r="L83" s="126">
        <f>IF(ISBLANK(laps_times[[#This Row],[3]]),"DNF",    rounds_cum_time[[#This Row],[2]]+laps_times[[#This Row],[3]])</f>
        <v>5.9872685185185185E-3</v>
      </c>
      <c r="M83" s="126">
        <f>IF(ISBLANK(laps_times[[#This Row],[4]]),"DNF",    rounds_cum_time[[#This Row],[3]]+laps_times[[#This Row],[4]])</f>
        <v>7.6886574074074079E-3</v>
      </c>
      <c r="N83" s="126">
        <f>IF(ISBLANK(laps_times[[#This Row],[5]]),"DNF",    rounds_cum_time[[#This Row],[4]]+laps_times[[#This Row],[5]])</f>
        <v>9.408796296296297E-3</v>
      </c>
      <c r="O83" s="126">
        <f>IF(ISBLANK(laps_times[[#This Row],[6]]),"DNF",    rounds_cum_time[[#This Row],[5]]+laps_times[[#This Row],[6]])</f>
        <v>1.1108217592592593E-2</v>
      </c>
      <c r="P83" s="126">
        <f>IF(ISBLANK(laps_times[[#This Row],[7]]),"DNF",    rounds_cum_time[[#This Row],[6]]+laps_times[[#This Row],[7]])</f>
        <v>1.2825462962962964E-2</v>
      </c>
      <c r="Q83" s="126">
        <f>IF(ISBLANK(laps_times[[#This Row],[8]]),"DNF",    rounds_cum_time[[#This Row],[7]]+laps_times[[#This Row],[8]])</f>
        <v>1.4551504629629631E-2</v>
      </c>
      <c r="R83" s="126">
        <f>IF(ISBLANK(laps_times[[#This Row],[9]]),"DNF",    rounds_cum_time[[#This Row],[8]]+laps_times[[#This Row],[9]])</f>
        <v>1.6271180555555556E-2</v>
      </c>
      <c r="S83" s="126">
        <f>IF(ISBLANK(laps_times[[#This Row],[10]]),"DNF",    rounds_cum_time[[#This Row],[9]]+laps_times[[#This Row],[10]])</f>
        <v>1.7991435185185187E-2</v>
      </c>
      <c r="T83" s="126">
        <f>IF(ISBLANK(laps_times[[#This Row],[11]]),"DNF",    rounds_cum_time[[#This Row],[10]]+laps_times[[#This Row],[11]])</f>
        <v>1.9721412037037037E-2</v>
      </c>
      <c r="U83" s="126">
        <f>IF(ISBLANK(laps_times[[#This Row],[12]]),"DNF",    rounds_cum_time[[#This Row],[11]]+laps_times[[#This Row],[12]])</f>
        <v>2.1477314814814814E-2</v>
      </c>
      <c r="V83" s="126">
        <f>IF(ISBLANK(laps_times[[#This Row],[13]]),"DNF",    rounds_cum_time[[#This Row],[12]]+laps_times[[#This Row],[13]])</f>
        <v>2.320798611111111E-2</v>
      </c>
      <c r="W83" s="126">
        <f>IF(ISBLANK(laps_times[[#This Row],[14]]),"DNF",    rounds_cum_time[[#This Row],[13]]+laps_times[[#This Row],[14]])</f>
        <v>2.4933449074074073E-2</v>
      </c>
      <c r="X83" s="126">
        <f>IF(ISBLANK(laps_times[[#This Row],[15]]),"DNF",    rounds_cum_time[[#This Row],[14]]+laps_times[[#This Row],[15]])</f>
        <v>2.6672685185185185E-2</v>
      </c>
      <c r="Y83" s="126">
        <f>IF(ISBLANK(laps_times[[#This Row],[16]]),"DNF",    rounds_cum_time[[#This Row],[15]]+laps_times[[#This Row],[16]])</f>
        <v>2.8422916666666666E-2</v>
      </c>
      <c r="Z83" s="126">
        <f>IF(ISBLANK(laps_times[[#This Row],[17]]),"DNF",    rounds_cum_time[[#This Row],[16]]+laps_times[[#This Row],[17]])</f>
        <v>3.0173148148148147E-2</v>
      </c>
      <c r="AA83" s="126">
        <f>IF(ISBLANK(laps_times[[#This Row],[18]]),"DNF",    rounds_cum_time[[#This Row],[17]]+laps_times[[#This Row],[18]])</f>
        <v>3.1886805555555557E-2</v>
      </c>
      <c r="AB83" s="126">
        <f>IF(ISBLANK(laps_times[[#This Row],[19]]),"DNF",    rounds_cum_time[[#This Row],[18]]+laps_times[[#This Row],[19]])</f>
        <v>3.3634490740740743E-2</v>
      </c>
      <c r="AC83" s="126">
        <f>IF(ISBLANK(laps_times[[#This Row],[20]]),"DNF",    rounds_cum_time[[#This Row],[19]]+laps_times[[#This Row],[20]])</f>
        <v>3.5363541666666672E-2</v>
      </c>
      <c r="AD83" s="126">
        <f>IF(ISBLANK(laps_times[[#This Row],[21]]),"DNF",    rounds_cum_time[[#This Row],[20]]+laps_times[[#This Row],[21]])</f>
        <v>3.7098495370370375E-2</v>
      </c>
      <c r="AE83" s="126">
        <f>IF(ISBLANK(laps_times[[#This Row],[22]]),"DNF",    rounds_cum_time[[#This Row],[21]]+laps_times[[#This Row],[22]])</f>
        <v>3.8849768518518527E-2</v>
      </c>
      <c r="AF83" s="126">
        <f>IF(ISBLANK(laps_times[[#This Row],[23]]),"DNF",    rounds_cum_time[[#This Row],[22]]+laps_times[[#This Row],[23]])</f>
        <v>4.0690393518518525E-2</v>
      </c>
      <c r="AG83" s="126">
        <f>IF(ISBLANK(laps_times[[#This Row],[24]]),"DNF",    rounds_cum_time[[#This Row],[23]]+laps_times[[#This Row],[24]])</f>
        <v>4.2453703703703709E-2</v>
      </c>
      <c r="AH83" s="126">
        <f>IF(ISBLANK(laps_times[[#This Row],[25]]),"DNF",    rounds_cum_time[[#This Row],[24]]+laps_times[[#This Row],[25]])</f>
        <v>4.4206944444444451E-2</v>
      </c>
      <c r="AI83" s="126">
        <f>IF(ISBLANK(laps_times[[#This Row],[26]]),"DNF",    rounds_cum_time[[#This Row],[25]]+laps_times[[#This Row],[26]])</f>
        <v>4.5998263888888898E-2</v>
      </c>
      <c r="AJ83" s="126">
        <f>IF(ISBLANK(laps_times[[#This Row],[27]]),"DNF",    rounds_cum_time[[#This Row],[26]]+laps_times[[#This Row],[27]])</f>
        <v>4.7786226851851861E-2</v>
      </c>
      <c r="AK83" s="126">
        <f>IF(ISBLANK(laps_times[[#This Row],[28]]),"DNF",    rounds_cum_time[[#This Row],[27]]+laps_times[[#This Row],[28]])</f>
        <v>4.9583912037037048E-2</v>
      </c>
      <c r="AL83" s="126">
        <f>IF(ISBLANK(laps_times[[#This Row],[29]]),"DNF",    rounds_cum_time[[#This Row],[28]]+laps_times[[#This Row],[29]])</f>
        <v>5.1395370370370383E-2</v>
      </c>
      <c r="AM83" s="126">
        <f>IF(ISBLANK(laps_times[[#This Row],[30]]),"DNF",    rounds_cum_time[[#This Row],[29]]+laps_times[[#This Row],[30]])</f>
        <v>5.3180208333333347E-2</v>
      </c>
      <c r="AN83" s="126">
        <f>IF(ISBLANK(laps_times[[#This Row],[31]]),"DNF",    rounds_cum_time[[#This Row],[30]]+laps_times[[#This Row],[31]])</f>
        <v>5.5066782407407422E-2</v>
      </c>
      <c r="AO83" s="126">
        <f>IF(ISBLANK(laps_times[[#This Row],[32]]),"DNF",    rounds_cum_time[[#This Row],[31]]+laps_times[[#This Row],[32]])</f>
        <v>5.6895486111111122E-2</v>
      </c>
      <c r="AP83" s="126">
        <f>IF(ISBLANK(laps_times[[#This Row],[33]]),"DNF",    rounds_cum_time[[#This Row],[32]]+laps_times[[#This Row],[33]])</f>
        <v>5.8746759259259269E-2</v>
      </c>
      <c r="AQ83" s="126">
        <f>IF(ISBLANK(laps_times[[#This Row],[34]]),"DNF",    rounds_cum_time[[#This Row],[33]]+laps_times[[#This Row],[34]])</f>
        <v>6.0598958333333341E-2</v>
      </c>
      <c r="AR83" s="126">
        <f>IF(ISBLANK(laps_times[[#This Row],[35]]),"DNF",    rounds_cum_time[[#This Row],[34]]+laps_times[[#This Row],[35]])</f>
        <v>6.2462731481481487E-2</v>
      </c>
      <c r="AS83" s="126">
        <f>IF(ISBLANK(laps_times[[#This Row],[36]]),"DNF",    rounds_cum_time[[#This Row],[35]]+laps_times[[#This Row],[36]])</f>
        <v>6.4332060185185197E-2</v>
      </c>
      <c r="AT83" s="126">
        <f>IF(ISBLANK(laps_times[[#This Row],[37]]),"DNF",    rounds_cum_time[[#This Row],[36]]+laps_times[[#This Row],[37]])</f>
        <v>6.6272569444444457E-2</v>
      </c>
      <c r="AU83" s="126">
        <f>IF(ISBLANK(laps_times[[#This Row],[38]]),"DNF",    rounds_cum_time[[#This Row],[37]]+laps_times[[#This Row],[38]])</f>
        <v>6.8156134259259274E-2</v>
      </c>
      <c r="AV83" s="126">
        <f>IF(ISBLANK(laps_times[[#This Row],[39]]),"DNF",    rounds_cum_time[[#This Row],[38]]+laps_times[[#This Row],[39]])</f>
        <v>7.0003587962962979E-2</v>
      </c>
      <c r="AW83" s="126">
        <f>IF(ISBLANK(laps_times[[#This Row],[40]]),"DNF",    rounds_cum_time[[#This Row],[39]]+laps_times[[#This Row],[40]])</f>
        <v>7.1883333333333355E-2</v>
      </c>
      <c r="AX83" s="126">
        <f>IF(ISBLANK(laps_times[[#This Row],[41]]),"DNF",    rounds_cum_time[[#This Row],[40]]+laps_times[[#This Row],[41]])</f>
        <v>7.3829282407407423E-2</v>
      </c>
      <c r="AY83" s="126">
        <f>IF(ISBLANK(laps_times[[#This Row],[42]]),"DNF",    rounds_cum_time[[#This Row],[41]]+laps_times[[#This Row],[42]])</f>
        <v>7.5680092592592604E-2</v>
      </c>
      <c r="AZ83" s="126">
        <f>IF(ISBLANK(laps_times[[#This Row],[43]]),"DNF",    rounds_cum_time[[#This Row],[42]]+laps_times[[#This Row],[43]])</f>
        <v>7.7531828703703717E-2</v>
      </c>
      <c r="BA83" s="126">
        <f>IF(ISBLANK(laps_times[[#This Row],[44]]),"DNF",    rounds_cum_time[[#This Row],[43]]+laps_times[[#This Row],[44]])</f>
        <v>7.9419907407407425E-2</v>
      </c>
      <c r="BB83" s="126">
        <f>IF(ISBLANK(laps_times[[#This Row],[45]]),"DNF",    rounds_cum_time[[#This Row],[44]]+laps_times[[#This Row],[45]])</f>
        <v>8.1311805555555575E-2</v>
      </c>
      <c r="BC83" s="126">
        <f>IF(ISBLANK(laps_times[[#This Row],[46]]),"DNF",    rounds_cum_time[[#This Row],[45]]+laps_times[[#This Row],[46]])</f>
        <v>8.3185185185185209E-2</v>
      </c>
      <c r="BD83" s="126">
        <f>IF(ISBLANK(laps_times[[#This Row],[47]]),"DNF",    rounds_cum_time[[#This Row],[46]]+laps_times[[#This Row],[47]])</f>
        <v>8.5076967592592617E-2</v>
      </c>
      <c r="BE83" s="126">
        <f>IF(ISBLANK(laps_times[[#This Row],[48]]),"DNF",    rounds_cum_time[[#This Row],[47]]+laps_times[[#This Row],[48]])</f>
        <v>8.6995833333333356E-2</v>
      </c>
      <c r="BF83" s="126">
        <f>IF(ISBLANK(laps_times[[#This Row],[49]]),"DNF",    rounds_cum_time[[#This Row],[48]]+laps_times[[#This Row],[49]])</f>
        <v>8.9009143518518546E-2</v>
      </c>
      <c r="BG83" s="126">
        <f>IF(ISBLANK(laps_times[[#This Row],[50]]),"DNF",    rounds_cum_time[[#This Row],[49]]+laps_times[[#This Row],[50]])</f>
        <v>9.092025462962966E-2</v>
      </c>
      <c r="BH83" s="126">
        <f>IF(ISBLANK(laps_times[[#This Row],[51]]),"DNF",    rounds_cum_time[[#This Row],[50]]+laps_times[[#This Row],[51]])</f>
        <v>9.2832754629629657E-2</v>
      </c>
      <c r="BI83" s="126">
        <f>IF(ISBLANK(laps_times[[#This Row],[52]]),"DNF",    rounds_cum_time[[#This Row],[51]]+laps_times[[#This Row],[52]])</f>
        <v>9.4806597222222247E-2</v>
      </c>
      <c r="BJ83" s="126">
        <f>IF(ISBLANK(laps_times[[#This Row],[53]]),"DNF",    rounds_cum_time[[#This Row],[52]]+laps_times[[#This Row],[53]])</f>
        <v>9.6690509259259289E-2</v>
      </c>
      <c r="BK83" s="126">
        <f>IF(ISBLANK(laps_times[[#This Row],[54]]),"DNF",    rounds_cum_time[[#This Row],[53]]+laps_times[[#This Row],[54]])</f>
        <v>9.8628125000000025E-2</v>
      </c>
      <c r="BL83" s="126">
        <f>IF(ISBLANK(laps_times[[#This Row],[55]]),"DNF",    rounds_cum_time[[#This Row],[54]]+laps_times[[#This Row],[55]])</f>
        <v>0.10066817129629632</v>
      </c>
      <c r="BM83" s="126">
        <f>IF(ISBLANK(laps_times[[#This Row],[56]]),"DNF",    rounds_cum_time[[#This Row],[55]]+laps_times[[#This Row],[56]])</f>
        <v>0.10271354166666669</v>
      </c>
      <c r="BN83" s="126">
        <f>IF(ISBLANK(laps_times[[#This Row],[57]]),"DNF",    rounds_cum_time[[#This Row],[56]]+laps_times[[#This Row],[57]])</f>
        <v>0.10461944444444446</v>
      </c>
      <c r="BO83" s="126">
        <f>IF(ISBLANK(laps_times[[#This Row],[58]]),"DNF",    rounds_cum_time[[#This Row],[57]]+laps_times[[#This Row],[58]])</f>
        <v>0.10656666666666668</v>
      </c>
      <c r="BP83" s="126">
        <f>IF(ISBLANK(laps_times[[#This Row],[59]]),"DNF",    rounds_cum_time[[#This Row],[58]]+laps_times[[#This Row],[59]])</f>
        <v>0.10858738425925928</v>
      </c>
      <c r="BQ83" s="126">
        <f>IF(ISBLANK(laps_times[[#This Row],[60]]),"DNF",    rounds_cum_time[[#This Row],[59]]+laps_times[[#This Row],[60]])</f>
        <v>0.11048657407407408</v>
      </c>
      <c r="BR83" s="126">
        <f>IF(ISBLANK(laps_times[[#This Row],[61]]),"DNF",    rounds_cum_time[[#This Row],[60]]+laps_times[[#This Row],[61]])</f>
        <v>0.1124826388888889</v>
      </c>
      <c r="BS83" s="126">
        <f>IF(ISBLANK(laps_times[[#This Row],[62]]),"DNF",    rounds_cum_time[[#This Row],[61]]+laps_times[[#This Row],[62]])</f>
        <v>0.11439907407407408</v>
      </c>
      <c r="BT83" s="126">
        <f>IF(ISBLANK(laps_times[[#This Row],[63]]),"DNF",    rounds_cum_time[[#This Row],[62]]+laps_times[[#This Row],[63]])</f>
        <v>0.11632129629629631</v>
      </c>
      <c r="BU83" s="126">
        <f>IF(ISBLANK(laps_times[[#This Row],[64]]),"DNF",    rounds_cum_time[[#This Row],[63]]+laps_times[[#This Row],[64]])</f>
        <v>0.11828425925925927</v>
      </c>
      <c r="BV83" s="126">
        <f>IF(ISBLANK(laps_times[[#This Row],[65]]),"DNF",    rounds_cum_time[[#This Row],[64]]+laps_times[[#This Row],[65]])</f>
        <v>0.12034375000000001</v>
      </c>
      <c r="BW83" s="126">
        <f>IF(ISBLANK(laps_times[[#This Row],[66]]),"DNF",    rounds_cum_time[[#This Row],[65]]+laps_times[[#This Row],[66]])</f>
        <v>0.12229918981481483</v>
      </c>
      <c r="BX83" s="126">
        <f>IF(ISBLANK(laps_times[[#This Row],[67]]),"DNF",    rounds_cum_time[[#This Row],[66]]+laps_times[[#This Row],[67]])</f>
        <v>0.12428530092592593</v>
      </c>
      <c r="BY83" s="126">
        <f>IF(ISBLANK(laps_times[[#This Row],[68]]),"DNF",    rounds_cum_time[[#This Row],[67]]+laps_times[[#This Row],[68]])</f>
        <v>0.12626215277777778</v>
      </c>
      <c r="BZ83" s="126">
        <f>IF(ISBLANK(laps_times[[#This Row],[69]]),"DNF",    rounds_cum_time[[#This Row],[68]]+laps_times[[#This Row],[69]])</f>
        <v>0.12834710648148148</v>
      </c>
      <c r="CA83" s="126">
        <f>IF(ISBLANK(laps_times[[#This Row],[70]]),"DNF",    rounds_cum_time[[#This Row],[69]]+laps_times[[#This Row],[70]])</f>
        <v>0.13032523148148148</v>
      </c>
      <c r="CB83" s="126">
        <f>IF(ISBLANK(laps_times[[#This Row],[71]]),"DNF",    rounds_cum_time[[#This Row],[70]]+laps_times[[#This Row],[71]])</f>
        <v>0.13239872685185186</v>
      </c>
      <c r="CC83" s="126">
        <f>IF(ISBLANK(laps_times[[#This Row],[72]]),"DNF",    rounds_cum_time[[#This Row],[71]]+laps_times[[#This Row],[72]])</f>
        <v>0.13443252314814816</v>
      </c>
      <c r="CD83" s="126">
        <f>IF(ISBLANK(laps_times[[#This Row],[73]]),"DNF",    rounds_cum_time[[#This Row],[72]]+laps_times[[#This Row],[73]])</f>
        <v>0.13644664351851854</v>
      </c>
      <c r="CE83" s="126">
        <f>IF(ISBLANK(laps_times[[#This Row],[74]]),"DNF",    rounds_cum_time[[#This Row],[73]]+laps_times[[#This Row],[74]])</f>
        <v>0.13847905092592594</v>
      </c>
      <c r="CF83" s="126">
        <f>IF(ISBLANK(laps_times[[#This Row],[75]]),"DNF",    rounds_cum_time[[#This Row],[74]]+laps_times[[#This Row],[75]])</f>
        <v>0.14061828703703705</v>
      </c>
      <c r="CG83" s="126">
        <f>IF(ISBLANK(laps_times[[#This Row],[76]]),"DNF",    rounds_cum_time[[#This Row],[75]]+laps_times[[#This Row],[76]])</f>
        <v>0.14263796296296297</v>
      </c>
      <c r="CH83" s="126">
        <f>IF(ISBLANK(laps_times[[#This Row],[77]]),"DNF",    rounds_cum_time[[#This Row],[76]]+laps_times[[#This Row],[77]])</f>
        <v>0.14469722222222223</v>
      </c>
      <c r="CI83" s="126">
        <f>IF(ISBLANK(laps_times[[#This Row],[78]]),"DNF",    rounds_cum_time[[#This Row],[77]]+laps_times[[#This Row],[78]])</f>
        <v>0.14673055555555556</v>
      </c>
      <c r="CJ83" s="126">
        <f>IF(ISBLANK(laps_times[[#This Row],[79]]),"DNF",    rounds_cum_time[[#This Row],[78]]+laps_times[[#This Row],[79]])</f>
        <v>0.14884907407407408</v>
      </c>
      <c r="CK83" s="126">
        <f>IF(ISBLANK(laps_times[[#This Row],[80]]),"DNF",    rounds_cum_time[[#This Row],[79]]+laps_times[[#This Row],[80]])</f>
        <v>0.15096909722222224</v>
      </c>
      <c r="CL83" s="126">
        <f>IF(ISBLANK(laps_times[[#This Row],[81]]),"DNF",    rounds_cum_time[[#This Row],[80]]+laps_times[[#This Row],[81]])</f>
        <v>0.15297615740740741</v>
      </c>
      <c r="CM83" s="126">
        <f>IF(ISBLANK(laps_times[[#This Row],[82]]),"DNF",    rounds_cum_time[[#This Row],[81]]+laps_times[[#This Row],[82]])</f>
        <v>0.15499328703703705</v>
      </c>
      <c r="CN83" s="126">
        <f>IF(ISBLANK(laps_times[[#This Row],[83]]),"DNF",    rounds_cum_time[[#This Row],[82]]+laps_times[[#This Row],[83]])</f>
        <v>0.15707800925925927</v>
      </c>
      <c r="CO83" s="126">
        <f>IF(ISBLANK(laps_times[[#This Row],[84]]),"DNF",    rounds_cum_time[[#This Row],[83]]+laps_times[[#This Row],[84]])</f>
        <v>0.1592152777777778</v>
      </c>
      <c r="CP83" s="126">
        <f>IF(ISBLANK(laps_times[[#This Row],[85]]),"DNF",    rounds_cum_time[[#This Row],[84]]+laps_times[[#This Row],[85]])</f>
        <v>0.16122395833333336</v>
      </c>
      <c r="CQ83" s="126">
        <f>IF(ISBLANK(laps_times[[#This Row],[86]]),"DNF",    rounds_cum_time[[#This Row],[85]]+laps_times[[#This Row],[86]])</f>
        <v>0.16326851851851854</v>
      </c>
      <c r="CR83" s="126">
        <f>IF(ISBLANK(laps_times[[#This Row],[87]]),"DNF",    rounds_cum_time[[#This Row],[86]]+laps_times[[#This Row],[87]])</f>
        <v>0.16533622685185187</v>
      </c>
      <c r="CS83" s="126">
        <f>IF(ISBLANK(laps_times[[#This Row],[88]]),"DNF",    rounds_cum_time[[#This Row],[87]]+laps_times[[#This Row],[88]])</f>
        <v>0.16739490740740742</v>
      </c>
      <c r="CT83" s="126">
        <f>IF(ISBLANK(laps_times[[#This Row],[89]]),"DNF",    rounds_cum_time[[#This Row],[88]]+laps_times[[#This Row],[89]])</f>
        <v>0.16951030092592595</v>
      </c>
      <c r="CU83" s="126">
        <f>IF(ISBLANK(laps_times[[#This Row],[90]]),"DNF",    rounds_cum_time[[#This Row],[89]]+laps_times[[#This Row],[90]])</f>
        <v>0.17156284722222226</v>
      </c>
      <c r="CV83" s="126">
        <f>IF(ISBLANK(laps_times[[#This Row],[91]]),"DNF",    rounds_cum_time[[#This Row],[90]]+laps_times[[#This Row],[91]])</f>
        <v>0.1735555555555556</v>
      </c>
      <c r="CW83" s="126">
        <f>IF(ISBLANK(laps_times[[#This Row],[92]]),"DNF",    rounds_cum_time[[#This Row],[91]]+laps_times[[#This Row],[92]])</f>
        <v>0.17565798611111116</v>
      </c>
      <c r="CX83" s="126">
        <f>IF(ISBLANK(laps_times[[#This Row],[93]]),"DNF",    rounds_cum_time[[#This Row],[92]]+laps_times[[#This Row],[93]])</f>
        <v>0.17776932870370377</v>
      </c>
      <c r="CY83" s="126">
        <f>IF(ISBLANK(laps_times[[#This Row],[94]]),"DNF",    rounds_cum_time[[#This Row],[93]]+laps_times[[#This Row],[94]])</f>
        <v>0.17977488425925933</v>
      </c>
      <c r="CZ83" s="126">
        <f>IF(ISBLANK(laps_times[[#This Row],[95]]),"DNF",    rounds_cum_time[[#This Row],[94]]+laps_times[[#This Row],[95]])</f>
        <v>0.18181180555555562</v>
      </c>
      <c r="DA83" s="126">
        <f>IF(ISBLANK(laps_times[[#This Row],[96]]),"DNF",    rounds_cum_time[[#This Row],[95]]+laps_times[[#This Row],[96]])</f>
        <v>0.18384629629629637</v>
      </c>
      <c r="DB83" s="126">
        <f>IF(ISBLANK(laps_times[[#This Row],[97]]),"DNF",    rounds_cum_time[[#This Row],[96]]+laps_times[[#This Row],[97]])</f>
        <v>0.18588518518518526</v>
      </c>
      <c r="DC83" s="126">
        <f>IF(ISBLANK(laps_times[[#This Row],[98]]),"DNF",    rounds_cum_time[[#This Row],[97]]+laps_times[[#This Row],[98]])</f>
        <v>0.18798229166666675</v>
      </c>
      <c r="DD83" s="126">
        <f>IF(ISBLANK(laps_times[[#This Row],[99]]),"DNF",    rounds_cum_time[[#This Row],[98]]+laps_times[[#This Row],[99]])</f>
        <v>0.18998912037037044</v>
      </c>
      <c r="DE83" s="126">
        <f>IF(ISBLANK(laps_times[[#This Row],[100]]),"DNF",    rounds_cum_time[[#This Row],[99]]+laps_times[[#This Row],[100]])</f>
        <v>0.19193888888888896</v>
      </c>
      <c r="DF83" s="126">
        <f>IF(ISBLANK(laps_times[[#This Row],[101]]),"DNF",    rounds_cum_time[[#This Row],[100]]+laps_times[[#This Row],[101]])</f>
        <v>0.19392071759259266</v>
      </c>
      <c r="DG83" s="126">
        <f>IF(ISBLANK(laps_times[[#This Row],[102]]),"DNF",    rounds_cum_time[[#This Row],[101]]+laps_times[[#This Row],[102]])</f>
        <v>0.19587997685185193</v>
      </c>
      <c r="DH83" s="126">
        <f>IF(ISBLANK(laps_times[[#This Row],[103]]),"DNF",    rounds_cum_time[[#This Row],[102]]+laps_times[[#This Row],[103]])</f>
        <v>0.19788125000000009</v>
      </c>
      <c r="DI83" s="127">
        <f>IF(ISBLANK(laps_times[[#This Row],[104]]),"DNF",    rounds_cum_time[[#This Row],[103]]+laps_times[[#This Row],[104]])</f>
        <v>0.1998312500000001</v>
      </c>
      <c r="DJ83" s="127">
        <f>IF(ISBLANK(laps_times[[#This Row],[105]]),"DNF",    rounds_cum_time[[#This Row],[104]]+laps_times[[#This Row],[105]])</f>
        <v>0.20168333333333344</v>
      </c>
    </row>
    <row r="84" spans="2:114">
      <c r="B84" s="123">
        <f>laps_times[[#This Row],[poř]]</f>
        <v>81</v>
      </c>
      <c r="C84" s="124">
        <f>laps_times[[#This Row],[s.č.]]</f>
        <v>71</v>
      </c>
      <c r="D84" s="124" t="str">
        <f>laps_times[[#This Row],[jméno]]</f>
        <v>Simon Alexander</v>
      </c>
      <c r="E84" s="125">
        <f>laps_times[[#This Row],[roč]]</f>
        <v>1947</v>
      </c>
      <c r="F84" s="125" t="str">
        <f>laps_times[[#This Row],[kat]]</f>
        <v>M70</v>
      </c>
      <c r="G84" s="125">
        <f>laps_times[[#This Row],[poř_kat]]</f>
        <v>3</v>
      </c>
      <c r="H84" s="124" t="str">
        <f>IF(ISBLANK(laps_times[[#This Row],[klub]]),"-",laps_times[[#This Row],[klub]])</f>
        <v>DS Žilina</v>
      </c>
      <c r="I84" s="133">
        <f>laps_times[[#This Row],[celk. čas]]</f>
        <v>0.2028912037037037</v>
      </c>
      <c r="J84" s="126">
        <f>laps_times[[#This Row],[1]]</f>
        <v>2.4315972222222221E-3</v>
      </c>
      <c r="K84" s="126">
        <f>IF(ISBLANK(laps_times[[#This Row],[2]]),"DNF",    rounds_cum_time[[#This Row],[1]]+laps_times[[#This Row],[2]])</f>
        <v>3.9848379629629626E-3</v>
      </c>
      <c r="L84" s="126">
        <f>IF(ISBLANK(laps_times[[#This Row],[3]]),"DNF",    rounds_cum_time[[#This Row],[2]]+laps_times[[#This Row],[3]])</f>
        <v>5.5474537037037037E-3</v>
      </c>
      <c r="M84" s="126">
        <f>IF(ISBLANK(laps_times[[#This Row],[4]]),"DNF",    rounds_cum_time[[#This Row],[3]]+laps_times[[#This Row],[4]])</f>
        <v>7.1194444444444447E-3</v>
      </c>
      <c r="N84" s="126">
        <f>IF(ISBLANK(laps_times[[#This Row],[5]]),"DNF",    rounds_cum_time[[#This Row],[4]]+laps_times[[#This Row],[5]])</f>
        <v>8.7069444444444442E-3</v>
      </c>
      <c r="O84" s="126">
        <f>IF(ISBLANK(laps_times[[#This Row],[6]]),"DNF",    rounds_cum_time[[#This Row],[5]]+laps_times[[#This Row],[6]])</f>
        <v>1.0274537037037037E-2</v>
      </c>
      <c r="P84" s="126">
        <f>IF(ISBLANK(laps_times[[#This Row],[7]]),"DNF",    rounds_cum_time[[#This Row],[6]]+laps_times[[#This Row],[7]])</f>
        <v>1.1852893518518518E-2</v>
      </c>
      <c r="Q84" s="126">
        <f>IF(ISBLANK(laps_times[[#This Row],[8]]),"DNF",    rounds_cum_time[[#This Row],[7]]+laps_times[[#This Row],[8]])</f>
        <v>1.342349537037037E-2</v>
      </c>
      <c r="R84" s="126">
        <f>IF(ISBLANK(laps_times[[#This Row],[9]]),"DNF",    rounds_cum_time[[#This Row],[8]]+laps_times[[#This Row],[9]])</f>
        <v>1.501238425925926E-2</v>
      </c>
      <c r="S84" s="126">
        <f>IF(ISBLANK(laps_times[[#This Row],[10]]),"DNF",    rounds_cum_time[[#This Row],[9]]+laps_times[[#This Row],[10]])</f>
        <v>1.662777777777778E-2</v>
      </c>
      <c r="T84" s="126">
        <f>IF(ISBLANK(laps_times[[#This Row],[11]]),"DNF",    rounds_cum_time[[#This Row],[10]]+laps_times[[#This Row],[11]])</f>
        <v>1.8250578703703706E-2</v>
      </c>
      <c r="U84" s="126">
        <f>IF(ISBLANK(laps_times[[#This Row],[12]]),"DNF",    rounds_cum_time[[#This Row],[11]]+laps_times[[#This Row],[12]])</f>
        <v>1.9901736111111113E-2</v>
      </c>
      <c r="V84" s="126">
        <f>IF(ISBLANK(laps_times[[#This Row],[13]]),"DNF",    rounds_cum_time[[#This Row],[12]]+laps_times[[#This Row],[13]])</f>
        <v>2.155289351851852E-2</v>
      </c>
      <c r="W84" s="126">
        <f>IF(ISBLANK(laps_times[[#This Row],[14]]),"DNF",    rounds_cum_time[[#This Row],[13]]+laps_times[[#This Row],[14]])</f>
        <v>2.3192129629629632E-2</v>
      </c>
      <c r="X84" s="126">
        <f>IF(ISBLANK(laps_times[[#This Row],[15]]),"DNF",    rounds_cum_time[[#This Row],[14]]+laps_times[[#This Row],[15]])</f>
        <v>2.48212962962963E-2</v>
      </c>
      <c r="Y84" s="126">
        <f>IF(ISBLANK(laps_times[[#This Row],[16]]),"DNF",    rounds_cum_time[[#This Row],[15]]+laps_times[[#This Row],[16]])</f>
        <v>2.6459143518518521E-2</v>
      </c>
      <c r="Z84" s="126">
        <f>IF(ISBLANK(laps_times[[#This Row],[17]]),"DNF",    rounds_cum_time[[#This Row],[16]]+laps_times[[#This Row],[17]])</f>
        <v>2.8085763888888893E-2</v>
      </c>
      <c r="AA84" s="126">
        <f>IF(ISBLANK(laps_times[[#This Row],[18]]),"DNF",    rounds_cum_time[[#This Row],[17]]+laps_times[[#This Row],[18]])</f>
        <v>2.970416666666667E-2</v>
      </c>
      <c r="AB84" s="126">
        <f>IF(ISBLANK(laps_times[[#This Row],[19]]),"DNF",    rounds_cum_time[[#This Row],[18]]+laps_times[[#This Row],[19]])</f>
        <v>3.1353472222222227E-2</v>
      </c>
      <c r="AC84" s="126">
        <f>IF(ISBLANK(laps_times[[#This Row],[20]]),"DNF",    rounds_cum_time[[#This Row],[19]]+laps_times[[#This Row],[20]])</f>
        <v>3.3000925925925934E-2</v>
      </c>
      <c r="AD84" s="126">
        <f>IF(ISBLANK(laps_times[[#This Row],[21]]),"DNF",    rounds_cum_time[[#This Row],[20]]+laps_times[[#This Row],[21]])</f>
        <v>3.4684722222222228E-2</v>
      </c>
      <c r="AE84" s="126">
        <f>IF(ISBLANK(laps_times[[#This Row],[22]]),"DNF",    rounds_cum_time[[#This Row],[21]]+laps_times[[#This Row],[22]])</f>
        <v>3.63462962962963E-2</v>
      </c>
      <c r="AF84" s="126">
        <f>IF(ISBLANK(laps_times[[#This Row],[23]]),"DNF",    rounds_cum_time[[#This Row],[22]]+laps_times[[#This Row],[23]])</f>
        <v>3.8014583333333338E-2</v>
      </c>
      <c r="AG84" s="126">
        <f>IF(ISBLANK(laps_times[[#This Row],[24]]),"DNF",    rounds_cum_time[[#This Row],[23]]+laps_times[[#This Row],[24]])</f>
        <v>3.9688310185185191E-2</v>
      </c>
      <c r="AH84" s="126">
        <f>IF(ISBLANK(laps_times[[#This Row],[25]]),"DNF",    rounds_cum_time[[#This Row],[24]]+laps_times[[#This Row],[25]])</f>
        <v>4.1371643518518526E-2</v>
      </c>
      <c r="AI84" s="126">
        <f>IF(ISBLANK(laps_times[[#This Row],[26]]),"DNF",    rounds_cum_time[[#This Row],[25]]+laps_times[[#This Row],[26]])</f>
        <v>4.3053819444444454E-2</v>
      </c>
      <c r="AJ84" s="126">
        <f>IF(ISBLANK(laps_times[[#This Row],[27]]),"DNF",    rounds_cum_time[[#This Row],[26]]+laps_times[[#This Row],[27]])</f>
        <v>4.4739004629629639E-2</v>
      </c>
      <c r="AK84" s="126">
        <f>IF(ISBLANK(laps_times[[#This Row],[28]]),"DNF",    rounds_cum_time[[#This Row],[27]]+laps_times[[#This Row],[28]])</f>
        <v>4.6432638888888898E-2</v>
      </c>
      <c r="AL84" s="126">
        <f>IF(ISBLANK(laps_times[[#This Row],[29]]),"DNF",    rounds_cum_time[[#This Row],[28]]+laps_times[[#This Row],[29]])</f>
        <v>4.8153819444444454E-2</v>
      </c>
      <c r="AM84" s="126">
        <f>IF(ISBLANK(laps_times[[#This Row],[30]]),"DNF",    rounds_cum_time[[#This Row],[29]]+laps_times[[#This Row],[30]])</f>
        <v>4.9883217592592601E-2</v>
      </c>
      <c r="AN84" s="126">
        <f>IF(ISBLANK(laps_times[[#This Row],[31]]),"DNF",    rounds_cum_time[[#This Row],[30]]+laps_times[[#This Row],[31]])</f>
        <v>5.2849305555555566E-2</v>
      </c>
      <c r="AO84" s="126">
        <f>IF(ISBLANK(laps_times[[#This Row],[32]]),"DNF",    rounds_cum_time[[#This Row],[31]]+laps_times[[#This Row],[32]])</f>
        <v>5.4587037037037045E-2</v>
      </c>
      <c r="AP84" s="126">
        <f>IF(ISBLANK(laps_times[[#This Row],[33]]),"DNF",    rounds_cum_time[[#This Row],[32]]+laps_times[[#This Row],[33]])</f>
        <v>5.6382870370370375E-2</v>
      </c>
      <c r="AQ84" s="126">
        <f>IF(ISBLANK(laps_times[[#This Row],[34]]),"DNF",    rounds_cum_time[[#This Row],[33]]+laps_times[[#This Row],[34]])</f>
        <v>5.8169907407407413E-2</v>
      </c>
      <c r="AR84" s="126">
        <f>IF(ISBLANK(laps_times[[#This Row],[35]]),"DNF",    rounds_cum_time[[#This Row],[34]]+laps_times[[#This Row],[35]])</f>
        <v>5.9973263888888892E-2</v>
      </c>
      <c r="AS84" s="126">
        <f>IF(ISBLANK(laps_times[[#This Row],[36]]),"DNF",    rounds_cum_time[[#This Row],[35]]+laps_times[[#This Row],[36]])</f>
        <v>6.1792476851851852E-2</v>
      </c>
      <c r="AT84" s="126">
        <f>IF(ISBLANK(laps_times[[#This Row],[37]]),"DNF",    rounds_cum_time[[#This Row],[36]]+laps_times[[#This Row],[37]])</f>
        <v>6.3600000000000004E-2</v>
      </c>
      <c r="AU84" s="126">
        <f>IF(ISBLANK(laps_times[[#This Row],[38]]),"DNF",    rounds_cum_time[[#This Row],[37]]+laps_times[[#This Row],[38]])</f>
        <v>6.5412731481481481E-2</v>
      </c>
      <c r="AV84" s="126">
        <f>IF(ISBLANK(laps_times[[#This Row],[39]]),"DNF",    rounds_cum_time[[#This Row],[38]]+laps_times[[#This Row],[39]])</f>
        <v>6.7234722222222223E-2</v>
      </c>
      <c r="AW84" s="126">
        <f>IF(ISBLANK(laps_times[[#This Row],[40]]),"DNF",    rounds_cum_time[[#This Row],[39]]+laps_times[[#This Row],[40]])</f>
        <v>6.9066087962962958E-2</v>
      </c>
      <c r="AX84" s="126">
        <f>IF(ISBLANK(laps_times[[#This Row],[41]]),"DNF",    rounds_cum_time[[#This Row],[40]]+laps_times[[#This Row],[41]])</f>
        <v>7.0927662037037029E-2</v>
      </c>
      <c r="AY84" s="126">
        <f>IF(ISBLANK(laps_times[[#This Row],[42]]),"DNF",    rounds_cum_time[[#This Row],[41]]+laps_times[[#This Row],[42]])</f>
        <v>7.4267939814814804E-2</v>
      </c>
      <c r="AZ84" s="126">
        <f>IF(ISBLANK(laps_times[[#This Row],[43]]),"DNF",    rounds_cum_time[[#This Row],[42]]+laps_times[[#This Row],[43]])</f>
        <v>7.6103009259259252E-2</v>
      </c>
      <c r="BA84" s="126">
        <f>IF(ISBLANK(laps_times[[#This Row],[44]]),"DNF",    rounds_cum_time[[#This Row],[43]]+laps_times[[#This Row],[44]])</f>
        <v>7.7938541666666666E-2</v>
      </c>
      <c r="BB84" s="126">
        <f>IF(ISBLANK(laps_times[[#This Row],[45]]),"DNF",    rounds_cum_time[[#This Row],[44]]+laps_times[[#This Row],[45]])</f>
        <v>7.9754976851851858E-2</v>
      </c>
      <c r="BC84" s="126">
        <f>IF(ISBLANK(laps_times[[#This Row],[46]]),"DNF",    rounds_cum_time[[#This Row],[45]]+laps_times[[#This Row],[46]])</f>
        <v>8.1546296296296297E-2</v>
      </c>
      <c r="BD84" s="126">
        <f>IF(ISBLANK(laps_times[[#This Row],[47]]),"DNF",    rounds_cum_time[[#This Row],[46]]+laps_times[[#This Row],[47]])</f>
        <v>8.3365972222222223E-2</v>
      </c>
      <c r="BE84" s="126">
        <f>IF(ISBLANK(laps_times[[#This Row],[48]]),"DNF",    rounds_cum_time[[#This Row],[47]]+laps_times[[#This Row],[48]])</f>
        <v>8.5196180555555556E-2</v>
      </c>
      <c r="BF84" s="126">
        <f>IF(ISBLANK(laps_times[[#This Row],[49]]),"DNF",    rounds_cum_time[[#This Row],[48]]+laps_times[[#This Row],[49]])</f>
        <v>8.7007986111111116E-2</v>
      </c>
      <c r="BG84" s="126">
        <f>IF(ISBLANK(laps_times[[#This Row],[50]]),"DNF",    rounds_cum_time[[#This Row],[49]]+laps_times[[#This Row],[50]])</f>
        <v>8.8816319444444444E-2</v>
      </c>
      <c r="BH84" s="126">
        <f>IF(ISBLANK(laps_times[[#This Row],[51]]),"DNF",    rounds_cum_time[[#This Row],[50]]+laps_times[[#This Row],[51]])</f>
        <v>9.0639930555555553E-2</v>
      </c>
      <c r="BI84" s="126">
        <f>IF(ISBLANK(laps_times[[#This Row],[52]]),"DNF",    rounds_cum_time[[#This Row],[51]]+laps_times[[#This Row],[52]])</f>
        <v>9.2457870370370371E-2</v>
      </c>
      <c r="BJ84" s="126">
        <f>IF(ISBLANK(laps_times[[#This Row],[53]]),"DNF",    rounds_cum_time[[#This Row],[52]]+laps_times[[#This Row],[53]])</f>
        <v>9.4294791666666669E-2</v>
      </c>
      <c r="BK84" s="126">
        <f>IF(ISBLANK(laps_times[[#This Row],[54]]),"DNF",    rounds_cum_time[[#This Row],[53]]+laps_times[[#This Row],[54]])</f>
        <v>9.6158564814814815E-2</v>
      </c>
      <c r="BL84" s="126">
        <f>IF(ISBLANK(laps_times[[#This Row],[55]]),"DNF",    rounds_cum_time[[#This Row],[54]]+laps_times[[#This Row],[55]])</f>
        <v>9.8021643518518525E-2</v>
      </c>
      <c r="BM84" s="126">
        <f>IF(ISBLANK(laps_times[[#This Row],[56]]),"DNF",    rounds_cum_time[[#This Row],[55]]+laps_times[[#This Row],[56]])</f>
        <v>9.9938657407407414E-2</v>
      </c>
      <c r="BN84" s="126">
        <f>IF(ISBLANK(laps_times[[#This Row],[57]]),"DNF",    rounds_cum_time[[#This Row],[56]]+laps_times[[#This Row],[57]])</f>
        <v>0.10180625</v>
      </c>
      <c r="BO84" s="126">
        <f>IF(ISBLANK(laps_times[[#This Row],[58]]),"DNF",    rounds_cum_time[[#This Row],[57]]+laps_times[[#This Row],[58]])</f>
        <v>0.103671875</v>
      </c>
      <c r="BP84" s="126">
        <f>IF(ISBLANK(laps_times[[#This Row],[59]]),"DNF",    rounds_cum_time[[#This Row],[58]]+laps_times[[#This Row],[59]])</f>
        <v>0.10555624999999999</v>
      </c>
      <c r="BQ84" s="126">
        <f>IF(ISBLANK(laps_times[[#This Row],[60]]),"DNF",    rounds_cum_time[[#This Row],[59]]+laps_times[[#This Row],[60]])</f>
        <v>0.10741851851851851</v>
      </c>
      <c r="BR84" s="126">
        <f>IF(ISBLANK(laps_times[[#This Row],[61]]),"DNF",    rounds_cum_time[[#This Row],[60]]+laps_times[[#This Row],[61]])</f>
        <v>0.10932129629629629</v>
      </c>
      <c r="BS84" s="126">
        <f>IF(ISBLANK(laps_times[[#This Row],[62]]),"DNF",    rounds_cum_time[[#This Row],[61]]+laps_times[[#This Row],[62]])</f>
        <v>0.11125914351851851</v>
      </c>
      <c r="BT84" s="126">
        <f>IF(ISBLANK(laps_times[[#This Row],[63]]),"DNF",    rounds_cum_time[[#This Row],[62]]+laps_times[[#This Row],[63]])</f>
        <v>0.11318229166666666</v>
      </c>
      <c r="BU84" s="126">
        <f>IF(ISBLANK(laps_times[[#This Row],[64]]),"DNF",    rounds_cum_time[[#This Row],[63]]+laps_times[[#This Row],[64]])</f>
        <v>0.11510300925925925</v>
      </c>
      <c r="BV84" s="126">
        <f>IF(ISBLANK(laps_times[[#This Row],[65]]),"DNF",    rounds_cum_time[[#This Row],[64]]+laps_times[[#This Row],[65]])</f>
        <v>0.11703634259259257</v>
      </c>
      <c r="BW84" s="126">
        <f>IF(ISBLANK(laps_times[[#This Row],[66]]),"DNF",    rounds_cum_time[[#This Row],[65]]+laps_times[[#This Row],[66]])</f>
        <v>0.11899652777777776</v>
      </c>
      <c r="BX84" s="126">
        <f>IF(ISBLANK(laps_times[[#This Row],[67]]),"DNF",    rounds_cum_time[[#This Row],[66]]+laps_times[[#This Row],[67]])</f>
        <v>0.12097905092592591</v>
      </c>
      <c r="BY84" s="126">
        <f>IF(ISBLANK(laps_times[[#This Row],[68]]),"DNF",    rounds_cum_time[[#This Row],[67]]+laps_times[[#This Row],[68]])</f>
        <v>0.12296134259259257</v>
      </c>
      <c r="BZ84" s="126">
        <f>IF(ISBLANK(laps_times[[#This Row],[69]]),"DNF",    rounds_cum_time[[#This Row],[68]]+laps_times[[#This Row],[69]])</f>
        <v>0.12496817129629628</v>
      </c>
      <c r="CA84" s="126">
        <f>IF(ISBLANK(laps_times[[#This Row],[70]]),"DNF",    rounds_cum_time[[#This Row],[69]]+laps_times[[#This Row],[70]])</f>
        <v>0.12700208333333332</v>
      </c>
      <c r="CB84" s="126">
        <f>IF(ISBLANK(laps_times[[#This Row],[71]]),"DNF",    rounds_cum_time[[#This Row],[70]]+laps_times[[#This Row],[71]])</f>
        <v>0.1290273148148148</v>
      </c>
      <c r="CC84" s="126">
        <f>IF(ISBLANK(laps_times[[#This Row],[72]]),"DNF",    rounds_cum_time[[#This Row],[71]]+laps_times[[#This Row],[72]])</f>
        <v>0.13109247685185185</v>
      </c>
      <c r="CD84" s="126">
        <f>IF(ISBLANK(laps_times[[#This Row],[73]]),"DNF",    rounds_cum_time[[#This Row],[72]]+laps_times[[#This Row],[73]])</f>
        <v>0.1331417824074074</v>
      </c>
      <c r="CE84" s="126">
        <f>IF(ISBLANK(laps_times[[#This Row],[74]]),"DNF",    rounds_cum_time[[#This Row],[73]]+laps_times[[#This Row],[74]])</f>
        <v>0.13593877314814815</v>
      </c>
      <c r="CF84" s="126">
        <f>IF(ISBLANK(laps_times[[#This Row],[75]]),"DNF",    rounds_cum_time[[#This Row],[74]]+laps_times[[#This Row],[75]])</f>
        <v>0.13834085648148148</v>
      </c>
      <c r="CG84" s="126">
        <f>IF(ISBLANK(laps_times[[#This Row],[76]]),"DNF",    rounds_cum_time[[#This Row],[75]]+laps_times[[#This Row],[76]])</f>
        <v>0.14036956018518518</v>
      </c>
      <c r="CH84" s="126">
        <f>IF(ISBLANK(laps_times[[#This Row],[77]]),"DNF",    rounds_cum_time[[#This Row],[76]]+laps_times[[#This Row],[77]])</f>
        <v>0.14239699074074072</v>
      </c>
      <c r="CI84" s="126">
        <f>IF(ISBLANK(laps_times[[#This Row],[78]]),"DNF",    rounds_cum_time[[#This Row],[77]]+laps_times[[#This Row],[78]])</f>
        <v>0.14447465277777777</v>
      </c>
      <c r="CJ84" s="126">
        <f>IF(ISBLANK(laps_times[[#This Row],[79]]),"DNF",    rounds_cum_time[[#This Row],[78]]+laps_times[[#This Row],[79]])</f>
        <v>0.14657013888888887</v>
      </c>
      <c r="CK84" s="126">
        <f>IF(ISBLANK(laps_times[[#This Row],[80]]),"DNF",    rounds_cum_time[[#This Row],[79]]+laps_times[[#This Row],[80]])</f>
        <v>0.14863541666666666</v>
      </c>
      <c r="CL84" s="126">
        <f>IF(ISBLANK(laps_times[[#This Row],[81]]),"DNF",    rounds_cum_time[[#This Row],[80]]+laps_times[[#This Row],[81]])</f>
        <v>0.15090833333333334</v>
      </c>
      <c r="CM84" s="126">
        <f>IF(ISBLANK(laps_times[[#This Row],[82]]),"DNF",    rounds_cum_time[[#This Row],[81]]+laps_times[[#This Row],[82]])</f>
        <v>0.15299965277777777</v>
      </c>
      <c r="CN84" s="126">
        <f>IF(ISBLANK(laps_times[[#This Row],[83]]),"DNF",    rounds_cum_time[[#This Row],[82]]+laps_times[[#This Row],[83]])</f>
        <v>0.15509062499999998</v>
      </c>
      <c r="CO84" s="126">
        <f>IF(ISBLANK(laps_times[[#This Row],[84]]),"DNF",    rounds_cum_time[[#This Row],[83]]+laps_times[[#This Row],[84]])</f>
        <v>0.15716990740740738</v>
      </c>
      <c r="CP84" s="126">
        <f>IF(ISBLANK(laps_times[[#This Row],[85]]),"DNF",    rounds_cum_time[[#This Row],[84]]+laps_times[[#This Row],[85]])</f>
        <v>0.1592898148148148</v>
      </c>
      <c r="CQ84" s="126">
        <f>IF(ISBLANK(laps_times[[#This Row],[86]]),"DNF",    rounds_cum_time[[#This Row],[85]]+laps_times[[#This Row],[86]])</f>
        <v>0.16138854166666666</v>
      </c>
      <c r="CR84" s="126">
        <f>IF(ISBLANK(laps_times[[#This Row],[87]]),"DNF",    rounds_cum_time[[#This Row],[86]]+laps_times[[#This Row],[87]])</f>
        <v>0.16345810185185186</v>
      </c>
      <c r="CS84" s="126">
        <f>IF(ISBLANK(laps_times[[#This Row],[88]]),"DNF",    rounds_cum_time[[#This Row],[87]]+laps_times[[#This Row],[88]])</f>
        <v>0.16557025462962963</v>
      </c>
      <c r="CT84" s="126">
        <f>IF(ISBLANK(laps_times[[#This Row],[89]]),"DNF",    rounds_cum_time[[#This Row],[88]]+laps_times[[#This Row],[89]])</f>
        <v>0.16775266203703704</v>
      </c>
      <c r="CU84" s="126">
        <f>IF(ISBLANK(laps_times[[#This Row],[90]]),"DNF",    rounds_cum_time[[#This Row],[89]]+laps_times[[#This Row],[90]])</f>
        <v>0.16998402777777777</v>
      </c>
      <c r="CV84" s="126">
        <f>IF(ISBLANK(laps_times[[#This Row],[91]]),"DNF",    rounds_cum_time[[#This Row],[90]]+laps_times[[#This Row],[91]])</f>
        <v>0.17212627314814813</v>
      </c>
      <c r="CW84" s="126">
        <f>IF(ISBLANK(laps_times[[#This Row],[92]]),"DNF",    rounds_cum_time[[#This Row],[91]]+laps_times[[#This Row],[92]])</f>
        <v>0.17421087962962961</v>
      </c>
      <c r="CX84" s="126">
        <f>IF(ISBLANK(laps_times[[#This Row],[93]]),"DNF",    rounds_cum_time[[#This Row],[92]]+laps_times[[#This Row],[93]])</f>
        <v>0.17635879629629628</v>
      </c>
      <c r="CY84" s="126">
        <f>IF(ISBLANK(laps_times[[#This Row],[94]]),"DNF",    rounds_cum_time[[#This Row],[93]]+laps_times[[#This Row],[94]])</f>
        <v>0.17851388888888886</v>
      </c>
      <c r="CZ84" s="126">
        <f>IF(ISBLANK(laps_times[[#This Row],[95]]),"DNF",    rounds_cum_time[[#This Row],[94]]+laps_times[[#This Row],[95]])</f>
        <v>0.18094791666666662</v>
      </c>
      <c r="DA84" s="126">
        <f>IF(ISBLANK(laps_times[[#This Row],[96]]),"DNF",    rounds_cum_time[[#This Row],[95]]+laps_times[[#This Row],[96]])</f>
        <v>0.1830384259259259</v>
      </c>
      <c r="DB84" s="126">
        <f>IF(ISBLANK(laps_times[[#This Row],[97]]),"DNF",    rounds_cum_time[[#This Row],[96]]+laps_times[[#This Row],[97]])</f>
        <v>0.18520081018518517</v>
      </c>
      <c r="DC84" s="126">
        <f>IF(ISBLANK(laps_times[[#This Row],[98]]),"DNF",    rounds_cum_time[[#This Row],[97]]+laps_times[[#This Row],[98]])</f>
        <v>0.1874446759259259</v>
      </c>
      <c r="DD84" s="126">
        <f>IF(ISBLANK(laps_times[[#This Row],[99]]),"DNF",    rounds_cum_time[[#This Row],[98]]+laps_times[[#This Row],[99]])</f>
        <v>0.18962673611111108</v>
      </c>
      <c r="DE84" s="126">
        <f>IF(ISBLANK(laps_times[[#This Row],[100]]),"DNF",    rounds_cum_time[[#This Row],[99]]+laps_times[[#This Row],[100]])</f>
        <v>0.19195439814814813</v>
      </c>
      <c r="DF84" s="126">
        <f>IF(ISBLANK(laps_times[[#This Row],[101]]),"DNF",    rounds_cum_time[[#This Row],[100]]+laps_times[[#This Row],[101]])</f>
        <v>0.19413923611111109</v>
      </c>
      <c r="DG84" s="126">
        <f>IF(ISBLANK(laps_times[[#This Row],[102]]),"DNF",    rounds_cum_time[[#This Row],[101]]+laps_times[[#This Row],[102]])</f>
        <v>0.19632696759259258</v>
      </c>
      <c r="DH84" s="126">
        <f>IF(ISBLANK(laps_times[[#This Row],[103]]),"DNF",    rounds_cum_time[[#This Row],[102]]+laps_times[[#This Row],[103]])</f>
        <v>0.19855289351851851</v>
      </c>
      <c r="DI84" s="127">
        <f>IF(ISBLANK(laps_times[[#This Row],[104]]),"DNF",    rounds_cum_time[[#This Row],[103]]+laps_times[[#This Row],[104]])</f>
        <v>0.20075729166666667</v>
      </c>
      <c r="DJ84" s="127">
        <f>IF(ISBLANK(laps_times[[#This Row],[105]]),"DNF",    rounds_cum_time[[#This Row],[104]]+laps_times[[#This Row],[105]])</f>
        <v>0.20289108796296296</v>
      </c>
    </row>
    <row r="85" spans="2:114">
      <c r="B85" s="123">
        <f>laps_times[[#This Row],[poř]]</f>
        <v>82</v>
      </c>
      <c r="C85" s="124">
        <f>laps_times[[#This Row],[s.č.]]</f>
        <v>20</v>
      </c>
      <c r="D85" s="124" t="str">
        <f>laps_times[[#This Row],[jméno]]</f>
        <v>Grbović Ljubivoje</v>
      </c>
      <c r="E85" s="125">
        <f>laps_times[[#This Row],[roč]]</f>
        <v>1956</v>
      </c>
      <c r="F85" s="125" t="str">
        <f>laps_times[[#This Row],[kat]]</f>
        <v>M60</v>
      </c>
      <c r="G85" s="125">
        <f>laps_times[[#This Row],[poř_kat]]</f>
        <v>5</v>
      </c>
      <c r="H85" s="124" t="str">
        <f>IF(ISBLANK(laps_times[[#This Row],[klub]]),"-",laps_times[[#This Row],[klub]])</f>
        <v>MARATON TIM KV</v>
      </c>
      <c r="I85" s="133">
        <f>laps_times[[#This Row],[celk. čas]]</f>
        <v>0.2035034722222222</v>
      </c>
      <c r="J85" s="126">
        <f>laps_times[[#This Row],[1]]</f>
        <v>2.6496527777777781E-3</v>
      </c>
      <c r="K85" s="126">
        <f>IF(ISBLANK(laps_times[[#This Row],[2]]),"DNF",    rounds_cum_time[[#This Row],[1]]+laps_times[[#This Row],[2]])</f>
        <v>4.2822916666666669E-3</v>
      </c>
      <c r="L85" s="126">
        <f>IF(ISBLANK(laps_times[[#This Row],[3]]),"DNF",    rounds_cum_time[[#This Row],[2]]+laps_times[[#This Row],[3]])</f>
        <v>5.8916666666666666E-3</v>
      </c>
      <c r="M85" s="126">
        <f>IF(ISBLANK(laps_times[[#This Row],[4]]),"DNF",    rounds_cum_time[[#This Row],[3]]+laps_times[[#This Row],[4]])</f>
        <v>7.492708333333333E-3</v>
      </c>
      <c r="N85" s="126">
        <f>IF(ISBLANK(laps_times[[#This Row],[5]]),"DNF",    rounds_cum_time[[#This Row],[4]]+laps_times[[#This Row],[5]])</f>
        <v>9.1062499999999998E-3</v>
      </c>
      <c r="O85" s="126">
        <f>IF(ISBLANK(laps_times[[#This Row],[6]]),"DNF",    rounds_cum_time[[#This Row],[5]]+laps_times[[#This Row],[6]])</f>
        <v>1.0787962962962963E-2</v>
      </c>
      <c r="P85" s="126">
        <f>IF(ISBLANK(laps_times[[#This Row],[7]]),"DNF",    rounds_cum_time[[#This Row],[6]]+laps_times[[#This Row],[7]])</f>
        <v>1.243298611111111E-2</v>
      </c>
      <c r="Q85" s="126">
        <f>IF(ISBLANK(laps_times[[#This Row],[8]]),"DNF",    rounds_cum_time[[#This Row],[7]]+laps_times[[#This Row],[8]])</f>
        <v>1.4075694444444443E-2</v>
      </c>
      <c r="R85" s="126">
        <f>IF(ISBLANK(laps_times[[#This Row],[9]]),"DNF",    rounds_cum_time[[#This Row],[8]]+laps_times[[#This Row],[9]])</f>
        <v>1.5724189814814812E-2</v>
      </c>
      <c r="S85" s="126">
        <f>IF(ISBLANK(laps_times[[#This Row],[10]]),"DNF",    rounds_cum_time[[#This Row],[9]]+laps_times[[#This Row],[10]])</f>
        <v>1.7392361111111108E-2</v>
      </c>
      <c r="T85" s="126">
        <f>IF(ISBLANK(laps_times[[#This Row],[11]]),"DNF",    rounds_cum_time[[#This Row],[10]]+laps_times[[#This Row],[11]])</f>
        <v>1.9097685185185183E-2</v>
      </c>
      <c r="U85" s="126">
        <f>IF(ISBLANK(laps_times[[#This Row],[12]]),"DNF",    rounds_cum_time[[#This Row],[11]]+laps_times[[#This Row],[12]])</f>
        <v>2.0731018518518517E-2</v>
      </c>
      <c r="V85" s="126">
        <f>IF(ISBLANK(laps_times[[#This Row],[13]]),"DNF",    rounds_cum_time[[#This Row],[12]]+laps_times[[#This Row],[13]])</f>
        <v>2.2383912037037035E-2</v>
      </c>
      <c r="W85" s="126">
        <f>IF(ISBLANK(laps_times[[#This Row],[14]]),"DNF",    rounds_cum_time[[#This Row],[13]]+laps_times[[#This Row],[14]])</f>
        <v>2.4087268518518518E-2</v>
      </c>
      <c r="X85" s="126">
        <f>IF(ISBLANK(laps_times[[#This Row],[15]]),"DNF",    rounds_cum_time[[#This Row],[14]]+laps_times[[#This Row],[15]])</f>
        <v>2.5712384259259258E-2</v>
      </c>
      <c r="Y85" s="126">
        <f>IF(ISBLANK(laps_times[[#This Row],[16]]),"DNF",    rounds_cum_time[[#This Row],[15]]+laps_times[[#This Row],[16]])</f>
        <v>2.7336805555555555E-2</v>
      </c>
      <c r="Z85" s="126">
        <f>IF(ISBLANK(laps_times[[#This Row],[17]]),"DNF",    rounds_cum_time[[#This Row],[16]]+laps_times[[#This Row],[17]])</f>
        <v>2.8994791666666665E-2</v>
      </c>
      <c r="AA85" s="126">
        <f>IF(ISBLANK(laps_times[[#This Row],[18]]),"DNF",    rounds_cum_time[[#This Row],[17]]+laps_times[[#This Row],[18]])</f>
        <v>3.0653009259259258E-2</v>
      </c>
      <c r="AB85" s="126">
        <f>IF(ISBLANK(laps_times[[#This Row],[19]]),"DNF",    rounds_cum_time[[#This Row],[18]]+laps_times[[#This Row],[19]])</f>
        <v>3.227777777777778E-2</v>
      </c>
      <c r="AC85" s="126">
        <f>IF(ISBLANK(laps_times[[#This Row],[20]]),"DNF",    rounds_cum_time[[#This Row],[19]]+laps_times[[#This Row],[20]])</f>
        <v>3.3892592592592592E-2</v>
      </c>
      <c r="AD85" s="126">
        <f>IF(ISBLANK(laps_times[[#This Row],[21]]),"DNF",    rounds_cum_time[[#This Row],[20]]+laps_times[[#This Row],[21]])</f>
        <v>3.5552662037037039E-2</v>
      </c>
      <c r="AE85" s="126">
        <f>IF(ISBLANK(laps_times[[#This Row],[22]]),"DNF",    rounds_cum_time[[#This Row],[21]]+laps_times[[#This Row],[22]])</f>
        <v>3.7267013888888888E-2</v>
      </c>
      <c r="AF85" s="126">
        <f>IF(ISBLANK(laps_times[[#This Row],[23]]),"DNF",    rounds_cum_time[[#This Row],[22]]+laps_times[[#This Row],[23]])</f>
        <v>3.8937847222222224E-2</v>
      </c>
      <c r="AG85" s="126">
        <f>IF(ISBLANK(laps_times[[#This Row],[24]]),"DNF",    rounds_cum_time[[#This Row],[23]]+laps_times[[#This Row],[24]])</f>
        <v>4.0607870370370371E-2</v>
      </c>
      <c r="AH85" s="126">
        <f>IF(ISBLANK(laps_times[[#This Row],[25]]),"DNF",    rounds_cum_time[[#This Row],[24]]+laps_times[[#This Row],[25]])</f>
        <v>4.2296643518518522E-2</v>
      </c>
      <c r="AI85" s="126">
        <f>IF(ISBLANK(laps_times[[#This Row],[26]]),"DNF",    rounds_cum_time[[#This Row],[25]]+laps_times[[#This Row],[26]])</f>
        <v>4.4538310185185191E-2</v>
      </c>
      <c r="AJ85" s="126">
        <f>IF(ISBLANK(laps_times[[#This Row],[27]]),"DNF",    rounds_cum_time[[#This Row],[26]]+laps_times[[#This Row],[27]])</f>
        <v>4.6233680555555559E-2</v>
      </c>
      <c r="AK85" s="126">
        <f>IF(ISBLANK(laps_times[[#This Row],[28]]),"DNF",    rounds_cum_time[[#This Row],[27]]+laps_times[[#This Row],[28]])</f>
        <v>4.7924189814814819E-2</v>
      </c>
      <c r="AL85" s="126">
        <f>IF(ISBLANK(laps_times[[#This Row],[29]]),"DNF",    rounds_cum_time[[#This Row],[28]]+laps_times[[#This Row],[29]])</f>
        <v>4.9587037037037041E-2</v>
      </c>
      <c r="AM85" s="126">
        <f>IF(ISBLANK(laps_times[[#This Row],[30]]),"DNF",    rounds_cum_time[[#This Row],[29]]+laps_times[[#This Row],[30]])</f>
        <v>5.1410879629629633E-2</v>
      </c>
      <c r="AN85" s="126">
        <f>IF(ISBLANK(laps_times[[#This Row],[31]]),"DNF",    rounds_cum_time[[#This Row],[30]]+laps_times[[#This Row],[31]])</f>
        <v>5.3130439814814821E-2</v>
      </c>
      <c r="AO85" s="126">
        <f>IF(ISBLANK(laps_times[[#This Row],[32]]),"DNF",    rounds_cum_time[[#This Row],[31]]+laps_times[[#This Row],[32]])</f>
        <v>5.4831365740740746E-2</v>
      </c>
      <c r="AP85" s="126">
        <f>IF(ISBLANK(laps_times[[#This Row],[33]]),"DNF",    rounds_cum_time[[#This Row],[32]]+laps_times[[#This Row],[33]])</f>
        <v>5.6573611111111116E-2</v>
      </c>
      <c r="AQ85" s="126">
        <f>IF(ISBLANK(laps_times[[#This Row],[34]]),"DNF",    rounds_cum_time[[#This Row],[33]]+laps_times[[#This Row],[34]])</f>
        <v>5.8298148148148154E-2</v>
      </c>
      <c r="AR85" s="126">
        <f>IF(ISBLANK(laps_times[[#This Row],[35]]),"DNF",    rounds_cum_time[[#This Row],[34]]+laps_times[[#This Row],[35]])</f>
        <v>6.0012615740740745E-2</v>
      </c>
      <c r="AS85" s="126">
        <f>IF(ISBLANK(laps_times[[#This Row],[36]]),"DNF",    rounds_cum_time[[#This Row],[35]]+laps_times[[#This Row],[36]])</f>
        <v>6.189606481481482E-2</v>
      </c>
      <c r="AT85" s="126">
        <f>IF(ISBLANK(laps_times[[#This Row],[37]]),"DNF",    rounds_cum_time[[#This Row],[36]]+laps_times[[#This Row],[37]])</f>
        <v>6.3658564814814828E-2</v>
      </c>
      <c r="AU85" s="126">
        <f>IF(ISBLANK(laps_times[[#This Row],[38]]),"DNF",    rounds_cum_time[[#This Row],[37]]+laps_times[[#This Row],[38]])</f>
        <v>6.5380671296296308E-2</v>
      </c>
      <c r="AV85" s="126">
        <f>IF(ISBLANK(laps_times[[#This Row],[39]]),"DNF",    rounds_cum_time[[#This Row],[38]]+laps_times[[#This Row],[39]])</f>
        <v>6.7114351851851869E-2</v>
      </c>
      <c r="AW85" s="126">
        <f>IF(ISBLANK(laps_times[[#This Row],[40]]),"DNF",    rounds_cum_time[[#This Row],[39]]+laps_times[[#This Row],[40]])</f>
        <v>6.885532407407409E-2</v>
      </c>
      <c r="AX85" s="126">
        <f>IF(ISBLANK(laps_times[[#This Row],[41]]),"DNF",    rounds_cum_time[[#This Row],[40]]+laps_times[[#This Row],[41]])</f>
        <v>7.0690740740740762E-2</v>
      </c>
      <c r="AY85" s="126">
        <f>IF(ISBLANK(laps_times[[#This Row],[42]]),"DNF",    rounds_cum_time[[#This Row],[41]]+laps_times[[#This Row],[42]])</f>
        <v>7.2461574074074095E-2</v>
      </c>
      <c r="AZ85" s="126">
        <f>IF(ISBLANK(laps_times[[#This Row],[43]]),"DNF",    rounds_cum_time[[#This Row],[42]]+laps_times[[#This Row],[43]])</f>
        <v>7.423078703703706E-2</v>
      </c>
      <c r="BA85" s="126">
        <f>IF(ISBLANK(laps_times[[#This Row],[44]]),"DNF",    rounds_cum_time[[#This Row],[43]]+laps_times[[#This Row],[44]])</f>
        <v>7.6220023148148172E-2</v>
      </c>
      <c r="BB85" s="126">
        <f>IF(ISBLANK(laps_times[[#This Row],[45]]),"DNF",    rounds_cum_time[[#This Row],[44]]+laps_times[[#This Row],[45]])</f>
        <v>7.804166666666669E-2</v>
      </c>
      <c r="BC85" s="126">
        <f>IF(ISBLANK(laps_times[[#This Row],[46]]),"DNF",    rounds_cum_time[[#This Row],[45]]+laps_times[[#This Row],[46]])</f>
        <v>7.9851851851851868E-2</v>
      </c>
      <c r="BD85" s="126">
        <f>IF(ISBLANK(laps_times[[#This Row],[47]]),"DNF",    rounds_cum_time[[#This Row],[46]]+laps_times[[#This Row],[47]])</f>
        <v>8.1692013888888901E-2</v>
      </c>
      <c r="BE85" s="126">
        <f>IF(ISBLANK(laps_times[[#This Row],[48]]),"DNF",    rounds_cum_time[[#This Row],[47]]+laps_times[[#This Row],[48]])</f>
        <v>8.4099305555555573E-2</v>
      </c>
      <c r="BF85" s="126">
        <f>IF(ISBLANK(laps_times[[#This Row],[49]]),"DNF",    rounds_cum_time[[#This Row],[48]]+laps_times[[#This Row],[49]])</f>
        <v>8.5911226851851874E-2</v>
      </c>
      <c r="BG85" s="126">
        <f>IF(ISBLANK(laps_times[[#This Row],[50]]),"DNF",    rounds_cum_time[[#This Row],[49]]+laps_times[[#This Row],[50]])</f>
        <v>8.7712152777777802E-2</v>
      </c>
      <c r="BH85" s="126">
        <f>IF(ISBLANK(laps_times[[#This Row],[51]]),"DNF",    rounds_cum_time[[#This Row],[50]]+laps_times[[#This Row],[51]])</f>
        <v>8.948784722222225E-2</v>
      </c>
      <c r="BI85" s="126">
        <f>IF(ISBLANK(laps_times[[#This Row],[52]]),"DNF",    rounds_cum_time[[#This Row],[51]]+laps_times[[#This Row],[52]])</f>
        <v>9.1324305555555582E-2</v>
      </c>
      <c r="BJ85" s="126">
        <f>IF(ISBLANK(laps_times[[#This Row],[53]]),"DNF",    rounds_cum_time[[#This Row],[52]]+laps_times[[#This Row],[53]])</f>
        <v>9.318275462962966E-2</v>
      </c>
      <c r="BK85" s="126">
        <f>IF(ISBLANK(laps_times[[#This Row],[54]]),"DNF",    rounds_cum_time[[#This Row],[53]]+laps_times[[#This Row],[54]])</f>
        <v>9.494259259259262E-2</v>
      </c>
      <c r="BL85" s="126">
        <f>IF(ISBLANK(laps_times[[#This Row],[55]]),"DNF",    rounds_cum_time[[#This Row],[54]]+laps_times[[#This Row],[55]])</f>
        <v>9.6749074074074098E-2</v>
      </c>
      <c r="BM85" s="126">
        <f>IF(ISBLANK(laps_times[[#This Row],[56]]),"DNF",    rounds_cum_time[[#This Row],[55]]+laps_times[[#This Row],[56]])</f>
        <v>9.8582638888888907E-2</v>
      </c>
      <c r="BN85" s="126">
        <f>IF(ISBLANK(laps_times[[#This Row],[57]]),"DNF",    rounds_cum_time[[#This Row],[56]]+laps_times[[#This Row],[57]])</f>
        <v>0.10094178240740742</v>
      </c>
      <c r="BO85" s="126">
        <f>IF(ISBLANK(laps_times[[#This Row],[58]]),"DNF",    rounds_cum_time[[#This Row],[57]]+laps_times[[#This Row],[58]])</f>
        <v>0.1027508101851852</v>
      </c>
      <c r="BP85" s="126">
        <f>IF(ISBLANK(laps_times[[#This Row],[59]]),"DNF",    rounds_cum_time[[#This Row],[58]]+laps_times[[#This Row],[59]])</f>
        <v>0.10458495370370371</v>
      </c>
      <c r="BQ85" s="126">
        <f>IF(ISBLANK(laps_times[[#This Row],[60]]),"DNF",    rounds_cum_time[[#This Row],[59]]+laps_times[[#This Row],[60]])</f>
        <v>0.10644710648148149</v>
      </c>
      <c r="BR85" s="126">
        <f>IF(ISBLANK(laps_times[[#This Row],[61]]),"DNF",    rounds_cum_time[[#This Row],[60]]+laps_times[[#This Row],[61]])</f>
        <v>0.10830682870370371</v>
      </c>
      <c r="BS85" s="126">
        <f>IF(ISBLANK(laps_times[[#This Row],[62]]),"DNF",    rounds_cum_time[[#This Row],[61]]+laps_times[[#This Row],[62]])</f>
        <v>0.11028773148148149</v>
      </c>
      <c r="BT85" s="126">
        <f>IF(ISBLANK(laps_times[[#This Row],[63]]),"DNF",    rounds_cum_time[[#This Row],[62]]+laps_times[[#This Row],[63]])</f>
        <v>0.11214351851851853</v>
      </c>
      <c r="BU85" s="126">
        <f>IF(ISBLANK(laps_times[[#This Row],[64]]),"DNF",    rounds_cum_time[[#This Row],[63]]+laps_times[[#This Row],[64]])</f>
        <v>0.11400983796296298</v>
      </c>
      <c r="BV85" s="126">
        <f>IF(ISBLANK(laps_times[[#This Row],[65]]),"DNF",    rounds_cum_time[[#This Row],[64]]+laps_times[[#This Row],[65]])</f>
        <v>0.11593414351851854</v>
      </c>
      <c r="BW85" s="126">
        <f>IF(ISBLANK(laps_times[[#This Row],[66]]),"DNF",    rounds_cum_time[[#This Row],[65]]+laps_times[[#This Row],[66]])</f>
        <v>0.11786122685185187</v>
      </c>
      <c r="BX85" s="126">
        <f>IF(ISBLANK(laps_times[[#This Row],[67]]),"DNF",    rounds_cum_time[[#This Row],[66]]+laps_times[[#This Row],[67]])</f>
        <v>0.12002175925925927</v>
      </c>
      <c r="BY85" s="126">
        <f>IF(ISBLANK(laps_times[[#This Row],[68]]),"DNF",    rounds_cum_time[[#This Row],[67]]+laps_times[[#This Row],[68]])</f>
        <v>0.12202488425925927</v>
      </c>
      <c r="BZ85" s="126">
        <f>IF(ISBLANK(laps_times[[#This Row],[69]]),"DNF",    rounds_cum_time[[#This Row],[68]]+laps_times[[#This Row],[69]])</f>
        <v>0.12401585648148149</v>
      </c>
      <c r="CA85" s="126">
        <f>IF(ISBLANK(laps_times[[#This Row],[70]]),"DNF",    rounds_cum_time[[#This Row],[69]]+laps_times[[#This Row],[70]])</f>
        <v>0.12627372685185187</v>
      </c>
      <c r="CB85" s="126">
        <f>IF(ISBLANK(laps_times[[#This Row],[71]]),"DNF",    rounds_cum_time[[#This Row],[70]]+laps_times[[#This Row],[71]])</f>
        <v>0.12814386574074077</v>
      </c>
      <c r="CC85" s="126">
        <f>IF(ISBLANK(laps_times[[#This Row],[72]]),"DNF",    rounds_cum_time[[#This Row],[71]]+laps_times[[#This Row],[72]])</f>
        <v>0.13005069444444448</v>
      </c>
      <c r="CD85" s="126">
        <f>IF(ISBLANK(laps_times[[#This Row],[73]]),"DNF",    rounds_cum_time[[#This Row],[72]]+laps_times[[#This Row],[73]])</f>
        <v>0.13205185185185189</v>
      </c>
      <c r="CE85" s="126">
        <f>IF(ISBLANK(laps_times[[#This Row],[74]]),"DNF",    rounds_cum_time[[#This Row],[73]]+laps_times[[#This Row],[74]])</f>
        <v>0.13401307870370374</v>
      </c>
      <c r="CF85" s="126">
        <f>IF(ISBLANK(laps_times[[#This Row],[75]]),"DNF",    rounds_cum_time[[#This Row],[74]]+laps_times[[#This Row],[75]])</f>
        <v>0.13632129629629633</v>
      </c>
      <c r="CG85" s="126">
        <f>IF(ISBLANK(laps_times[[#This Row],[76]]),"DNF",    rounds_cum_time[[#This Row],[75]]+laps_times[[#This Row],[76]])</f>
        <v>0.13835173611111115</v>
      </c>
      <c r="CH85" s="126">
        <f>IF(ISBLANK(laps_times[[#This Row],[77]]),"DNF",    rounds_cum_time[[#This Row],[76]]+laps_times[[#This Row],[77]])</f>
        <v>0.14036053240740745</v>
      </c>
      <c r="CI85" s="126">
        <f>IF(ISBLANK(laps_times[[#This Row],[78]]),"DNF",    rounds_cum_time[[#This Row],[77]]+laps_times[[#This Row],[78]])</f>
        <v>0.14237453703703709</v>
      </c>
      <c r="CJ85" s="126">
        <f>IF(ISBLANK(laps_times[[#This Row],[79]]),"DNF",    rounds_cum_time[[#This Row],[78]]+laps_times[[#This Row],[79]])</f>
        <v>0.14533437500000004</v>
      </c>
      <c r="CK85" s="126">
        <f>IF(ISBLANK(laps_times[[#This Row],[80]]),"DNF",    rounds_cum_time[[#This Row],[79]]+laps_times[[#This Row],[80]])</f>
        <v>0.14744074074074079</v>
      </c>
      <c r="CL85" s="126">
        <f>IF(ISBLANK(laps_times[[#This Row],[81]]),"DNF",    rounds_cum_time[[#This Row],[80]]+laps_times[[#This Row],[81]])</f>
        <v>0.14950613425925929</v>
      </c>
      <c r="CM85" s="126">
        <f>IF(ISBLANK(laps_times[[#This Row],[82]]),"DNF",    rounds_cum_time[[#This Row],[81]]+laps_times[[#This Row],[82]])</f>
        <v>0.15157604166666669</v>
      </c>
      <c r="CN85" s="126">
        <f>IF(ISBLANK(laps_times[[#This Row],[83]]),"DNF",    rounds_cum_time[[#This Row],[82]]+laps_times[[#This Row],[83]])</f>
        <v>0.15397060185185188</v>
      </c>
      <c r="CO85" s="126">
        <f>IF(ISBLANK(laps_times[[#This Row],[84]]),"DNF",    rounds_cum_time[[#This Row],[83]]+laps_times[[#This Row],[84]])</f>
        <v>0.15616620370370374</v>
      </c>
      <c r="CP85" s="126">
        <f>IF(ISBLANK(laps_times[[#This Row],[85]]),"DNF",    rounds_cum_time[[#This Row],[84]]+laps_times[[#This Row],[85]])</f>
        <v>0.1583303240740741</v>
      </c>
      <c r="CQ85" s="126">
        <f>IF(ISBLANK(laps_times[[#This Row],[86]]),"DNF",    rounds_cum_time[[#This Row],[85]]+laps_times[[#This Row],[86]])</f>
        <v>0.16049803240740743</v>
      </c>
      <c r="CR85" s="126">
        <f>IF(ISBLANK(laps_times[[#This Row],[87]]),"DNF",    rounds_cum_time[[#This Row],[86]]+laps_times[[#This Row],[87]])</f>
        <v>0.16291620370370372</v>
      </c>
      <c r="CS85" s="126">
        <f>IF(ISBLANK(laps_times[[#This Row],[88]]),"DNF",    rounds_cum_time[[#This Row],[87]]+laps_times[[#This Row],[88]])</f>
        <v>0.16515405092592594</v>
      </c>
      <c r="CT85" s="126">
        <f>IF(ISBLANK(laps_times[[#This Row],[89]]),"DNF",    rounds_cum_time[[#This Row],[88]]+laps_times[[#This Row],[89]])</f>
        <v>0.16730914351851853</v>
      </c>
      <c r="CU85" s="126">
        <f>IF(ISBLANK(laps_times[[#This Row],[90]]),"DNF",    rounds_cum_time[[#This Row],[89]]+laps_times[[#This Row],[90]])</f>
        <v>0.16974548611111112</v>
      </c>
      <c r="CV85" s="126">
        <f>IF(ISBLANK(laps_times[[#This Row],[91]]),"DNF",    rounds_cum_time[[#This Row],[90]]+laps_times[[#This Row],[91]])</f>
        <v>0.17210069444444445</v>
      </c>
      <c r="CW85" s="126">
        <f>IF(ISBLANK(laps_times[[#This Row],[92]]),"DNF",    rounds_cum_time[[#This Row],[91]]+laps_times[[#This Row],[92]])</f>
        <v>0.17422638888888889</v>
      </c>
      <c r="CX85" s="126">
        <f>IF(ISBLANK(laps_times[[#This Row],[93]]),"DNF",    rounds_cum_time[[#This Row],[92]]+laps_times[[#This Row],[93]])</f>
        <v>0.17637453703703704</v>
      </c>
      <c r="CY85" s="126">
        <f>IF(ISBLANK(laps_times[[#This Row],[94]]),"DNF",    rounds_cum_time[[#This Row],[93]]+laps_times[[#This Row],[94]])</f>
        <v>0.17848113425925927</v>
      </c>
      <c r="CZ85" s="126">
        <f>IF(ISBLANK(laps_times[[#This Row],[95]]),"DNF",    rounds_cum_time[[#This Row],[94]]+laps_times[[#This Row],[95]])</f>
        <v>0.18077673611111111</v>
      </c>
      <c r="DA85" s="126">
        <f>IF(ISBLANK(laps_times[[#This Row],[96]]),"DNF",    rounds_cum_time[[#This Row],[95]]+laps_times[[#This Row],[96]])</f>
        <v>0.18305891203703703</v>
      </c>
      <c r="DB85" s="126">
        <f>IF(ISBLANK(laps_times[[#This Row],[97]]),"DNF",    rounds_cum_time[[#This Row],[96]]+laps_times[[#This Row],[97]])</f>
        <v>0.18516712962962961</v>
      </c>
      <c r="DC85" s="126">
        <f>IF(ISBLANK(laps_times[[#This Row],[98]]),"DNF",    rounds_cum_time[[#This Row],[97]]+laps_times[[#This Row],[98]])</f>
        <v>0.18727210648148146</v>
      </c>
      <c r="DD85" s="126">
        <f>IF(ISBLANK(laps_times[[#This Row],[99]]),"DNF",    rounds_cum_time[[#This Row],[98]]+laps_times[[#This Row],[99]])</f>
        <v>0.18989699074074071</v>
      </c>
      <c r="DE85" s="126">
        <f>IF(ISBLANK(laps_times[[#This Row],[100]]),"DNF",    rounds_cum_time[[#This Row],[99]]+laps_times[[#This Row],[100]])</f>
        <v>0.19213958333333331</v>
      </c>
      <c r="DF85" s="126">
        <f>IF(ISBLANK(laps_times[[#This Row],[101]]),"DNF",    rounds_cum_time[[#This Row],[100]]+laps_times[[#This Row],[101]])</f>
        <v>0.19441273148148144</v>
      </c>
      <c r="DG85" s="126">
        <f>IF(ISBLANK(laps_times[[#This Row],[102]]),"DNF",    rounds_cum_time[[#This Row],[101]]+laps_times[[#This Row],[102]])</f>
        <v>0.19677442129629627</v>
      </c>
      <c r="DH85" s="126">
        <f>IF(ISBLANK(laps_times[[#This Row],[103]]),"DNF",    rounds_cum_time[[#This Row],[102]]+laps_times[[#This Row],[103]])</f>
        <v>0.19901273148148146</v>
      </c>
      <c r="DI85" s="127">
        <f>IF(ISBLANK(laps_times[[#This Row],[104]]),"DNF",    rounds_cum_time[[#This Row],[103]]+laps_times[[#This Row],[104]])</f>
        <v>0.20125636574074071</v>
      </c>
      <c r="DJ85" s="127">
        <f>IF(ISBLANK(laps_times[[#This Row],[105]]),"DNF",    rounds_cum_time[[#This Row],[104]]+laps_times[[#This Row],[105]])</f>
        <v>0.20350312499999998</v>
      </c>
    </row>
    <row r="86" spans="2:114">
      <c r="B86" s="123">
        <f>laps_times[[#This Row],[poř]]</f>
        <v>83</v>
      </c>
      <c r="C86" s="124">
        <f>laps_times[[#This Row],[s.č.]]</f>
        <v>85</v>
      </c>
      <c r="D86" s="124" t="str">
        <f>laps_times[[#This Row],[jméno]]</f>
        <v>Zeman Pavel</v>
      </c>
      <c r="E86" s="125">
        <f>laps_times[[#This Row],[roč]]</f>
        <v>1954</v>
      </c>
      <c r="F86" s="125" t="str">
        <f>laps_times[[#This Row],[kat]]</f>
        <v>M60</v>
      </c>
      <c r="G86" s="125">
        <f>laps_times[[#This Row],[poř_kat]]</f>
        <v>6</v>
      </c>
      <c r="H86" s="124" t="str">
        <f>IF(ISBLANK(laps_times[[#This Row],[klub]]),"-",laps_times[[#This Row],[klub]])</f>
        <v>Traged team</v>
      </c>
      <c r="I86" s="133">
        <f>laps_times[[#This Row],[celk. čas]]</f>
        <v>0.20464236111111112</v>
      </c>
      <c r="J86" s="126">
        <f>laps_times[[#This Row],[1]]</f>
        <v>2.878587962962963E-3</v>
      </c>
      <c r="K86" s="126">
        <f>IF(ISBLANK(laps_times[[#This Row],[2]]),"DNF",    rounds_cum_time[[#This Row],[1]]+laps_times[[#This Row],[2]])</f>
        <v>4.6696759259259261E-3</v>
      </c>
      <c r="L86" s="126">
        <f>IF(ISBLANK(laps_times[[#This Row],[3]]),"DNF",    rounds_cum_time[[#This Row],[2]]+laps_times[[#This Row],[3]])</f>
        <v>6.4386574074074077E-3</v>
      </c>
      <c r="M86" s="126">
        <f>IF(ISBLANK(laps_times[[#This Row],[4]]),"DNF",    rounds_cum_time[[#This Row],[3]]+laps_times[[#This Row],[4]])</f>
        <v>8.2421296296296305E-3</v>
      </c>
      <c r="N86" s="126">
        <f>IF(ISBLANK(laps_times[[#This Row],[5]]),"DNF",    rounds_cum_time[[#This Row],[4]]+laps_times[[#This Row],[5]])</f>
        <v>1.0072569444444445E-2</v>
      </c>
      <c r="O86" s="126">
        <f>IF(ISBLANK(laps_times[[#This Row],[6]]),"DNF",    rounds_cum_time[[#This Row],[5]]+laps_times[[#This Row],[6]])</f>
        <v>1.1871180555555555E-2</v>
      </c>
      <c r="P86" s="126">
        <f>IF(ISBLANK(laps_times[[#This Row],[7]]),"DNF",    rounds_cum_time[[#This Row],[6]]+laps_times[[#This Row],[7]])</f>
        <v>1.3707060185185185E-2</v>
      </c>
      <c r="Q86" s="126">
        <f>IF(ISBLANK(laps_times[[#This Row],[8]]),"DNF",    rounds_cum_time[[#This Row],[7]]+laps_times[[#This Row],[8]])</f>
        <v>1.5512962962962963E-2</v>
      </c>
      <c r="R86" s="126">
        <f>IF(ISBLANK(laps_times[[#This Row],[9]]),"DNF",    rounds_cum_time[[#This Row],[8]]+laps_times[[#This Row],[9]])</f>
        <v>1.7352546296296296E-2</v>
      </c>
      <c r="S86" s="126">
        <f>IF(ISBLANK(laps_times[[#This Row],[10]]),"DNF",    rounds_cum_time[[#This Row],[9]]+laps_times[[#This Row],[10]])</f>
        <v>1.9198032407407407E-2</v>
      </c>
      <c r="T86" s="126">
        <f>IF(ISBLANK(laps_times[[#This Row],[11]]),"DNF",    rounds_cum_time[[#This Row],[10]]+laps_times[[#This Row],[11]])</f>
        <v>2.1000462962962964E-2</v>
      </c>
      <c r="U86" s="126">
        <f>IF(ISBLANK(laps_times[[#This Row],[12]]),"DNF",    rounds_cum_time[[#This Row],[11]]+laps_times[[#This Row],[12]])</f>
        <v>2.2825578703703706E-2</v>
      </c>
      <c r="V86" s="126">
        <f>IF(ISBLANK(laps_times[[#This Row],[13]]),"DNF",    rounds_cum_time[[#This Row],[12]]+laps_times[[#This Row],[13]])</f>
        <v>2.4629976851851854E-2</v>
      </c>
      <c r="W86" s="126">
        <f>IF(ISBLANK(laps_times[[#This Row],[14]]),"DNF",    rounds_cum_time[[#This Row],[13]]+laps_times[[#This Row],[14]])</f>
        <v>2.644016203703704E-2</v>
      </c>
      <c r="X86" s="126">
        <f>IF(ISBLANK(laps_times[[#This Row],[15]]),"DNF",    rounds_cum_time[[#This Row],[14]]+laps_times[[#This Row],[15]])</f>
        <v>2.8283449074074075E-2</v>
      </c>
      <c r="Y86" s="126">
        <f>IF(ISBLANK(laps_times[[#This Row],[16]]),"DNF",    rounds_cum_time[[#This Row],[15]]+laps_times[[#This Row],[16]])</f>
        <v>3.0117129629629633E-2</v>
      </c>
      <c r="Z86" s="126">
        <f>IF(ISBLANK(laps_times[[#This Row],[17]]),"DNF",    rounds_cum_time[[#This Row],[16]]+laps_times[[#This Row],[17]])</f>
        <v>3.1946296296296299E-2</v>
      </c>
      <c r="AA86" s="126">
        <f>IF(ISBLANK(laps_times[[#This Row],[18]]),"DNF",    rounds_cum_time[[#This Row],[17]]+laps_times[[#This Row],[18]])</f>
        <v>3.3783333333333339E-2</v>
      </c>
      <c r="AB86" s="126">
        <f>IF(ISBLANK(laps_times[[#This Row],[19]]),"DNF",    rounds_cum_time[[#This Row],[18]]+laps_times[[#This Row],[19]])</f>
        <v>3.5606250000000006E-2</v>
      </c>
      <c r="AC86" s="126">
        <f>IF(ISBLANK(laps_times[[#This Row],[20]]),"DNF",    rounds_cum_time[[#This Row],[19]]+laps_times[[#This Row],[20]])</f>
        <v>3.8155324074074078E-2</v>
      </c>
      <c r="AD86" s="126">
        <f>IF(ISBLANK(laps_times[[#This Row],[21]]),"DNF",    rounds_cum_time[[#This Row],[20]]+laps_times[[#This Row],[21]])</f>
        <v>3.9957523148148155E-2</v>
      </c>
      <c r="AE86" s="126">
        <f>IF(ISBLANK(laps_times[[#This Row],[22]]),"DNF",    rounds_cum_time[[#This Row],[21]]+laps_times[[#This Row],[22]])</f>
        <v>4.1806134259259269E-2</v>
      </c>
      <c r="AF86" s="126">
        <f>IF(ISBLANK(laps_times[[#This Row],[23]]),"DNF",    rounds_cum_time[[#This Row],[22]]+laps_times[[#This Row],[23]])</f>
        <v>4.3661921296296306E-2</v>
      </c>
      <c r="AG86" s="126">
        <f>IF(ISBLANK(laps_times[[#This Row],[24]]),"DNF",    rounds_cum_time[[#This Row],[23]]+laps_times[[#This Row],[24]])</f>
        <v>4.5544444444444457E-2</v>
      </c>
      <c r="AH86" s="126">
        <f>IF(ISBLANK(laps_times[[#This Row],[25]]),"DNF",    rounds_cum_time[[#This Row],[24]]+laps_times[[#This Row],[25]])</f>
        <v>4.7408449074074085E-2</v>
      </c>
      <c r="AI86" s="126">
        <f>IF(ISBLANK(laps_times[[#This Row],[26]]),"DNF",    rounds_cum_time[[#This Row],[25]]+laps_times[[#This Row],[26]])</f>
        <v>4.9247569444444458E-2</v>
      </c>
      <c r="AJ86" s="126">
        <f>IF(ISBLANK(laps_times[[#This Row],[27]]),"DNF",    rounds_cum_time[[#This Row],[26]]+laps_times[[#This Row],[27]])</f>
        <v>5.1095138888888905E-2</v>
      </c>
      <c r="AK86" s="126">
        <f>IF(ISBLANK(laps_times[[#This Row],[28]]),"DNF",    rounds_cum_time[[#This Row],[27]]+laps_times[[#This Row],[28]])</f>
        <v>5.2960532407407425E-2</v>
      </c>
      <c r="AL86" s="126">
        <f>IF(ISBLANK(laps_times[[#This Row],[29]]),"DNF",    rounds_cum_time[[#This Row],[28]]+laps_times[[#This Row],[29]])</f>
        <v>5.4815277777777796E-2</v>
      </c>
      <c r="AM86" s="126">
        <f>IF(ISBLANK(laps_times[[#This Row],[30]]),"DNF",    rounds_cum_time[[#This Row],[29]]+laps_times[[#This Row],[30]])</f>
        <v>5.7219791666666686E-2</v>
      </c>
      <c r="AN86" s="126">
        <f>IF(ISBLANK(laps_times[[#This Row],[31]]),"DNF",    rounds_cum_time[[#This Row],[30]]+laps_times[[#This Row],[31]])</f>
        <v>5.9055787037037059E-2</v>
      </c>
      <c r="AO86" s="126">
        <f>IF(ISBLANK(laps_times[[#This Row],[32]]),"DNF",    rounds_cum_time[[#This Row],[31]]+laps_times[[#This Row],[32]])</f>
        <v>6.0922685185185205E-2</v>
      </c>
      <c r="AP86" s="126">
        <f>IF(ISBLANK(laps_times[[#This Row],[33]]),"DNF",    rounds_cum_time[[#This Row],[32]]+laps_times[[#This Row],[33]])</f>
        <v>6.2848958333333357E-2</v>
      </c>
      <c r="AQ86" s="126">
        <f>IF(ISBLANK(laps_times[[#This Row],[34]]),"DNF",    rounds_cum_time[[#This Row],[33]]+laps_times[[#This Row],[34]])</f>
        <v>6.4686574074074105E-2</v>
      </c>
      <c r="AR86" s="126">
        <f>IF(ISBLANK(laps_times[[#This Row],[35]]),"DNF",    rounds_cum_time[[#This Row],[34]]+laps_times[[#This Row],[35]])</f>
        <v>6.6881250000000031E-2</v>
      </c>
      <c r="AS86" s="126">
        <f>IF(ISBLANK(laps_times[[#This Row],[36]]),"DNF",    rounds_cum_time[[#This Row],[35]]+laps_times[[#This Row],[36]])</f>
        <v>6.8780902777777805E-2</v>
      </c>
      <c r="AT86" s="126">
        <f>IF(ISBLANK(laps_times[[#This Row],[37]]),"DNF",    rounds_cum_time[[#This Row],[36]]+laps_times[[#This Row],[37]])</f>
        <v>7.065092592592595E-2</v>
      </c>
      <c r="AU86" s="126">
        <f>IF(ISBLANK(laps_times[[#This Row],[38]]),"DNF",    rounds_cum_time[[#This Row],[37]]+laps_times[[#This Row],[38]])</f>
        <v>7.2521643518518544E-2</v>
      </c>
      <c r="AV86" s="126">
        <f>IF(ISBLANK(laps_times[[#This Row],[39]]),"DNF",    rounds_cum_time[[#This Row],[38]]+laps_times[[#This Row],[39]])</f>
        <v>7.4385300925925948E-2</v>
      </c>
      <c r="AW86" s="126">
        <f>IF(ISBLANK(laps_times[[#This Row],[40]]),"DNF",    rounds_cum_time[[#This Row],[39]]+laps_times[[#This Row],[40]])</f>
        <v>7.6288541666666695E-2</v>
      </c>
      <c r="AX86" s="126">
        <f>IF(ISBLANK(laps_times[[#This Row],[41]]),"DNF",    rounds_cum_time[[#This Row],[40]]+laps_times[[#This Row],[41]])</f>
        <v>7.8162268518518541E-2</v>
      </c>
      <c r="AY86" s="126">
        <f>IF(ISBLANK(laps_times[[#This Row],[42]]),"DNF",    rounds_cum_time[[#This Row],[41]]+laps_times[[#This Row],[42]])</f>
        <v>7.9996412037037057E-2</v>
      </c>
      <c r="AZ86" s="126">
        <f>IF(ISBLANK(laps_times[[#This Row],[43]]),"DNF",    rounds_cum_time[[#This Row],[42]]+laps_times[[#This Row],[43]])</f>
        <v>8.1882175925925949E-2</v>
      </c>
      <c r="BA86" s="126">
        <f>IF(ISBLANK(laps_times[[#This Row],[44]]),"DNF",    rounds_cum_time[[#This Row],[43]]+laps_times[[#This Row],[44]])</f>
        <v>8.3737731481481503E-2</v>
      </c>
      <c r="BB86" s="126">
        <f>IF(ISBLANK(laps_times[[#This Row],[45]]),"DNF",    rounds_cum_time[[#This Row],[44]]+laps_times[[#This Row],[45]])</f>
        <v>8.5696412037037054E-2</v>
      </c>
      <c r="BC86" s="126">
        <f>IF(ISBLANK(laps_times[[#This Row],[46]]),"DNF",    rounds_cum_time[[#This Row],[45]]+laps_times[[#This Row],[46]])</f>
        <v>8.7580208333333354E-2</v>
      </c>
      <c r="BD86" s="126">
        <f>IF(ISBLANK(laps_times[[#This Row],[47]]),"DNF",    rounds_cum_time[[#This Row],[46]]+laps_times[[#This Row],[47]])</f>
        <v>8.9478472222222244E-2</v>
      </c>
      <c r="BE86" s="126">
        <f>IF(ISBLANK(laps_times[[#This Row],[48]]),"DNF",    rounds_cum_time[[#This Row],[47]]+laps_times[[#This Row],[48]])</f>
        <v>9.1375925925925944E-2</v>
      </c>
      <c r="BF86" s="126">
        <f>IF(ISBLANK(laps_times[[#This Row],[49]]),"DNF",    rounds_cum_time[[#This Row],[48]]+laps_times[[#This Row],[49]])</f>
        <v>9.3248842592592612E-2</v>
      </c>
      <c r="BG86" s="126">
        <f>IF(ISBLANK(laps_times[[#This Row],[50]]),"DNF",    rounds_cum_time[[#This Row],[49]]+laps_times[[#This Row],[50]])</f>
        <v>9.5264467592592605E-2</v>
      </c>
      <c r="BH86" s="126">
        <f>IF(ISBLANK(laps_times[[#This Row],[51]]),"DNF",    rounds_cum_time[[#This Row],[50]]+laps_times[[#This Row],[51]])</f>
        <v>9.7147916666666681E-2</v>
      </c>
      <c r="BI86" s="126">
        <f>IF(ISBLANK(laps_times[[#This Row],[52]]),"DNF",    rounds_cum_time[[#This Row],[51]]+laps_times[[#This Row],[52]])</f>
        <v>9.9037268518518531E-2</v>
      </c>
      <c r="BJ86" s="126">
        <f>IF(ISBLANK(laps_times[[#This Row],[53]]),"DNF",    rounds_cum_time[[#This Row],[52]]+laps_times[[#This Row],[53]])</f>
        <v>0.10093125000000001</v>
      </c>
      <c r="BK86" s="126">
        <f>IF(ISBLANK(laps_times[[#This Row],[54]]),"DNF",    rounds_cum_time[[#This Row],[53]]+laps_times[[#This Row],[54]])</f>
        <v>0.10287662037037039</v>
      </c>
      <c r="BL86" s="126">
        <f>IF(ISBLANK(laps_times[[#This Row],[55]]),"DNF",    rounds_cum_time[[#This Row],[54]]+laps_times[[#This Row],[55]])</f>
        <v>0.10471145833333335</v>
      </c>
      <c r="BM86" s="126">
        <f>IF(ISBLANK(laps_times[[#This Row],[56]]),"DNF",    rounds_cum_time[[#This Row],[55]]+laps_times[[#This Row],[56]])</f>
        <v>0.10661597222222224</v>
      </c>
      <c r="BN86" s="126">
        <f>IF(ISBLANK(laps_times[[#This Row],[57]]),"DNF",    rounds_cum_time[[#This Row],[56]]+laps_times[[#This Row],[57]])</f>
        <v>0.10859456018518521</v>
      </c>
      <c r="BO86" s="126">
        <f>IF(ISBLANK(laps_times[[#This Row],[58]]),"DNF",    rounds_cum_time[[#This Row],[57]]+laps_times[[#This Row],[58]])</f>
        <v>0.11049826388888891</v>
      </c>
      <c r="BP86" s="126">
        <f>IF(ISBLANK(laps_times[[#This Row],[59]]),"DNF",    rounds_cum_time[[#This Row],[58]]+laps_times[[#This Row],[59]])</f>
        <v>0.1124082175925926</v>
      </c>
      <c r="BQ86" s="126">
        <f>IF(ISBLANK(laps_times[[#This Row],[60]]),"DNF",    rounds_cum_time[[#This Row],[59]]+laps_times[[#This Row],[60]])</f>
        <v>0.11450497685185186</v>
      </c>
      <c r="BR86" s="126">
        <f>IF(ISBLANK(laps_times[[#This Row],[61]]),"DNF",    rounds_cum_time[[#This Row],[60]]+laps_times[[#This Row],[61]])</f>
        <v>0.11641944444444445</v>
      </c>
      <c r="BS86" s="126">
        <f>IF(ISBLANK(laps_times[[#This Row],[62]]),"DNF",    rounds_cum_time[[#This Row],[61]]+laps_times[[#This Row],[62]])</f>
        <v>0.11832222222222223</v>
      </c>
      <c r="BT86" s="126">
        <f>IF(ISBLANK(laps_times[[#This Row],[63]]),"DNF",    rounds_cum_time[[#This Row],[62]]+laps_times[[#This Row],[63]])</f>
        <v>0.12024328703703704</v>
      </c>
      <c r="BU86" s="126">
        <f>IF(ISBLANK(laps_times[[#This Row],[64]]),"DNF",    rounds_cum_time[[#This Row],[63]]+laps_times[[#This Row],[64]])</f>
        <v>0.12213634259259259</v>
      </c>
      <c r="BV86" s="126">
        <f>IF(ISBLANK(laps_times[[#This Row],[65]]),"DNF",    rounds_cum_time[[#This Row],[64]]+laps_times[[#This Row],[65]])</f>
        <v>0.12409641203703704</v>
      </c>
      <c r="BW86" s="126">
        <f>IF(ISBLANK(laps_times[[#This Row],[66]]),"DNF",    rounds_cum_time[[#This Row],[65]]+laps_times[[#This Row],[66]])</f>
        <v>0.12597789351851851</v>
      </c>
      <c r="BX86" s="126">
        <f>IF(ISBLANK(laps_times[[#This Row],[67]]),"DNF",    rounds_cum_time[[#This Row],[66]]+laps_times[[#This Row],[67]])</f>
        <v>0.12787256944444444</v>
      </c>
      <c r="BY86" s="126">
        <f>IF(ISBLANK(laps_times[[#This Row],[68]]),"DNF",    rounds_cum_time[[#This Row],[67]]+laps_times[[#This Row],[68]])</f>
        <v>0.12976979166666666</v>
      </c>
      <c r="BZ86" s="126">
        <f>IF(ISBLANK(laps_times[[#This Row],[69]]),"DNF",    rounds_cum_time[[#This Row],[68]]+laps_times[[#This Row],[69]])</f>
        <v>0.1316951388888889</v>
      </c>
      <c r="CA86" s="126">
        <f>IF(ISBLANK(laps_times[[#This Row],[70]]),"DNF",    rounds_cum_time[[#This Row],[69]]+laps_times[[#This Row],[70]])</f>
        <v>0.13366354166666666</v>
      </c>
      <c r="CB86" s="126">
        <f>IF(ISBLANK(laps_times[[#This Row],[71]]),"DNF",    rounds_cum_time[[#This Row],[70]]+laps_times[[#This Row],[71]])</f>
        <v>0.13559398148148147</v>
      </c>
      <c r="CC86" s="126">
        <f>IF(ISBLANK(laps_times[[#This Row],[72]]),"DNF",    rounds_cum_time[[#This Row],[71]]+laps_times[[#This Row],[72]])</f>
        <v>0.13752118055555554</v>
      </c>
      <c r="CD86" s="126">
        <f>IF(ISBLANK(laps_times[[#This Row],[73]]),"DNF",    rounds_cum_time[[#This Row],[72]]+laps_times[[#This Row],[73]])</f>
        <v>0.13943923611111109</v>
      </c>
      <c r="CE86" s="126">
        <f>IF(ISBLANK(laps_times[[#This Row],[74]]),"DNF",    rounds_cum_time[[#This Row],[73]]+laps_times[[#This Row],[74]])</f>
        <v>0.14136168981481478</v>
      </c>
      <c r="CF86" s="126">
        <f>IF(ISBLANK(laps_times[[#This Row],[75]]),"DNF",    rounds_cum_time[[#This Row],[74]]+laps_times[[#This Row],[75]])</f>
        <v>0.14333368055555554</v>
      </c>
      <c r="CG86" s="126">
        <f>IF(ISBLANK(laps_times[[#This Row],[76]]),"DNF",    rounds_cum_time[[#This Row],[75]]+laps_times[[#This Row],[76]])</f>
        <v>0.14526192129629628</v>
      </c>
      <c r="CH86" s="126">
        <f>IF(ISBLANK(laps_times[[#This Row],[77]]),"DNF",    rounds_cum_time[[#This Row],[76]]+laps_times[[#This Row],[77]])</f>
        <v>0.1473355324074074</v>
      </c>
      <c r="CI86" s="126">
        <f>IF(ISBLANK(laps_times[[#This Row],[78]]),"DNF",    rounds_cum_time[[#This Row],[77]]+laps_times[[#This Row],[78]])</f>
        <v>0.14931377314814814</v>
      </c>
      <c r="CJ86" s="126">
        <f>IF(ISBLANK(laps_times[[#This Row],[79]]),"DNF",    rounds_cum_time[[#This Row],[78]]+laps_times[[#This Row],[79]])</f>
        <v>0.15128449074074074</v>
      </c>
      <c r="CK86" s="126">
        <f>IF(ISBLANK(laps_times[[#This Row],[80]]),"DNF",    rounds_cum_time[[#This Row],[79]]+laps_times[[#This Row],[80]])</f>
        <v>0.15323900462962964</v>
      </c>
      <c r="CL86" s="126">
        <f>IF(ISBLANK(laps_times[[#This Row],[81]]),"DNF",    rounds_cum_time[[#This Row],[80]]+laps_times[[#This Row],[81]])</f>
        <v>0.15518217592592592</v>
      </c>
      <c r="CM86" s="126">
        <f>IF(ISBLANK(laps_times[[#This Row],[82]]),"DNF",    rounds_cum_time[[#This Row],[81]]+laps_times[[#This Row],[82]])</f>
        <v>0.1571261574074074</v>
      </c>
      <c r="CN86" s="126">
        <f>IF(ISBLANK(laps_times[[#This Row],[83]]),"DNF",    rounds_cum_time[[#This Row],[82]]+laps_times[[#This Row],[83]])</f>
        <v>0.15909131944444443</v>
      </c>
      <c r="CO86" s="126">
        <f>IF(ISBLANK(laps_times[[#This Row],[84]]),"DNF",    rounds_cum_time[[#This Row],[83]]+laps_times[[#This Row],[84]])</f>
        <v>0.16105081018518519</v>
      </c>
      <c r="CP86" s="126">
        <f>IF(ISBLANK(laps_times[[#This Row],[85]]),"DNF",    rounds_cum_time[[#This Row],[84]]+laps_times[[#This Row],[85]])</f>
        <v>0.16294861111111111</v>
      </c>
      <c r="CQ86" s="126">
        <f>IF(ISBLANK(laps_times[[#This Row],[86]]),"DNF",    rounds_cum_time[[#This Row],[85]]+laps_times[[#This Row],[86]])</f>
        <v>0.1650486111111111</v>
      </c>
      <c r="CR86" s="126">
        <f>IF(ISBLANK(laps_times[[#This Row],[87]]),"DNF",    rounds_cum_time[[#This Row],[86]]+laps_times[[#This Row],[87]])</f>
        <v>0.16699629629629628</v>
      </c>
      <c r="CS86" s="126">
        <f>IF(ISBLANK(laps_times[[#This Row],[88]]),"DNF",    rounds_cum_time[[#This Row],[87]]+laps_times[[#This Row],[88]])</f>
        <v>0.16898148148148145</v>
      </c>
      <c r="CT86" s="126">
        <f>IF(ISBLANK(laps_times[[#This Row],[89]]),"DNF",    rounds_cum_time[[#This Row],[88]]+laps_times[[#This Row],[89]])</f>
        <v>0.17094502314814813</v>
      </c>
      <c r="CU86" s="126">
        <f>IF(ISBLANK(laps_times[[#This Row],[90]]),"DNF",    rounds_cum_time[[#This Row],[89]]+laps_times[[#This Row],[90]])</f>
        <v>0.17315011574074074</v>
      </c>
      <c r="CV86" s="126">
        <f>IF(ISBLANK(laps_times[[#This Row],[91]]),"DNF",    rounds_cum_time[[#This Row],[90]]+laps_times[[#This Row],[91]])</f>
        <v>0.17509791666666666</v>
      </c>
      <c r="CW86" s="126">
        <f>IF(ISBLANK(laps_times[[#This Row],[92]]),"DNF",    rounds_cum_time[[#This Row],[91]]+laps_times[[#This Row],[92]])</f>
        <v>0.17705520833333332</v>
      </c>
      <c r="CX86" s="126">
        <f>IF(ISBLANK(laps_times[[#This Row],[93]]),"DNF",    rounds_cum_time[[#This Row],[92]]+laps_times[[#This Row],[93]])</f>
        <v>0.17928657407407406</v>
      </c>
      <c r="CY86" s="126">
        <f>IF(ISBLANK(laps_times[[#This Row],[94]]),"DNF",    rounds_cum_time[[#This Row],[93]]+laps_times[[#This Row],[94]])</f>
        <v>0.18125532407407405</v>
      </c>
      <c r="CZ86" s="126">
        <f>IF(ISBLANK(laps_times[[#This Row],[95]]),"DNF",    rounds_cum_time[[#This Row],[94]]+laps_times[[#This Row],[95]])</f>
        <v>0.18318229166666664</v>
      </c>
      <c r="DA86" s="126">
        <f>IF(ISBLANK(laps_times[[#This Row],[96]]),"DNF",    rounds_cum_time[[#This Row],[95]]+laps_times[[#This Row],[96]])</f>
        <v>0.18516527777777775</v>
      </c>
      <c r="DB86" s="126">
        <f>IF(ISBLANK(laps_times[[#This Row],[97]]),"DNF",    rounds_cum_time[[#This Row],[96]]+laps_times[[#This Row],[97]])</f>
        <v>0.18742858796296294</v>
      </c>
      <c r="DC86" s="126">
        <f>IF(ISBLANK(laps_times[[#This Row],[98]]),"DNF",    rounds_cum_time[[#This Row],[97]]+laps_times[[#This Row],[98]])</f>
        <v>0.1894733796296296</v>
      </c>
      <c r="DD86" s="126">
        <f>IF(ISBLANK(laps_times[[#This Row],[99]]),"DNF",    rounds_cum_time[[#This Row],[98]]+laps_times[[#This Row],[99]])</f>
        <v>0.19148668981481479</v>
      </c>
      <c r="DE86" s="126">
        <f>IF(ISBLANK(laps_times[[#This Row],[100]]),"DNF",    rounds_cum_time[[#This Row],[99]]+laps_times[[#This Row],[100]])</f>
        <v>0.19347187499999996</v>
      </c>
      <c r="DF86" s="126">
        <f>IF(ISBLANK(laps_times[[#This Row],[101]]),"DNF",    rounds_cum_time[[#This Row],[100]]+laps_times[[#This Row],[101]])</f>
        <v>0.19557303240740737</v>
      </c>
      <c r="DG86" s="126">
        <f>IF(ISBLANK(laps_times[[#This Row],[102]]),"DNF",    rounds_cum_time[[#This Row],[101]]+laps_times[[#This Row],[102]])</f>
        <v>0.19760532407407402</v>
      </c>
      <c r="DH86" s="126">
        <f>IF(ISBLANK(laps_times[[#This Row],[103]]),"DNF",    rounds_cum_time[[#This Row],[102]]+laps_times[[#This Row],[103]])</f>
        <v>0.19980694444444438</v>
      </c>
      <c r="DI86" s="127">
        <f>IF(ISBLANK(laps_times[[#This Row],[104]]),"DNF",    rounds_cum_time[[#This Row],[103]]+laps_times[[#This Row],[104]])</f>
        <v>0.2022663194444444</v>
      </c>
      <c r="DJ86" s="127">
        <f>IF(ISBLANK(laps_times[[#This Row],[105]]),"DNF",    rounds_cum_time[[#This Row],[104]]+laps_times[[#This Row],[105]])</f>
        <v>0.20464212962962958</v>
      </c>
    </row>
    <row r="87" spans="2:114">
      <c r="B87" s="123">
        <f>laps_times[[#This Row],[poř]]</f>
        <v>84</v>
      </c>
      <c r="C87" s="124">
        <f>laps_times[[#This Row],[s.č.]]</f>
        <v>78</v>
      </c>
      <c r="D87" s="124" t="str">
        <f>laps_times[[#This Row],[jméno]]</f>
        <v>Svabic Rajko</v>
      </c>
      <c r="E87" s="125">
        <f>laps_times[[#This Row],[roč]]</f>
        <v>1966</v>
      </c>
      <c r="F87" s="125" t="str">
        <f>laps_times[[#This Row],[kat]]</f>
        <v>M50</v>
      </c>
      <c r="G87" s="125">
        <f>laps_times[[#This Row],[poř_kat]]</f>
        <v>16</v>
      </c>
      <c r="H87" s="124" t="str">
        <f>IF(ISBLANK(laps_times[[#This Row],[klub]]),"-",laps_times[[#This Row],[klub]])</f>
        <v>-</v>
      </c>
      <c r="I87" s="133">
        <f>laps_times[[#This Row],[celk. čas]]</f>
        <v>0.2133298611111111</v>
      </c>
      <c r="J87" s="126">
        <f>laps_times[[#This Row],[1]]</f>
        <v>2.9329861111111106E-3</v>
      </c>
      <c r="K87" s="126">
        <f>IF(ISBLANK(laps_times[[#This Row],[2]]),"DNF",    rounds_cum_time[[#This Row],[1]]+laps_times[[#This Row],[2]])</f>
        <v>4.7240740740740732E-3</v>
      </c>
      <c r="L87" s="126">
        <f>IF(ISBLANK(laps_times[[#This Row],[3]]),"DNF",    rounds_cum_time[[#This Row],[2]]+laps_times[[#This Row],[3]])</f>
        <v>6.5311342592592582E-3</v>
      </c>
      <c r="M87" s="126">
        <f>IF(ISBLANK(laps_times[[#This Row],[4]]),"DNF",    rounds_cum_time[[#This Row],[3]]+laps_times[[#This Row],[4]])</f>
        <v>8.2953703703703696E-3</v>
      </c>
      <c r="N87" s="126">
        <f>IF(ISBLANK(laps_times[[#This Row],[5]]),"DNF",    rounds_cum_time[[#This Row],[4]]+laps_times[[#This Row],[5]])</f>
        <v>1.0083680555555554E-2</v>
      </c>
      <c r="O87" s="126">
        <f>IF(ISBLANK(laps_times[[#This Row],[6]]),"DNF",    rounds_cum_time[[#This Row],[5]]+laps_times[[#This Row],[6]])</f>
        <v>1.1881018518518516E-2</v>
      </c>
      <c r="P87" s="126">
        <f>IF(ISBLANK(laps_times[[#This Row],[7]]),"DNF",    rounds_cum_time[[#This Row],[6]]+laps_times[[#This Row],[7]])</f>
        <v>1.3729282407407405E-2</v>
      </c>
      <c r="Q87" s="126">
        <f>IF(ISBLANK(laps_times[[#This Row],[8]]),"DNF",    rounds_cum_time[[#This Row],[7]]+laps_times[[#This Row],[8]])</f>
        <v>1.5535995370370368E-2</v>
      </c>
      <c r="R87" s="126">
        <f>IF(ISBLANK(laps_times[[#This Row],[9]]),"DNF",    rounds_cum_time[[#This Row],[8]]+laps_times[[#This Row],[9]])</f>
        <v>1.7815393518518515E-2</v>
      </c>
      <c r="S87" s="126">
        <f>IF(ISBLANK(laps_times[[#This Row],[10]]),"DNF",    rounds_cum_time[[#This Row],[9]]+laps_times[[#This Row],[10]])</f>
        <v>1.9637499999999995E-2</v>
      </c>
      <c r="T87" s="126">
        <f>IF(ISBLANK(laps_times[[#This Row],[11]]),"DNF",    rounds_cum_time[[#This Row],[10]]+laps_times[[#This Row],[11]])</f>
        <v>2.1312384259259253E-2</v>
      </c>
      <c r="U87" s="126">
        <f>IF(ISBLANK(laps_times[[#This Row],[12]]),"DNF",    rounds_cum_time[[#This Row],[11]]+laps_times[[#This Row],[12]])</f>
        <v>2.3022337962962956E-2</v>
      </c>
      <c r="V87" s="126">
        <f>IF(ISBLANK(laps_times[[#This Row],[13]]),"DNF",    rounds_cum_time[[#This Row],[12]]+laps_times[[#This Row],[13]])</f>
        <v>2.4743981481481474E-2</v>
      </c>
      <c r="W87" s="126">
        <f>IF(ISBLANK(laps_times[[#This Row],[14]]),"DNF",    rounds_cum_time[[#This Row],[13]]+laps_times[[#This Row],[14]])</f>
        <v>2.6585185185185177E-2</v>
      </c>
      <c r="X87" s="126">
        <f>IF(ISBLANK(laps_times[[#This Row],[15]]),"DNF",    rounds_cum_time[[#This Row],[14]]+laps_times[[#This Row],[15]])</f>
        <v>2.8305555555555549E-2</v>
      </c>
      <c r="Y87" s="126">
        <f>IF(ISBLANK(laps_times[[#This Row],[16]]),"DNF",    rounds_cum_time[[#This Row],[15]]+laps_times[[#This Row],[16]])</f>
        <v>3.0124421296296292E-2</v>
      </c>
      <c r="Z87" s="126">
        <f>IF(ISBLANK(laps_times[[#This Row],[17]]),"DNF",    rounds_cum_time[[#This Row],[16]]+laps_times[[#This Row],[17]])</f>
        <v>3.2046990740740737E-2</v>
      </c>
      <c r="AA87" s="126">
        <f>IF(ISBLANK(laps_times[[#This Row],[18]]),"DNF",    rounds_cum_time[[#This Row],[17]]+laps_times[[#This Row],[18]])</f>
        <v>3.3800347222222221E-2</v>
      </c>
      <c r="AB87" s="126">
        <f>IF(ISBLANK(laps_times[[#This Row],[19]]),"DNF",    rounds_cum_time[[#This Row],[18]]+laps_times[[#This Row],[19]])</f>
        <v>3.5620717592592589E-2</v>
      </c>
      <c r="AC87" s="126">
        <f>IF(ISBLANK(laps_times[[#This Row],[20]]),"DNF",    rounds_cum_time[[#This Row],[19]]+laps_times[[#This Row],[20]])</f>
        <v>3.7405787037037036E-2</v>
      </c>
      <c r="AD87" s="126">
        <f>IF(ISBLANK(laps_times[[#This Row],[21]]),"DNF",    rounds_cum_time[[#This Row],[20]]+laps_times[[#This Row],[21]])</f>
        <v>3.9137384259259257E-2</v>
      </c>
      <c r="AE87" s="126">
        <f>IF(ISBLANK(laps_times[[#This Row],[22]]),"DNF",    rounds_cum_time[[#This Row],[21]]+laps_times[[#This Row],[22]])</f>
        <v>4.0893171296296292E-2</v>
      </c>
      <c r="AF87" s="126">
        <f>IF(ISBLANK(laps_times[[#This Row],[23]]),"DNF",    rounds_cum_time[[#This Row],[22]]+laps_times[[#This Row],[23]])</f>
        <v>4.3185995370370364E-2</v>
      </c>
      <c r="AG87" s="126">
        <f>IF(ISBLANK(laps_times[[#This Row],[24]]),"DNF",    rounds_cum_time[[#This Row],[23]]+laps_times[[#This Row],[24]])</f>
        <v>4.4931018518518509E-2</v>
      </c>
      <c r="AH87" s="126">
        <f>IF(ISBLANK(laps_times[[#This Row],[25]]),"DNF",    rounds_cum_time[[#This Row],[24]]+laps_times[[#This Row],[25]])</f>
        <v>4.6661805555555547E-2</v>
      </c>
      <c r="AI87" s="126">
        <f>IF(ISBLANK(laps_times[[#This Row],[26]]),"DNF",    rounds_cum_time[[#This Row],[25]]+laps_times[[#This Row],[26]])</f>
        <v>4.8407291666666658E-2</v>
      </c>
      <c r="AJ87" s="126">
        <f>IF(ISBLANK(laps_times[[#This Row],[27]]),"DNF",    rounds_cum_time[[#This Row],[26]]+laps_times[[#This Row],[27]])</f>
        <v>5.055254629629629E-2</v>
      </c>
      <c r="AK87" s="126">
        <f>IF(ISBLANK(laps_times[[#This Row],[28]]),"DNF",    rounds_cum_time[[#This Row],[27]]+laps_times[[#This Row],[28]])</f>
        <v>5.2276041666666662E-2</v>
      </c>
      <c r="AL87" s="126">
        <f>IF(ISBLANK(laps_times[[#This Row],[29]]),"DNF",    rounds_cum_time[[#This Row],[28]]+laps_times[[#This Row],[29]])</f>
        <v>5.4128587962962958E-2</v>
      </c>
      <c r="AM87" s="126">
        <f>IF(ISBLANK(laps_times[[#This Row],[30]]),"DNF",    rounds_cum_time[[#This Row],[29]]+laps_times[[#This Row],[30]])</f>
        <v>5.5829050925925924E-2</v>
      </c>
      <c r="AN87" s="126">
        <f>IF(ISBLANK(laps_times[[#This Row],[31]]),"DNF",    rounds_cum_time[[#This Row],[30]]+laps_times[[#This Row],[31]])</f>
        <v>5.7574537037037035E-2</v>
      </c>
      <c r="AO87" s="126">
        <f>IF(ISBLANK(laps_times[[#This Row],[32]]),"DNF",    rounds_cum_time[[#This Row],[31]]+laps_times[[#This Row],[32]])</f>
        <v>5.930138888888889E-2</v>
      </c>
      <c r="AP87" s="126">
        <f>IF(ISBLANK(laps_times[[#This Row],[33]]),"DNF",    rounds_cum_time[[#This Row],[32]]+laps_times[[#This Row],[33]])</f>
        <v>6.1026967592592594E-2</v>
      </c>
      <c r="AQ87" s="126">
        <f>IF(ISBLANK(laps_times[[#This Row],[34]]),"DNF",    rounds_cum_time[[#This Row],[33]]+laps_times[[#This Row],[34]])</f>
        <v>6.2777662037037038E-2</v>
      </c>
      <c r="AR87" s="126">
        <f>IF(ISBLANK(laps_times[[#This Row],[35]]),"DNF",    rounds_cum_time[[#This Row],[34]]+laps_times[[#This Row],[35]])</f>
        <v>6.4479513888888895E-2</v>
      </c>
      <c r="AS87" s="126">
        <f>IF(ISBLANK(laps_times[[#This Row],[36]]),"DNF",    rounds_cum_time[[#This Row],[35]]+laps_times[[#This Row],[36]])</f>
        <v>6.6237847222222229E-2</v>
      </c>
      <c r="AT87" s="126">
        <f>IF(ISBLANK(laps_times[[#This Row],[37]]),"DNF",    rounds_cum_time[[#This Row],[36]]+laps_times[[#This Row],[37]])</f>
        <v>6.801041666666667E-2</v>
      </c>
      <c r="AU87" s="126">
        <f>IF(ISBLANK(laps_times[[#This Row],[38]]),"DNF",    rounds_cum_time[[#This Row],[37]]+laps_times[[#This Row],[38]])</f>
        <v>6.9762731481481488E-2</v>
      </c>
      <c r="AV87" s="126">
        <f>IF(ISBLANK(laps_times[[#This Row],[39]]),"DNF",    rounds_cum_time[[#This Row],[38]]+laps_times[[#This Row],[39]])</f>
        <v>7.1527314814814821E-2</v>
      </c>
      <c r="AW87" s="126">
        <f>IF(ISBLANK(laps_times[[#This Row],[40]]),"DNF",    rounds_cum_time[[#This Row],[39]]+laps_times[[#This Row],[40]])</f>
        <v>7.3325347222222226E-2</v>
      </c>
      <c r="AX87" s="126">
        <f>IF(ISBLANK(laps_times[[#This Row],[41]]),"DNF",    rounds_cum_time[[#This Row],[40]]+laps_times[[#This Row],[41]])</f>
        <v>7.5705439814814812E-2</v>
      </c>
      <c r="AY87" s="126">
        <f>IF(ISBLANK(laps_times[[#This Row],[42]]),"DNF",    rounds_cum_time[[#This Row],[41]]+laps_times[[#This Row],[42]])</f>
        <v>7.7436921296296299E-2</v>
      </c>
      <c r="AZ87" s="126">
        <f>IF(ISBLANK(laps_times[[#This Row],[43]]),"DNF",    rounds_cum_time[[#This Row],[42]]+laps_times[[#This Row],[43]])</f>
        <v>7.920949074074074E-2</v>
      </c>
      <c r="BA87" s="126">
        <f>IF(ISBLANK(laps_times[[#This Row],[44]]),"DNF",    rounds_cum_time[[#This Row],[43]]+laps_times[[#This Row],[44]])</f>
        <v>8.0985763888888881E-2</v>
      </c>
      <c r="BB87" s="126">
        <f>IF(ISBLANK(laps_times[[#This Row],[45]]),"DNF",    rounds_cum_time[[#This Row],[44]]+laps_times[[#This Row],[45]])</f>
        <v>8.2763773148148145E-2</v>
      </c>
      <c r="BC87" s="126">
        <f>IF(ISBLANK(laps_times[[#This Row],[46]]),"DNF",    rounds_cum_time[[#This Row],[45]]+laps_times[[#This Row],[46]])</f>
        <v>8.453032407407407E-2</v>
      </c>
      <c r="BD87" s="126">
        <f>IF(ISBLANK(laps_times[[#This Row],[47]]),"DNF",    rounds_cum_time[[#This Row],[46]]+laps_times[[#This Row],[47]])</f>
        <v>8.6362268518518512E-2</v>
      </c>
      <c r="BE87" s="126">
        <f>IF(ISBLANK(laps_times[[#This Row],[48]]),"DNF",    rounds_cum_time[[#This Row],[47]]+laps_times[[#This Row],[48]])</f>
        <v>8.9149074074074061E-2</v>
      </c>
      <c r="BF87" s="126">
        <f>IF(ISBLANK(laps_times[[#This Row],[49]]),"DNF",    rounds_cum_time[[#This Row],[48]]+laps_times[[#This Row],[49]])</f>
        <v>9.0926388888888876E-2</v>
      </c>
      <c r="BG87" s="126">
        <f>IF(ISBLANK(laps_times[[#This Row],[50]]),"DNF",    rounds_cum_time[[#This Row],[49]]+laps_times[[#This Row],[50]])</f>
        <v>9.2730208333333314E-2</v>
      </c>
      <c r="BH87" s="126">
        <f>IF(ISBLANK(laps_times[[#This Row],[51]]),"DNF",    rounds_cum_time[[#This Row],[50]]+laps_times[[#This Row],[51]])</f>
        <v>9.4588425925925909E-2</v>
      </c>
      <c r="BI87" s="126">
        <f>IF(ISBLANK(laps_times[[#This Row],[52]]),"DNF",    rounds_cum_time[[#This Row],[51]]+laps_times[[#This Row],[52]])</f>
        <v>9.6467476851851836E-2</v>
      </c>
      <c r="BJ87" s="126">
        <f>IF(ISBLANK(laps_times[[#This Row],[53]]),"DNF",    rounds_cum_time[[#This Row],[52]]+laps_times[[#This Row],[53]])</f>
        <v>9.8359027777777761E-2</v>
      </c>
      <c r="BK87" s="126">
        <f>IF(ISBLANK(laps_times[[#This Row],[54]]),"DNF",    rounds_cum_time[[#This Row],[53]]+laps_times[[#This Row],[54]])</f>
        <v>0.10125636574074072</v>
      </c>
      <c r="BL87" s="126">
        <f>IF(ISBLANK(laps_times[[#This Row],[55]]),"DNF",    rounds_cum_time[[#This Row],[54]]+laps_times[[#This Row],[55]])</f>
        <v>0.10302870370370368</v>
      </c>
      <c r="BM87" s="126">
        <f>IF(ISBLANK(laps_times[[#This Row],[56]]),"DNF",    rounds_cum_time[[#This Row],[55]]+laps_times[[#This Row],[56]])</f>
        <v>0.10480196759259257</v>
      </c>
      <c r="BN87" s="126">
        <f>IF(ISBLANK(laps_times[[#This Row],[57]]),"DNF",    rounds_cum_time[[#This Row],[56]]+laps_times[[#This Row],[57]])</f>
        <v>0.10662812499999998</v>
      </c>
      <c r="BO87" s="126">
        <f>IF(ISBLANK(laps_times[[#This Row],[58]]),"DNF",    rounds_cum_time[[#This Row],[57]]+laps_times[[#This Row],[58]])</f>
        <v>0.10880439814814813</v>
      </c>
      <c r="BP87" s="126">
        <f>IF(ISBLANK(laps_times[[#This Row],[59]]),"DNF",    rounds_cum_time[[#This Row],[58]]+laps_times[[#This Row],[59]])</f>
        <v>0.11064363425925924</v>
      </c>
      <c r="BQ87" s="126">
        <f>IF(ISBLANK(laps_times[[#This Row],[60]]),"DNF",    rounds_cum_time[[#This Row],[59]]+laps_times[[#This Row],[60]])</f>
        <v>0.11319594907407406</v>
      </c>
      <c r="BR87" s="126">
        <f>IF(ISBLANK(laps_times[[#This Row],[61]]),"DNF",    rounds_cum_time[[#This Row],[60]]+laps_times[[#This Row],[61]])</f>
        <v>0.11511412037037035</v>
      </c>
      <c r="BS87" s="126">
        <f>IF(ISBLANK(laps_times[[#This Row],[62]]),"DNF",    rounds_cum_time[[#This Row],[61]]+laps_times[[#This Row],[62]])</f>
        <v>0.11757152777777775</v>
      </c>
      <c r="BT87" s="126">
        <f>IF(ISBLANK(laps_times[[#This Row],[63]]),"DNF",    rounds_cum_time[[#This Row],[62]]+laps_times[[#This Row],[63]])</f>
        <v>0.11960902777777775</v>
      </c>
      <c r="BU87" s="126">
        <f>IF(ISBLANK(laps_times[[#This Row],[64]]),"DNF",    rounds_cum_time[[#This Row],[63]]+laps_times[[#This Row],[64]])</f>
        <v>0.12152615740740738</v>
      </c>
      <c r="BV87" s="126">
        <f>IF(ISBLANK(laps_times[[#This Row],[65]]),"DNF",    rounds_cum_time[[#This Row],[64]]+laps_times[[#This Row],[65]])</f>
        <v>0.12375821759259256</v>
      </c>
      <c r="BW87" s="126">
        <f>IF(ISBLANK(laps_times[[#This Row],[66]]),"DNF",    rounds_cum_time[[#This Row],[65]]+laps_times[[#This Row],[66]])</f>
        <v>0.12560358796296292</v>
      </c>
      <c r="BX87" s="126">
        <f>IF(ISBLANK(laps_times[[#This Row],[67]]),"DNF",    rounds_cum_time[[#This Row],[66]]+laps_times[[#This Row],[67]])</f>
        <v>0.12790497685185181</v>
      </c>
      <c r="BY87" s="126">
        <f>IF(ISBLANK(laps_times[[#This Row],[68]]),"DNF",    rounds_cum_time[[#This Row],[67]]+laps_times[[#This Row],[68]])</f>
        <v>0.12985578703703701</v>
      </c>
      <c r="BZ87" s="126">
        <f>IF(ISBLANK(laps_times[[#This Row],[69]]),"DNF",    rounds_cum_time[[#This Row],[68]]+laps_times[[#This Row],[69]])</f>
        <v>0.13183043981481479</v>
      </c>
      <c r="CA87" s="126">
        <f>IF(ISBLANK(laps_times[[#This Row],[70]]),"DNF",    rounds_cum_time[[#This Row],[69]]+laps_times[[#This Row],[70]])</f>
        <v>0.13391006944444442</v>
      </c>
      <c r="CB87" s="126">
        <f>IF(ISBLANK(laps_times[[#This Row],[71]]),"DNF",    rounds_cum_time[[#This Row],[70]]+laps_times[[#This Row],[71]])</f>
        <v>0.13595428240740737</v>
      </c>
      <c r="CC87" s="126">
        <f>IF(ISBLANK(laps_times[[#This Row],[72]]),"DNF",    rounds_cum_time[[#This Row],[71]]+laps_times[[#This Row],[72]])</f>
        <v>0.13830532407407403</v>
      </c>
      <c r="CD87" s="126">
        <f>IF(ISBLANK(laps_times[[#This Row],[73]]),"DNF",    rounds_cum_time[[#This Row],[72]]+laps_times[[#This Row],[73]])</f>
        <v>0.14109884259259256</v>
      </c>
      <c r="CE87" s="126">
        <f>IF(ISBLANK(laps_times[[#This Row],[74]]),"DNF",    rounds_cum_time[[#This Row],[73]]+laps_times[[#This Row],[74]])</f>
        <v>0.14317719907407403</v>
      </c>
      <c r="CF87" s="126">
        <f>IF(ISBLANK(laps_times[[#This Row],[75]]),"DNF",    rounds_cum_time[[#This Row],[74]]+laps_times[[#This Row],[75]])</f>
        <v>0.14527615740740737</v>
      </c>
      <c r="CG87" s="126">
        <f>IF(ISBLANK(laps_times[[#This Row],[76]]),"DNF",    rounds_cum_time[[#This Row],[75]]+laps_times[[#This Row],[76]])</f>
        <v>0.14727025462962959</v>
      </c>
      <c r="CH87" s="126">
        <f>IF(ISBLANK(laps_times[[#This Row],[77]]),"DNF",    rounds_cum_time[[#This Row],[76]]+laps_times[[#This Row],[77]])</f>
        <v>0.14965706018518515</v>
      </c>
      <c r="CI87" s="126">
        <f>IF(ISBLANK(laps_times[[#This Row],[78]]),"DNF",    rounds_cum_time[[#This Row],[77]]+laps_times[[#This Row],[78]])</f>
        <v>0.15172824074074071</v>
      </c>
      <c r="CJ87" s="126">
        <f>IF(ISBLANK(laps_times[[#This Row],[79]]),"DNF",    rounds_cum_time[[#This Row],[78]]+laps_times[[#This Row],[79]])</f>
        <v>0.15379108796296292</v>
      </c>
      <c r="CK87" s="126">
        <f>IF(ISBLANK(laps_times[[#This Row],[80]]),"DNF",    rounds_cum_time[[#This Row],[79]]+laps_times[[#This Row],[80]])</f>
        <v>0.15627592592592587</v>
      </c>
      <c r="CL87" s="126">
        <f>IF(ISBLANK(laps_times[[#This Row],[81]]),"DNF",    rounds_cum_time[[#This Row],[80]]+laps_times[[#This Row],[81]])</f>
        <v>0.1583430555555555</v>
      </c>
      <c r="CM87" s="126">
        <f>IF(ISBLANK(laps_times[[#This Row],[82]]),"DNF",    rounds_cum_time[[#This Row],[81]]+laps_times[[#This Row],[82]])</f>
        <v>0.16062407407407403</v>
      </c>
      <c r="CN87" s="126">
        <f>IF(ISBLANK(laps_times[[#This Row],[83]]),"DNF",    rounds_cum_time[[#This Row],[82]]+laps_times[[#This Row],[83]])</f>
        <v>0.16274768518518515</v>
      </c>
      <c r="CO87" s="126">
        <f>IF(ISBLANK(laps_times[[#This Row],[84]]),"DNF",    rounds_cum_time[[#This Row],[83]]+laps_times[[#This Row],[84]])</f>
        <v>0.16488425925925923</v>
      </c>
      <c r="CP87" s="126">
        <f>IF(ISBLANK(laps_times[[#This Row],[85]]),"DNF",    rounds_cum_time[[#This Row],[84]]+laps_times[[#This Row],[85]])</f>
        <v>0.16692164351851849</v>
      </c>
      <c r="CQ87" s="126">
        <f>IF(ISBLANK(laps_times[[#This Row],[86]]),"DNF",    rounds_cum_time[[#This Row],[85]]+laps_times[[#This Row],[86]])</f>
        <v>0.16929363425925922</v>
      </c>
      <c r="CR87" s="126">
        <f>IF(ISBLANK(laps_times[[#This Row],[87]]),"DNF",    rounds_cum_time[[#This Row],[86]]+laps_times[[#This Row],[87]])</f>
        <v>0.17146377314814812</v>
      </c>
      <c r="CS87" s="126">
        <f>IF(ISBLANK(laps_times[[#This Row],[88]]),"DNF",    rounds_cum_time[[#This Row],[87]]+laps_times[[#This Row],[88]])</f>
        <v>0.17401793981481478</v>
      </c>
      <c r="CT87" s="126">
        <f>IF(ISBLANK(laps_times[[#This Row],[89]]),"DNF",    rounds_cum_time[[#This Row],[88]]+laps_times[[#This Row],[89]])</f>
        <v>0.176237037037037</v>
      </c>
      <c r="CU87" s="126">
        <f>IF(ISBLANK(laps_times[[#This Row],[90]]),"DNF",    rounds_cum_time[[#This Row],[89]]+laps_times[[#This Row],[90]])</f>
        <v>0.17849849537037032</v>
      </c>
      <c r="CV87" s="126">
        <f>IF(ISBLANK(laps_times[[#This Row],[91]]),"DNF",    rounds_cum_time[[#This Row],[90]]+laps_times[[#This Row],[91]])</f>
        <v>0.18099652777777772</v>
      </c>
      <c r="CW87" s="126">
        <f>IF(ISBLANK(laps_times[[#This Row],[92]]),"DNF",    rounds_cum_time[[#This Row],[91]]+laps_times[[#This Row],[92]])</f>
        <v>0.18321087962962956</v>
      </c>
      <c r="CX87" s="126">
        <f>IF(ISBLANK(laps_times[[#This Row],[93]]),"DNF",    rounds_cum_time[[#This Row],[92]]+laps_times[[#This Row],[93]])</f>
        <v>0.18543425925925919</v>
      </c>
      <c r="CY87" s="126">
        <f>IF(ISBLANK(laps_times[[#This Row],[94]]),"DNF",    rounds_cum_time[[#This Row],[93]]+laps_times[[#This Row],[94]])</f>
        <v>0.18750520833333326</v>
      </c>
      <c r="CZ87" s="126">
        <f>IF(ISBLANK(laps_times[[#This Row],[95]]),"DNF",    rounds_cum_time[[#This Row],[94]]+laps_times[[#This Row],[95]])</f>
        <v>0.18979224537037029</v>
      </c>
      <c r="DA87" s="126">
        <f>IF(ISBLANK(laps_times[[#This Row],[96]]),"DNF",    rounds_cum_time[[#This Row],[95]]+laps_times[[#This Row],[96]])</f>
        <v>0.19221840277777769</v>
      </c>
      <c r="DB87" s="126">
        <f>IF(ISBLANK(laps_times[[#This Row],[97]]),"DNF",    rounds_cum_time[[#This Row],[96]]+laps_times[[#This Row],[97]])</f>
        <v>0.19446030092592584</v>
      </c>
      <c r="DC87" s="126">
        <f>IF(ISBLANK(laps_times[[#This Row],[98]]),"DNF",    rounds_cum_time[[#This Row],[97]]+laps_times[[#This Row],[98]])</f>
        <v>0.19670833333333324</v>
      </c>
      <c r="DD87" s="126">
        <f>IF(ISBLANK(laps_times[[#This Row],[99]]),"DNF",    rounds_cum_time[[#This Row],[98]]+laps_times[[#This Row],[99]])</f>
        <v>0.1990482638888888</v>
      </c>
      <c r="DE87" s="126">
        <f>IF(ISBLANK(laps_times[[#This Row],[100]]),"DNF",    rounds_cum_time[[#This Row],[99]]+laps_times[[#This Row],[100]])</f>
        <v>0.20133530092592583</v>
      </c>
      <c r="DF87" s="126">
        <f>IF(ISBLANK(laps_times[[#This Row],[101]]),"DNF",    rounds_cum_time[[#This Row],[100]]+laps_times[[#This Row],[101]])</f>
        <v>0.2038013888888888</v>
      </c>
      <c r="DG87" s="126">
        <f>IF(ISBLANK(laps_times[[#This Row],[102]]),"DNF",    rounds_cum_time[[#This Row],[101]]+laps_times[[#This Row],[102]])</f>
        <v>0.20622002314814805</v>
      </c>
      <c r="DH87" s="126">
        <f>IF(ISBLANK(laps_times[[#This Row],[103]]),"DNF",    rounds_cum_time[[#This Row],[102]]+laps_times[[#This Row],[103]])</f>
        <v>0.20853530092592584</v>
      </c>
      <c r="DI87" s="127">
        <f>IF(ISBLANK(laps_times[[#This Row],[104]]),"DNF",    rounds_cum_time[[#This Row],[103]]+laps_times[[#This Row],[104]])</f>
        <v>0.21084166666666659</v>
      </c>
      <c r="DJ87" s="127">
        <f>IF(ISBLANK(laps_times[[#This Row],[105]]),"DNF",    rounds_cum_time[[#This Row],[104]]+laps_times[[#This Row],[105]])</f>
        <v>0.21333009259259253</v>
      </c>
    </row>
    <row r="88" spans="2:114">
      <c r="B88" s="123">
        <f>laps_times[[#This Row],[poř]]</f>
        <v>85</v>
      </c>
      <c r="C88" s="124">
        <f>laps_times[[#This Row],[s.č.]]</f>
        <v>38</v>
      </c>
      <c r="D88" s="124" t="str">
        <f>laps_times[[#This Row],[jméno]]</f>
        <v>Kopecký Zdeněk</v>
      </c>
      <c r="E88" s="125">
        <f>laps_times[[#This Row],[roč]]</f>
        <v>1937</v>
      </c>
      <c r="F88" s="125" t="str">
        <f>laps_times[[#This Row],[kat]]</f>
        <v>M70</v>
      </c>
      <c r="G88" s="125">
        <f>laps_times[[#This Row],[poř_kat]]</f>
        <v>4</v>
      </c>
      <c r="H88" s="124" t="str">
        <f>IF(ISBLANK(laps_times[[#This Row],[klub]]),"-",laps_times[[#This Row],[klub]])</f>
        <v>Budvar</v>
      </c>
      <c r="I88" s="133">
        <f>laps_times[[#This Row],[celk. čas]]</f>
        <v>0.23569675925925926</v>
      </c>
      <c r="J88" s="126">
        <f>laps_times[[#This Row],[1]]</f>
        <v>2.7940972222222226E-3</v>
      </c>
      <c r="K88" s="126">
        <f>IF(ISBLANK(laps_times[[#This Row],[2]]),"DNF",    rounds_cum_time[[#This Row],[1]]+laps_times[[#This Row],[2]])</f>
        <v>4.5504629629629636E-3</v>
      </c>
      <c r="L88" s="126">
        <f>IF(ISBLANK(laps_times[[#This Row],[3]]),"DNF",    rounds_cum_time[[#This Row],[2]]+laps_times[[#This Row],[3]])</f>
        <v>6.312615740740741E-3</v>
      </c>
      <c r="M88" s="126">
        <f>IF(ISBLANK(laps_times[[#This Row],[4]]),"DNF",    rounds_cum_time[[#This Row],[3]]+laps_times[[#This Row],[4]])</f>
        <v>8.0761574074074069E-3</v>
      </c>
      <c r="N88" s="126">
        <f>IF(ISBLANK(laps_times[[#This Row],[5]]),"DNF",    rounds_cum_time[[#This Row],[4]]+laps_times[[#This Row],[5]])</f>
        <v>9.8543981481481469E-3</v>
      </c>
      <c r="O88" s="126">
        <f>IF(ISBLANK(laps_times[[#This Row],[6]]),"DNF",    rounds_cum_time[[#This Row],[5]]+laps_times[[#This Row],[6]])</f>
        <v>1.1634722222222222E-2</v>
      </c>
      <c r="P88" s="126">
        <f>IF(ISBLANK(laps_times[[#This Row],[7]]),"DNF",    rounds_cum_time[[#This Row],[6]]+laps_times[[#This Row],[7]])</f>
        <v>1.3390856481481481E-2</v>
      </c>
      <c r="Q88" s="126">
        <f>IF(ISBLANK(laps_times[[#This Row],[8]]),"DNF",    rounds_cum_time[[#This Row],[7]]+laps_times[[#This Row],[8]])</f>
        <v>1.5147337962962963E-2</v>
      </c>
      <c r="R88" s="126">
        <f>IF(ISBLANK(laps_times[[#This Row],[9]]),"DNF",    rounds_cum_time[[#This Row],[8]]+laps_times[[#This Row],[9]])</f>
        <v>1.6908680555555555E-2</v>
      </c>
      <c r="S88" s="126">
        <f>IF(ISBLANK(laps_times[[#This Row],[10]]),"DNF",    rounds_cum_time[[#This Row],[9]]+laps_times[[#This Row],[10]])</f>
        <v>1.8658449074074074E-2</v>
      </c>
      <c r="T88" s="126">
        <f>IF(ISBLANK(laps_times[[#This Row],[11]]),"DNF",    rounds_cum_time[[#This Row],[10]]+laps_times[[#This Row],[11]])</f>
        <v>2.039386574074074E-2</v>
      </c>
      <c r="U88" s="126">
        <f>IF(ISBLANK(laps_times[[#This Row],[12]]),"DNF",    rounds_cum_time[[#This Row],[11]]+laps_times[[#This Row],[12]])</f>
        <v>2.2119907407407408E-2</v>
      </c>
      <c r="V88" s="126">
        <f>IF(ISBLANK(laps_times[[#This Row],[13]]),"DNF",    rounds_cum_time[[#This Row],[12]]+laps_times[[#This Row],[13]])</f>
        <v>2.3887499999999999E-2</v>
      </c>
      <c r="W88" s="126">
        <f>IF(ISBLANK(laps_times[[#This Row],[14]]),"DNF",    rounds_cum_time[[#This Row],[13]]+laps_times[[#This Row],[14]])</f>
        <v>2.5621527777777778E-2</v>
      </c>
      <c r="X88" s="126">
        <f>IF(ISBLANK(laps_times[[#This Row],[15]]),"DNF",    rounds_cum_time[[#This Row],[14]]+laps_times[[#This Row],[15]])</f>
        <v>2.7348611111111112E-2</v>
      </c>
      <c r="Y88" s="126">
        <f>IF(ISBLANK(laps_times[[#This Row],[16]]),"DNF",    rounds_cum_time[[#This Row],[15]]+laps_times[[#This Row],[16]])</f>
        <v>2.9075925925925925E-2</v>
      </c>
      <c r="Z88" s="126">
        <f>IF(ISBLANK(laps_times[[#This Row],[17]]),"DNF",    rounds_cum_time[[#This Row],[16]]+laps_times[[#This Row],[17]])</f>
        <v>3.0790277777777778E-2</v>
      </c>
      <c r="AA88" s="126">
        <f>IF(ISBLANK(laps_times[[#This Row],[18]]),"DNF",    rounds_cum_time[[#This Row],[17]]+laps_times[[#This Row],[18]])</f>
        <v>3.2484953703703703E-2</v>
      </c>
      <c r="AB88" s="126">
        <f>IF(ISBLANK(laps_times[[#This Row],[19]]),"DNF",    rounds_cum_time[[#This Row],[18]]+laps_times[[#This Row],[19]])</f>
        <v>3.4183217592592595E-2</v>
      </c>
      <c r="AC88" s="126">
        <f>IF(ISBLANK(laps_times[[#This Row],[20]]),"DNF",    rounds_cum_time[[#This Row],[19]]+laps_times[[#This Row],[20]])</f>
        <v>3.5898958333333335E-2</v>
      </c>
      <c r="AD88" s="126">
        <f>IF(ISBLANK(laps_times[[#This Row],[21]]),"DNF",    rounds_cum_time[[#This Row],[20]]+laps_times[[#This Row],[21]])</f>
        <v>3.7628009259259264E-2</v>
      </c>
      <c r="AE88" s="126">
        <f>IF(ISBLANK(laps_times[[#This Row],[22]]),"DNF",    rounds_cum_time[[#This Row],[21]]+laps_times[[#This Row],[22]])</f>
        <v>3.9343287037037045E-2</v>
      </c>
      <c r="AF88" s="126">
        <f>IF(ISBLANK(laps_times[[#This Row],[23]]),"DNF",    rounds_cum_time[[#This Row],[22]]+laps_times[[#This Row],[23]])</f>
        <v>4.1169328703703711E-2</v>
      </c>
      <c r="AG88" s="126">
        <f>IF(ISBLANK(laps_times[[#This Row],[24]]),"DNF",    rounds_cum_time[[#This Row],[23]]+laps_times[[#This Row],[24]])</f>
        <v>4.2962731481481491E-2</v>
      </c>
      <c r="AH88" s="126">
        <f>IF(ISBLANK(laps_times[[#This Row],[25]]),"DNF",    rounds_cum_time[[#This Row],[24]]+laps_times[[#This Row],[25]])</f>
        <v>4.4772337962962969E-2</v>
      </c>
      <c r="AI88" s="126">
        <f>IF(ISBLANK(laps_times[[#This Row],[26]]),"DNF",    rounds_cum_time[[#This Row],[25]]+laps_times[[#This Row],[26]])</f>
        <v>4.6598263888888894E-2</v>
      </c>
      <c r="AJ88" s="126">
        <f>IF(ISBLANK(laps_times[[#This Row],[27]]),"DNF",    rounds_cum_time[[#This Row],[26]]+laps_times[[#This Row],[27]])</f>
        <v>4.8422222222222228E-2</v>
      </c>
      <c r="AK88" s="126">
        <f>IF(ISBLANK(laps_times[[#This Row],[28]]),"DNF",    rounds_cum_time[[#This Row],[27]]+laps_times[[#This Row],[28]])</f>
        <v>5.0239351851851854E-2</v>
      </c>
      <c r="AL88" s="126">
        <f>IF(ISBLANK(laps_times[[#This Row],[29]]),"DNF",    rounds_cum_time[[#This Row],[28]]+laps_times[[#This Row],[29]])</f>
        <v>5.206157407407408E-2</v>
      </c>
      <c r="AM88" s="126">
        <f>IF(ISBLANK(laps_times[[#This Row],[30]]),"DNF",    rounds_cum_time[[#This Row],[29]]+laps_times[[#This Row],[30]])</f>
        <v>5.3886342592592597E-2</v>
      </c>
      <c r="AN88" s="126">
        <f>IF(ISBLANK(laps_times[[#This Row],[31]]),"DNF",    rounds_cum_time[[#This Row],[30]]+laps_times[[#This Row],[31]])</f>
        <v>5.5735300925925928E-2</v>
      </c>
      <c r="AO88" s="126">
        <f>IF(ISBLANK(laps_times[[#This Row],[32]]),"DNF",    rounds_cum_time[[#This Row],[31]]+laps_times[[#This Row],[32]])</f>
        <v>5.7545370370370372E-2</v>
      </c>
      <c r="AP88" s="126">
        <f>IF(ISBLANK(laps_times[[#This Row],[33]]),"DNF",    rounds_cum_time[[#This Row],[32]]+laps_times[[#This Row],[33]])</f>
        <v>5.9380208333333337E-2</v>
      </c>
      <c r="AQ88" s="126">
        <f>IF(ISBLANK(laps_times[[#This Row],[34]]),"DNF",    rounds_cum_time[[#This Row],[33]]+laps_times[[#This Row],[34]])</f>
        <v>6.1221643518518519E-2</v>
      </c>
      <c r="AR88" s="126">
        <f>IF(ISBLANK(laps_times[[#This Row],[35]]),"DNF",    rounds_cum_time[[#This Row],[34]]+laps_times[[#This Row],[35]])</f>
        <v>6.3104513888888894E-2</v>
      </c>
      <c r="AS88" s="126">
        <f>IF(ISBLANK(laps_times[[#This Row],[36]]),"DNF",    rounds_cum_time[[#This Row],[35]]+laps_times[[#This Row],[36]])</f>
        <v>6.5028587962962972E-2</v>
      </c>
      <c r="AT88" s="126">
        <f>IF(ISBLANK(laps_times[[#This Row],[37]]),"DNF",    rounds_cum_time[[#This Row],[36]]+laps_times[[#This Row],[37]])</f>
        <v>6.7020370370370383E-2</v>
      </c>
      <c r="AU88" s="126">
        <f>IF(ISBLANK(laps_times[[#This Row],[38]]),"DNF",    rounds_cum_time[[#This Row],[37]]+laps_times[[#This Row],[38]])</f>
        <v>6.8944212962962978E-2</v>
      </c>
      <c r="AV88" s="126">
        <f>IF(ISBLANK(laps_times[[#This Row],[39]]),"DNF",    rounds_cum_time[[#This Row],[38]]+laps_times[[#This Row],[39]])</f>
        <v>7.0807175925925947E-2</v>
      </c>
      <c r="AW88" s="126">
        <f>IF(ISBLANK(laps_times[[#This Row],[40]]),"DNF",    rounds_cum_time[[#This Row],[39]]+laps_times[[#This Row],[40]])</f>
        <v>7.2661342592592618E-2</v>
      </c>
      <c r="AX88" s="126">
        <f>IF(ISBLANK(laps_times[[#This Row],[41]]),"DNF",    rounds_cum_time[[#This Row],[40]]+laps_times[[#This Row],[41]])</f>
        <v>7.4502199074074099E-2</v>
      </c>
      <c r="AY88" s="126">
        <f>IF(ISBLANK(laps_times[[#This Row],[42]]),"DNF",    rounds_cum_time[[#This Row],[41]]+laps_times[[#This Row],[42]])</f>
        <v>7.6423263888888912E-2</v>
      </c>
      <c r="AZ88" s="126">
        <f>IF(ISBLANK(laps_times[[#This Row],[43]]),"DNF",    rounds_cum_time[[#This Row],[42]]+laps_times[[#This Row],[43]])</f>
        <v>7.8295949074074098E-2</v>
      </c>
      <c r="BA88" s="126">
        <f>IF(ISBLANK(laps_times[[#This Row],[44]]),"DNF",    rounds_cum_time[[#This Row],[43]]+laps_times[[#This Row],[44]])</f>
        <v>8.0204745370370395E-2</v>
      </c>
      <c r="BB88" s="126">
        <f>IF(ISBLANK(laps_times[[#This Row],[45]]),"DNF",    rounds_cum_time[[#This Row],[44]]+laps_times[[#This Row],[45]])</f>
        <v>8.2120023148148175E-2</v>
      </c>
      <c r="BC88" s="126">
        <f>IF(ISBLANK(laps_times[[#This Row],[46]]),"DNF",    rounds_cum_time[[#This Row],[45]]+laps_times[[#This Row],[46]])</f>
        <v>8.4108101851851885E-2</v>
      </c>
      <c r="BD88" s="126">
        <f>IF(ISBLANK(laps_times[[#This Row],[47]]),"DNF",    rounds_cum_time[[#This Row],[46]]+laps_times[[#This Row],[47]])</f>
        <v>8.622546296296299E-2</v>
      </c>
      <c r="BE88" s="126">
        <f>IF(ISBLANK(laps_times[[#This Row],[48]]),"DNF",    rounds_cum_time[[#This Row],[47]]+laps_times[[#This Row],[48]])</f>
        <v>8.8308217592592622E-2</v>
      </c>
      <c r="BF88" s="126">
        <f>IF(ISBLANK(laps_times[[#This Row],[49]]),"DNF",    rounds_cum_time[[#This Row],[48]]+laps_times[[#This Row],[49]])</f>
        <v>9.0789467592592626E-2</v>
      </c>
      <c r="BG88" s="126">
        <f>IF(ISBLANK(laps_times[[#This Row],[50]]),"DNF",    rounds_cum_time[[#This Row],[49]]+laps_times[[#This Row],[50]])</f>
        <v>9.304062500000003E-2</v>
      </c>
      <c r="BH88" s="126">
        <f>IF(ISBLANK(laps_times[[#This Row],[51]]),"DNF",    rounds_cum_time[[#This Row],[50]]+laps_times[[#This Row],[51]])</f>
        <v>9.5432291666666696E-2</v>
      </c>
      <c r="BI88" s="126">
        <f>IF(ISBLANK(laps_times[[#This Row],[52]]),"DNF",    rounds_cum_time[[#This Row],[51]]+laps_times[[#This Row],[52]])</f>
        <v>9.7733796296296332E-2</v>
      </c>
      <c r="BJ88" s="126">
        <f>IF(ISBLANK(laps_times[[#This Row],[53]]),"DNF",    rounds_cum_time[[#This Row],[52]]+laps_times[[#This Row],[53]])</f>
        <v>0.10008935185185189</v>
      </c>
      <c r="BK88" s="126">
        <f>IF(ISBLANK(laps_times[[#This Row],[54]]),"DNF",    rounds_cum_time[[#This Row],[53]]+laps_times[[#This Row],[54]])</f>
        <v>0.10242280092592596</v>
      </c>
      <c r="BL88" s="126">
        <f>IF(ISBLANK(laps_times[[#This Row],[55]]),"DNF",    rounds_cum_time[[#This Row],[54]]+laps_times[[#This Row],[55]])</f>
        <v>0.10472395833333337</v>
      </c>
      <c r="BM88" s="126">
        <f>IF(ISBLANK(laps_times[[#This Row],[56]]),"DNF",    rounds_cum_time[[#This Row],[55]]+laps_times[[#This Row],[56]])</f>
        <v>0.10723819444444448</v>
      </c>
      <c r="BN88" s="126">
        <f>IF(ISBLANK(laps_times[[#This Row],[57]]),"DNF",    rounds_cum_time[[#This Row],[56]]+laps_times[[#This Row],[57]])</f>
        <v>0.10970856481481485</v>
      </c>
      <c r="BO88" s="126">
        <f>IF(ISBLANK(laps_times[[#This Row],[58]]),"DNF",    rounds_cum_time[[#This Row],[57]]+laps_times[[#This Row],[58]])</f>
        <v>0.11219328703703707</v>
      </c>
      <c r="BP88" s="126">
        <f>IF(ISBLANK(laps_times[[#This Row],[59]]),"DNF",    rounds_cum_time[[#This Row],[58]]+laps_times[[#This Row],[59]])</f>
        <v>0.11466840277777782</v>
      </c>
      <c r="BQ88" s="126">
        <f>IF(ISBLANK(laps_times[[#This Row],[60]]),"DNF",    rounds_cum_time[[#This Row],[59]]+laps_times[[#This Row],[60]])</f>
        <v>0.11727708333333338</v>
      </c>
      <c r="BR88" s="126">
        <f>IF(ISBLANK(laps_times[[#This Row],[61]]),"DNF",    rounds_cum_time[[#This Row],[60]]+laps_times[[#This Row],[61]])</f>
        <v>0.11990601851851856</v>
      </c>
      <c r="BS88" s="126">
        <f>IF(ISBLANK(laps_times[[#This Row],[62]]),"DNF",    rounds_cum_time[[#This Row],[61]]+laps_times[[#This Row],[62]])</f>
        <v>0.1225075231481482</v>
      </c>
      <c r="BT88" s="126">
        <f>IF(ISBLANK(laps_times[[#This Row],[63]]),"DNF",    rounds_cum_time[[#This Row],[62]]+laps_times[[#This Row],[63]])</f>
        <v>0.12511840277777783</v>
      </c>
      <c r="BU88" s="126">
        <f>IF(ISBLANK(laps_times[[#This Row],[64]]),"DNF",    rounds_cum_time[[#This Row],[63]]+laps_times[[#This Row],[64]])</f>
        <v>0.12776898148148153</v>
      </c>
      <c r="BV88" s="126">
        <f>IF(ISBLANK(laps_times[[#This Row],[65]]),"DNF",    rounds_cum_time[[#This Row],[64]]+laps_times[[#This Row],[65]])</f>
        <v>0.13042141203703708</v>
      </c>
      <c r="BW88" s="126">
        <f>IF(ISBLANK(laps_times[[#This Row],[66]]),"DNF",    rounds_cum_time[[#This Row],[65]]+laps_times[[#This Row],[66]])</f>
        <v>0.13302245370370375</v>
      </c>
      <c r="BX88" s="126">
        <f>IF(ISBLANK(laps_times[[#This Row],[67]]),"DNF",    rounds_cum_time[[#This Row],[66]]+laps_times[[#This Row],[67]])</f>
        <v>0.13563842592592598</v>
      </c>
      <c r="BY88" s="126">
        <f>IF(ISBLANK(laps_times[[#This Row],[68]]),"DNF",    rounds_cum_time[[#This Row],[67]]+laps_times[[#This Row],[68]])</f>
        <v>0.1382387731481482</v>
      </c>
      <c r="BZ88" s="126">
        <f>IF(ISBLANK(laps_times[[#This Row],[69]]),"DNF",    rounds_cum_time[[#This Row],[68]]+laps_times[[#This Row],[69]])</f>
        <v>0.14083182870370375</v>
      </c>
      <c r="CA88" s="126">
        <f>IF(ISBLANK(laps_times[[#This Row],[70]]),"DNF",    rounds_cum_time[[#This Row],[69]]+laps_times[[#This Row],[70]])</f>
        <v>0.14341574074074079</v>
      </c>
      <c r="CB88" s="126">
        <f>IF(ISBLANK(laps_times[[#This Row],[71]]),"DNF",    rounds_cum_time[[#This Row],[70]]+laps_times[[#This Row],[71]])</f>
        <v>0.14601840277777783</v>
      </c>
      <c r="CC88" s="126">
        <f>IF(ISBLANK(laps_times[[#This Row],[72]]),"DNF",    rounds_cum_time[[#This Row],[71]]+laps_times[[#This Row],[72]])</f>
        <v>0.14877546296296301</v>
      </c>
      <c r="CD88" s="126">
        <f>IF(ISBLANK(laps_times[[#This Row],[73]]),"DNF",    rounds_cum_time[[#This Row],[72]]+laps_times[[#This Row],[73]])</f>
        <v>0.15136886574074079</v>
      </c>
      <c r="CE88" s="126">
        <f>IF(ISBLANK(laps_times[[#This Row],[74]]),"DNF",    rounds_cum_time[[#This Row],[73]]+laps_times[[#This Row],[74]])</f>
        <v>0.15395451388888895</v>
      </c>
      <c r="CF88" s="126">
        <f>IF(ISBLANK(laps_times[[#This Row],[75]]),"DNF",    rounds_cum_time[[#This Row],[74]]+laps_times[[#This Row],[75]])</f>
        <v>0.15658784722222227</v>
      </c>
      <c r="CG88" s="126">
        <f>IF(ISBLANK(laps_times[[#This Row],[76]]),"DNF",    rounds_cum_time[[#This Row],[75]]+laps_times[[#This Row],[76]])</f>
        <v>0.15915474537037042</v>
      </c>
      <c r="CH88" s="126">
        <f>IF(ISBLANK(laps_times[[#This Row],[77]]),"DNF",    rounds_cum_time[[#This Row],[76]]+laps_times[[#This Row],[77]])</f>
        <v>0.16168449074074079</v>
      </c>
      <c r="CI88" s="126">
        <f>IF(ISBLANK(laps_times[[#This Row],[78]]),"DNF",    rounds_cum_time[[#This Row],[77]]+laps_times[[#This Row],[78]])</f>
        <v>0.16428657407407413</v>
      </c>
      <c r="CJ88" s="126">
        <f>IF(ISBLANK(laps_times[[#This Row],[79]]),"DNF",    rounds_cum_time[[#This Row],[78]]+laps_times[[#This Row],[79]])</f>
        <v>0.16688344907407412</v>
      </c>
      <c r="CK88" s="126">
        <f>IF(ISBLANK(laps_times[[#This Row],[80]]),"DNF",    rounds_cum_time[[#This Row],[79]]+laps_times[[#This Row],[80]])</f>
        <v>0.16954826388888894</v>
      </c>
      <c r="CL88" s="126">
        <f>IF(ISBLANK(laps_times[[#This Row],[81]]),"DNF",    rounds_cum_time[[#This Row],[80]]+laps_times[[#This Row],[81]])</f>
        <v>0.17218842592592598</v>
      </c>
      <c r="CM88" s="126">
        <f>IF(ISBLANK(laps_times[[#This Row],[82]]),"DNF",    rounds_cum_time[[#This Row],[81]]+laps_times[[#This Row],[82]])</f>
        <v>0.17481689814814821</v>
      </c>
      <c r="CN88" s="126">
        <f>IF(ISBLANK(laps_times[[#This Row],[83]]),"DNF",    rounds_cum_time[[#This Row],[82]]+laps_times[[#This Row],[83]])</f>
        <v>0.1774645833333334</v>
      </c>
      <c r="CO88" s="126">
        <f>IF(ISBLANK(laps_times[[#This Row],[84]]),"DNF",    rounds_cum_time[[#This Row],[83]]+laps_times[[#This Row],[84]])</f>
        <v>0.18013784722222229</v>
      </c>
      <c r="CP88" s="126">
        <f>IF(ISBLANK(laps_times[[#This Row],[85]]),"DNF",    rounds_cum_time[[#This Row],[84]]+laps_times[[#This Row],[85]])</f>
        <v>0.18280844907407415</v>
      </c>
      <c r="CQ88" s="126">
        <f>IF(ISBLANK(laps_times[[#This Row],[86]]),"DNF",    rounds_cum_time[[#This Row],[85]]+laps_times[[#This Row],[86]])</f>
        <v>0.18545046296296303</v>
      </c>
      <c r="CR88" s="126">
        <f>IF(ISBLANK(laps_times[[#This Row],[87]]),"DNF",    rounds_cum_time[[#This Row],[86]]+laps_times[[#This Row],[87]])</f>
        <v>0.18810671296296302</v>
      </c>
      <c r="CS88" s="126">
        <f>IF(ISBLANK(laps_times[[#This Row],[88]]),"DNF",    rounds_cum_time[[#This Row],[87]]+laps_times[[#This Row],[88]])</f>
        <v>0.19075775462962968</v>
      </c>
      <c r="CT88" s="126">
        <f>IF(ISBLANK(laps_times[[#This Row],[89]]),"DNF",    rounds_cum_time[[#This Row],[88]]+laps_times[[#This Row],[89]])</f>
        <v>0.19340162037037043</v>
      </c>
      <c r="CU88" s="126">
        <f>IF(ISBLANK(laps_times[[#This Row],[90]]),"DNF",    rounds_cum_time[[#This Row],[89]]+laps_times[[#This Row],[90]])</f>
        <v>0.19601006944444449</v>
      </c>
      <c r="CV88" s="126">
        <f>IF(ISBLANK(laps_times[[#This Row],[91]]),"DNF",    rounds_cum_time[[#This Row],[90]]+laps_times[[#This Row],[91]])</f>
        <v>0.19863217592592597</v>
      </c>
      <c r="CW88" s="126">
        <f>IF(ISBLANK(laps_times[[#This Row],[92]]),"DNF",    rounds_cum_time[[#This Row],[91]]+laps_times[[#This Row],[92]])</f>
        <v>0.20134791666666671</v>
      </c>
      <c r="CX88" s="126">
        <f>IF(ISBLANK(laps_times[[#This Row],[93]]),"DNF",    rounds_cum_time[[#This Row],[92]]+laps_times[[#This Row],[93]])</f>
        <v>0.20398379629629634</v>
      </c>
      <c r="CY88" s="126">
        <f>IF(ISBLANK(laps_times[[#This Row],[94]]),"DNF",    rounds_cum_time[[#This Row],[93]]+laps_times[[#This Row],[94]])</f>
        <v>0.20669953703703708</v>
      </c>
      <c r="CZ88" s="126">
        <f>IF(ISBLANK(laps_times[[#This Row],[95]]),"DNF",    rounds_cum_time[[#This Row],[94]]+laps_times[[#This Row],[95]])</f>
        <v>0.20927951388888894</v>
      </c>
      <c r="DA88" s="126">
        <f>IF(ISBLANK(laps_times[[#This Row],[96]]),"DNF",    rounds_cum_time[[#This Row],[95]]+laps_times[[#This Row],[96]])</f>
        <v>0.21188379629629633</v>
      </c>
      <c r="DB88" s="126">
        <f>IF(ISBLANK(laps_times[[#This Row],[97]]),"DNF",    rounds_cum_time[[#This Row],[96]]+laps_times[[#This Row],[97]])</f>
        <v>0.21483958333333336</v>
      </c>
      <c r="DC88" s="126">
        <f>IF(ISBLANK(laps_times[[#This Row],[98]]),"DNF",    rounds_cum_time[[#This Row],[97]]+laps_times[[#This Row],[98]])</f>
        <v>0.2171791666666667</v>
      </c>
      <c r="DD88" s="126">
        <f>IF(ISBLANK(laps_times[[#This Row],[99]]),"DNF",    rounds_cum_time[[#This Row],[98]]+laps_times[[#This Row],[99]])</f>
        <v>0.21977199074074077</v>
      </c>
      <c r="DE88" s="126">
        <f>IF(ISBLANK(laps_times[[#This Row],[100]]),"DNF",    rounds_cum_time[[#This Row],[99]]+laps_times[[#This Row],[100]])</f>
        <v>0.22149189814814818</v>
      </c>
      <c r="DF88" s="126">
        <f>IF(ISBLANK(laps_times[[#This Row],[101]]),"DNF",    rounds_cum_time[[#This Row],[100]]+laps_times[[#This Row],[101]])</f>
        <v>0.22418055555555558</v>
      </c>
      <c r="DG88" s="126">
        <f>IF(ISBLANK(laps_times[[#This Row],[102]]),"DNF",    rounds_cum_time[[#This Row],[101]]+laps_times[[#This Row],[102]])</f>
        <v>0.22739988425925928</v>
      </c>
      <c r="DH88" s="126">
        <f>IF(ISBLANK(laps_times[[#This Row],[103]]),"DNF",    rounds_cum_time[[#This Row],[102]]+laps_times[[#This Row],[103]])</f>
        <v>0.23021319444444446</v>
      </c>
      <c r="DI88" s="127">
        <f>IF(ISBLANK(laps_times[[#This Row],[104]]),"DNF",    rounds_cum_time[[#This Row],[103]]+laps_times[[#This Row],[104]])</f>
        <v>0.23311284722222225</v>
      </c>
      <c r="DJ88" s="127">
        <f>IF(ISBLANK(laps_times[[#This Row],[105]]),"DNF",    rounds_cum_time[[#This Row],[104]]+laps_times[[#This Row],[105]])</f>
        <v>0.23569687500000003</v>
      </c>
    </row>
    <row r="89" spans="2:114">
      <c r="B89" s="157" t="str">
        <f>laps_times[[#This Row],[poř]]</f>
        <v>DNF</v>
      </c>
      <c r="C89" s="158">
        <f>laps_times[[#This Row],[s.č.]]</f>
        <v>103</v>
      </c>
      <c r="D89" s="158" t="str">
        <f>laps_times[[#This Row],[jméno]]</f>
        <v>Velický Petr</v>
      </c>
      <c r="E89" s="159">
        <f>laps_times[[#This Row],[roč]]</f>
        <v>1977</v>
      </c>
      <c r="F89" s="159" t="str">
        <f>laps_times[[#This Row],[kat]]</f>
        <v>M40</v>
      </c>
      <c r="G89" s="159" t="str">
        <f>laps_times[[#This Row],[poř_kat]]</f>
        <v>DNF</v>
      </c>
      <c r="H89" s="158" t="str">
        <f>IF(ISBLANK(laps_times[[#This Row],[klub]]),"-",laps_times[[#This Row],[klub]])</f>
        <v>a.c. Parta Písek</v>
      </c>
      <c r="I89" s="160">
        <f>laps_times[[#This Row],[celk. čas]]</f>
        <v>0.15120717592592592</v>
      </c>
      <c r="J89" s="161">
        <f>laps_times[[#This Row],[1]]</f>
        <v>2.3759259259259259E-3</v>
      </c>
      <c r="K89" s="161">
        <f>IF(ISBLANK(laps_times[[#This Row],[2]]),"DNF",    rounds_cum_time[[#This Row],[1]]+laps_times[[#This Row],[2]])</f>
        <v>3.7546296296296295E-3</v>
      </c>
      <c r="L89" s="161">
        <f>IF(ISBLANK(laps_times[[#This Row],[3]]),"DNF",    rounds_cum_time[[#This Row],[2]]+laps_times[[#This Row],[3]])</f>
        <v>5.1254629629629627E-3</v>
      </c>
      <c r="M89" s="161">
        <f>IF(ISBLANK(laps_times[[#This Row],[4]]),"DNF",    rounds_cum_time[[#This Row],[3]]+laps_times[[#This Row],[4]])</f>
        <v>6.515856481481481E-3</v>
      </c>
      <c r="N89" s="161">
        <f>IF(ISBLANK(laps_times[[#This Row],[5]]),"DNF",    rounds_cum_time[[#This Row],[4]]+laps_times[[#This Row],[5]])</f>
        <v>7.9177083333333322E-3</v>
      </c>
      <c r="O89" s="161">
        <f>IF(ISBLANK(laps_times[[#This Row],[6]]),"DNF",    rounds_cum_time[[#This Row],[5]]+laps_times[[#This Row],[6]])</f>
        <v>9.3435185185185184E-3</v>
      </c>
      <c r="P89" s="161">
        <f>IF(ISBLANK(laps_times[[#This Row],[7]]),"DNF",    rounds_cum_time[[#This Row],[6]]+laps_times[[#This Row],[7]])</f>
        <v>1.0767824074074074E-2</v>
      </c>
      <c r="Q89" s="161">
        <f>IF(ISBLANK(laps_times[[#This Row],[8]]),"DNF",    rounds_cum_time[[#This Row],[7]]+laps_times[[#This Row],[8]])</f>
        <v>1.2215740740740741E-2</v>
      </c>
      <c r="R89" s="161">
        <f>IF(ISBLANK(laps_times[[#This Row],[9]]),"DNF",    rounds_cum_time[[#This Row],[8]]+laps_times[[#This Row],[9]])</f>
        <v>1.3642013888888889E-2</v>
      </c>
      <c r="S89" s="161">
        <f>IF(ISBLANK(laps_times[[#This Row],[10]]),"DNF",    rounds_cum_time[[#This Row],[9]]+laps_times[[#This Row],[10]])</f>
        <v>1.5070370370370371E-2</v>
      </c>
      <c r="T89" s="161">
        <f>IF(ISBLANK(laps_times[[#This Row],[11]]),"DNF",    rounds_cum_time[[#This Row],[10]]+laps_times[[#This Row],[11]])</f>
        <v>1.6461342592592593E-2</v>
      </c>
      <c r="U89" s="161">
        <f>IF(ISBLANK(laps_times[[#This Row],[12]]),"DNF",    rounds_cum_time[[#This Row],[11]]+laps_times[[#This Row],[12]])</f>
        <v>1.7880902777777777E-2</v>
      </c>
      <c r="V89" s="161">
        <f>IF(ISBLANK(laps_times[[#This Row],[13]]),"DNF",    rounds_cum_time[[#This Row],[12]]+laps_times[[#This Row],[13]])</f>
        <v>1.9337847222222222E-2</v>
      </c>
      <c r="W89" s="161">
        <f>IF(ISBLANK(laps_times[[#This Row],[14]]),"DNF",    rounds_cum_time[[#This Row],[13]]+laps_times[[#This Row],[14]])</f>
        <v>2.074074074074074E-2</v>
      </c>
      <c r="X89" s="161">
        <f>IF(ISBLANK(laps_times[[#This Row],[15]]),"DNF",    rounds_cum_time[[#This Row],[14]]+laps_times[[#This Row],[15]])</f>
        <v>2.2158217592592594E-2</v>
      </c>
      <c r="Y89" s="161">
        <f>IF(ISBLANK(laps_times[[#This Row],[16]]),"DNF",    rounds_cum_time[[#This Row],[15]]+laps_times[[#This Row],[16]])</f>
        <v>2.3612731481481485E-2</v>
      </c>
      <c r="Z89" s="161">
        <f>IF(ISBLANK(laps_times[[#This Row],[17]]),"DNF",    rounds_cum_time[[#This Row],[16]]+laps_times[[#This Row],[17]])</f>
        <v>2.5059722222222226E-2</v>
      </c>
      <c r="AA89" s="161">
        <f>IF(ISBLANK(laps_times[[#This Row],[18]]),"DNF",    rounds_cum_time[[#This Row],[17]]+laps_times[[#This Row],[18]])</f>
        <v>2.6503587962962968E-2</v>
      </c>
      <c r="AB89" s="161">
        <f>IF(ISBLANK(laps_times[[#This Row],[19]]),"DNF",    rounds_cum_time[[#This Row],[18]]+laps_times[[#This Row],[19]])</f>
        <v>2.7948263888888894E-2</v>
      </c>
      <c r="AC89" s="161">
        <f>IF(ISBLANK(laps_times[[#This Row],[20]]),"DNF",    rounds_cum_time[[#This Row],[19]]+laps_times[[#This Row],[20]])</f>
        <v>2.9403009259259264E-2</v>
      </c>
      <c r="AD89" s="161">
        <f>IF(ISBLANK(laps_times[[#This Row],[21]]),"DNF",    rounds_cum_time[[#This Row],[20]]+laps_times[[#This Row],[21]])</f>
        <v>3.0862731481481488E-2</v>
      </c>
      <c r="AE89" s="161">
        <f>IF(ISBLANK(laps_times[[#This Row],[22]]),"DNF",    rounds_cum_time[[#This Row],[21]]+laps_times[[#This Row],[22]])</f>
        <v>3.2292824074074078E-2</v>
      </c>
      <c r="AF89" s="161">
        <f>IF(ISBLANK(laps_times[[#This Row],[23]]),"DNF",    rounds_cum_time[[#This Row],[22]]+laps_times[[#This Row],[23]])</f>
        <v>3.3759837962962967E-2</v>
      </c>
      <c r="AG89" s="161">
        <f>IF(ISBLANK(laps_times[[#This Row],[24]]),"DNF",    rounds_cum_time[[#This Row],[23]]+laps_times[[#This Row],[24]])</f>
        <v>3.5237268518518522E-2</v>
      </c>
      <c r="AH89" s="161">
        <f>IF(ISBLANK(laps_times[[#This Row],[25]]),"DNF",    rounds_cum_time[[#This Row],[24]]+laps_times[[#This Row],[25]])</f>
        <v>3.6697800925925929E-2</v>
      </c>
      <c r="AI89" s="161">
        <f>IF(ISBLANK(laps_times[[#This Row],[26]]),"DNF",    rounds_cum_time[[#This Row],[25]]+laps_times[[#This Row],[26]])</f>
        <v>3.8144444444444446E-2</v>
      </c>
      <c r="AJ89" s="161">
        <f>IF(ISBLANK(laps_times[[#This Row],[27]]),"DNF",    rounds_cum_time[[#This Row],[26]]+laps_times[[#This Row],[27]])</f>
        <v>3.9606250000000003E-2</v>
      </c>
      <c r="AK89" s="161">
        <f>IF(ISBLANK(laps_times[[#This Row],[28]]),"DNF",    rounds_cum_time[[#This Row],[27]]+laps_times[[#This Row],[28]])</f>
        <v>4.1077314814814817E-2</v>
      </c>
      <c r="AL89" s="161">
        <f>IF(ISBLANK(laps_times[[#This Row],[29]]),"DNF",    rounds_cum_time[[#This Row],[28]]+laps_times[[#This Row],[29]])</f>
        <v>4.2547685185185188E-2</v>
      </c>
      <c r="AM89" s="161">
        <f>IF(ISBLANK(laps_times[[#This Row],[30]]),"DNF",    rounds_cum_time[[#This Row],[29]]+laps_times[[#This Row],[30]])</f>
        <v>4.4040277777777782E-2</v>
      </c>
      <c r="AN89" s="161">
        <f>IF(ISBLANK(laps_times[[#This Row],[31]]),"DNF",    rounds_cum_time[[#This Row],[30]]+laps_times[[#This Row],[31]])</f>
        <v>4.5499074074074081E-2</v>
      </c>
      <c r="AO89" s="161">
        <f>IF(ISBLANK(laps_times[[#This Row],[32]]),"DNF",    rounds_cum_time[[#This Row],[31]]+laps_times[[#This Row],[32]])</f>
        <v>4.6971759259259269E-2</v>
      </c>
      <c r="AP89" s="161">
        <f>IF(ISBLANK(laps_times[[#This Row],[33]]),"DNF",    rounds_cum_time[[#This Row],[32]]+laps_times[[#This Row],[33]])</f>
        <v>4.8454398148148156E-2</v>
      </c>
      <c r="AQ89" s="161">
        <f>IF(ISBLANK(laps_times[[#This Row],[34]]),"DNF",    rounds_cum_time[[#This Row],[33]]+laps_times[[#This Row],[34]])</f>
        <v>4.9944444444444451E-2</v>
      </c>
      <c r="AR89" s="161">
        <f>IF(ISBLANK(laps_times[[#This Row],[35]]),"DNF",    rounds_cum_time[[#This Row],[34]]+laps_times[[#This Row],[35]])</f>
        <v>5.1413078703703707E-2</v>
      </c>
      <c r="AS89" s="161">
        <f>IF(ISBLANK(laps_times[[#This Row],[36]]),"DNF",    rounds_cum_time[[#This Row],[35]]+laps_times[[#This Row],[36]])</f>
        <v>5.2921412037037041E-2</v>
      </c>
      <c r="AT89" s="161">
        <f>IF(ISBLANK(laps_times[[#This Row],[37]]),"DNF",    rounds_cum_time[[#This Row],[36]]+laps_times[[#This Row],[37]])</f>
        <v>5.4448611111111114E-2</v>
      </c>
      <c r="AU89" s="161">
        <f>IF(ISBLANK(laps_times[[#This Row],[38]]),"DNF",    rounds_cum_time[[#This Row],[37]]+laps_times[[#This Row],[38]])</f>
        <v>5.6341666666666672E-2</v>
      </c>
      <c r="AV89" s="161">
        <f>IF(ISBLANK(laps_times[[#This Row],[39]]),"DNF",    rounds_cum_time[[#This Row],[38]]+laps_times[[#This Row],[39]])</f>
        <v>5.775243055555556E-2</v>
      </c>
      <c r="AW89" s="161">
        <f>IF(ISBLANK(laps_times[[#This Row],[40]]),"DNF",    rounds_cum_time[[#This Row],[39]]+laps_times[[#This Row],[40]])</f>
        <v>5.9212037037037042E-2</v>
      </c>
      <c r="AX89" s="161">
        <f>IF(ISBLANK(laps_times[[#This Row],[41]]),"DNF",    rounds_cum_time[[#This Row],[40]]+laps_times[[#This Row],[41]])</f>
        <v>6.0712152777777785E-2</v>
      </c>
      <c r="AY89" s="161">
        <f>IF(ISBLANK(laps_times[[#This Row],[42]]),"DNF",    rounds_cum_time[[#This Row],[41]]+laps_times[[#This Row],[42]])</f>
        <v>6.2192129629629639E-2</v>
      </c>
      <c r="AZ89" s="161">
        <f>IF(ISBLANK(laps_times[[#This Row],[43]]),"DNF",    rounds_cum_time[[#This Row],[42]]+laps_times[[#This Row],[43]])</f>
        <v>6.3696990740740755E-2</v>
      </c>
      <c r="BA89" s="161">
        <f>IF(ISBLANK(laps_times[[#This Row],[44]]),"DNF",    rounds_cum_time[[#This Row],[43]]+laps_times[[#This Row],[44]])</f>
        <v>6.5234722222222236E-2</v>
      </c>
      <c r="BB89" s="161">
        <f>IF(ISBLANK(laps_times[[#This Row],[45]]),"DNF",    rounds_cum_time[[#This Row],[44]]+laps_times[[#This Row],[45]])</f>
        <v>6.6734606481481495E-2</v>
      </c>
      <c r="BC89" s="161">
        <f>IF(ISBLANK(laps_times[[#This Row],[46]]),"DNF",    rounds_cum_time[[#This Row],[45]]+laps_times[[#This Row],[46]])</f>
        <v>6.8249884259259277E-2</v>
      </c>
      <c r="BD89" s="161">
        <f>IF(ISBLANK(laps_times[[#This Row],[47]]),"DNF",    rounds_cum_time[[#This Row],[46]]+laps_times[[#This Row],[47]])</f>
        <v>6.9786342592592615E-2</v>
      </c>
      <c r="BE89" s="161">
        <f>IF(ISBLANK(laps_times[[#This Row],[48]]),"DNF",    rounds_cum_time[[#This Row],[47]]+laps_times[[#This Row],[48]])</f>
        <v>7.136226851851854E-2</v>
      </c>
      <c r="BF89" s="161">
        <f>IF(ISBLANK(laps_times[[#This Row],[49]]),"DNF",    rounds_cum_time[[#This Row],[48]]+laps_times[[#This Row],[49]])</f>
        <v>7.2893055555555572E-2</v>
      </c>
      <c r="BG89" s="161">
        <f>IF(ISBLANK(laps_times[[#This Row],[50]]),"DNF",    rounds_cum_time[[#This Row],[49]]+laps_times[[#This Row],[50]])</f>
        <v>7.441064814814817E-2</v>
      </c>
      <c r="BH89" s="161">
        <f>IF(ISBLANK(laps_times[[#This Row],[51]]),"DNF",    rounds_cum_time[[#This Row],[50]]+laps_times[[#This Row],[51]])</f>
        <v>7.5918865740740762E-2</v>
      </c>
      <c r="BI89" s="161">
        <f>IF(ISBLANK(laps_times[[#This Row],[52]]),"DNF",    rounds_cum_time[[#This Row],[51]]+laps_times[[#This Row],[52]])</f>
        <v>7.7424305555555573E-2</v>
      </c>
      <c r="BJ89" s="161">
        <f>IF(ISBLANK(laps_times[[#This Row],[53]]),"DNF",    rounds_cum_time[[#This Row],[52]]+laps_times[[#This Row],[53]])</f>
        <v>7.8963425925925937E-2</v>
      </c>
      <c r="BK89" s="161">
        <f>IF(ISBLANK(laps_times[[#This Row],[54]]),"DNF",    rounds_cum_time[[#This Row],[53]]+laps_times[[#This Row],[54]])</f>
        <v>8.0482754629629644E-2</v>
      </c>
      <c r="BL89" s="161">
        <f>IF(ISBLANK(laps_times[[#This Row],[55]]),"DNF",    rounds_cum_time[[#This Row],[54]]+laps_times[[#This Row],[55]])</f>
        <v>8.2017013888888907E-2</v>
      </c>
      <c r="BM89" s="161">
        <f>IF(ISBLANK(laps_times[[#This Row],[56]]),"DNF",    rounds_cum_time[[#This Row],[55]]+laps_times[[#This Row],[56]])</f>
        <v>8.360729166666668E-2</v>
      </c>
      <c r="BN89" s="161">
        <f>IF(ISBLANK(laps_times[[#This Row],[57]]),"DNF",    rounds_cum_time[[#This Row],[56]]+laps_times[[#This Row],[57]])</f>
        <v>8.517650462962964E-2</v>
      </c>
      <c r="BO89" s="161">
        <f>IF(ISBLANK(laps_times[[#This Row],[58]]),"DNF",    rounds_cum_time[[#This Row],[57]]+laps_times[[#This Row],[58]])</f>
        <v>8.6758449074074082E-2</v>
      </c>
      <c r="BP89" s="161">
        <f>IF(ISBLANK(laps_times[[#This Row],[59]]),"DNF",    rounds_cum_time[[#This Row],[58]]+laps_times[[#This Row],[59]])</f>
        <v>8.8380787037037042E-2</v>
      </c>
      <c r="BQ89" s="161">
        <f>IF(ISBLANK(laps_times[[#This Row],[60]]),"DNF",    rounds_cum_time[[#This Row],[59]]+laps_times[[#This Row],[60]])</f>
        <v>8.9970833333333333E-2</v>
      </c>
      <c r="BR89" s="161">
        <f>IF(ISBLANK(laps_times[[#This Row],[61]]),"DNF",    rounds_cum_time[[#This Row],[60]]+laps_times[[#This Row],[61]])</f>
        <v>9.162511574074074E-2</v>
      </c>
      <c r="BS89" s="161">
        <f>IF(ISBLANK(laps_times[[#This Row],[62]]),"DNF",    rounds_cum_time[[#This Row],[61]]+laps_times[[#This Row],[62]])</f>
        <v>9.3204976851851848E-2</v>
      </c>
      <c r="BT89" s="161">
        <f>IF(ISBLANK(laps_times[[#This Row],[63]]),"DNF",    rounds_cum_time[[#This Row],[62]]+laps_times[[#This Row],[63]])</f>
        <v>9.4823379629629626E-2</v>
      </c>
      <c r="BU89" s="161">
        <f>IF(ISBLANK(laps_times[[#This Row],[64]]),"DNF",    rounds_cum_time[[#This Row],[63]]+laps_times[[#This Row],[64]])</f>
        <v>9.6416087962962957E-2</v>
      </c>
      <c r="BV89" s="161">
        <f>IF(ISBLANK(laps_times[[#This Row],[65]]),"DNF",    rounds_cum_time[[#This Row],[64]]+laps_times[[#This Row],[65]])</f>
        <v>9.8026388888888885E-2</v>
      </c>
      <c r="BW89" s="161">
        <f>IF(ISBLANK(laps_times[[#This Row],[66]]),"DNF",    rounds_cum_time[[#This Row],[65]]+laps_times[[#This Row],[66]])</f>
        <v>9.9753472222222223E-2</v>
      </c>
      <c r="BX89" s="161">
        <f>IF(ISBLANK(laps_times[[#This Row],[67]]),"DNF",    rounds_cum_time[[#This Row],[66]]+laps_times[[#This Row],[67]])</f>
        <v>0.10134652777777778</v>
      </c>
      <c r="BY89" s="161">
        <f>IF(ISBLANK(laps_times[[#This Row],[68]]),"DNF",    rounds_cum_time[[#This Row],[67]]+laps_times[[#This Row],[68]])</f>
        <v>0.10294594907407408</v>
      </c>
      <c r="BZ89" s="161">
        <f>IF(ISBLANK(laps_times[[#This Row],[69]]),"DNF",    rounds_cum_time[[#This Row],[68]]+laps_times[[#This Row],[69]])</f>
        <v>0.10458368055555556</v>
      </c>
      <c r="CA89" s="161">
        <f>IF(ISBLANK(laps_times[[#This Row],[70]]),"DNF",    rounds_cum_time[[#This Row],[69]]+laps_times[[#This Row],[70]])</f>
        <v>0.10623553240740741</v>
      </c>
      <c r="CB89" s="161">
        <f>IF(ISBLANK(laps_times[[#This Row],[71]]),"DNF",    rounds_cum_time[[#This Row],[70]]+laps_times[[#This Row],[71]])</f>
        <v>0.10791331018518519</v>
      </c>
      <c r="CC89" s="161">
        <f>IF(ISBLANK(laps_times[[#This Row],[72]]),"DNF",    rounds_cum_time[[#This Row],[71]]+laps_times[[#This Row],[72]])</f>
        <v>0.1096037037037037</v>
      </c>
      <c r="CD89" s="161">
        <f>IF(ISBLANK(laps_times[[#This Row],[73]]),"DNF",    rounds_cum_time[[#This Row],[72]]+laps_times[[#This Row],[73]])</f>
        <v>0.11129571759259259</v>
      </c>
      <c r="CE89" s="161">
        <f>IF(ISBLANK(laps_times[[#This Row],[74]]),"DNF",    rounds_cum_time[[#This Row],[73]]+laps_times[[#This Row],[74]])</f>
        <v>0.11308993055555555</v>
      </c>
      <c r="CF89" s="161">
        <f>IF(ISBLANK(laps_times[[#This Row],[75]]),"DNF",    rounds_cum_time[[#This Row],[74]]+laps_times[[#This Row],[75]])</f>
        <v>0.114846875</v>
      </c>
      <c r="CG89" s="161">
        <f>IF(ISBLANK(laps_times[[#This Row],[76]]),"DNF",    rounds_cum_time[[#This Row],[75]]+laps_times[[#This Row],[76]])</f>
        <v>0.11765983796296296</v>
      </c>
      <c r="CH89" s="161">
        <f>IF(ISBLANK(laps_times[[#This Row],[77]]),"DNF",    rounds_cum_time[[#This Row],[76]]+laps_times[[#This Row],[77]])</f>
        <v>0.11922928240740741</v>
      </c>
      <c r="CI89" s="161">
        <f>IF(ISBLANK(laps_times[[#This Row],[78]]),"DNF",    rounds_cum_time[[#This Row],[77]]+laps_times[[#This Row],[78]])</f>
        <v>0.12090949074074074</v>
      </c>
      <c r="CJ89" s="161">
        <f>IF(ISBLANK(laps_times[[#This Row],[79]]),"DNF",    rounds_cum_time[[#This Row],[78]]+laps_times[[#This Row],[79]])</f>
        <v>0.12276712962962963</v>
      </c>
      <c r="CK89" s="161">
        <f>IF(ISBLANK(laps_times[[#This Row],[80]]),"DNF",    rounds_cum_time[[#This Row],[79]]+laps_times[[#This Row],[80]])</f>
        <v>0.12461562499999999</v>
      </c>
      <c r="CL89" s="161">
        <f>IF(ISBLANK(laps_times[[#This Row],[81]]),"DNF",    rounds_cum_time[[#This Row],[80]]+laps_times[[#This Row],[81]])</f>
        <v>0.12657754629629628</v>
      </c>
      <c r="CM89" s="161">
        <f>IF(ISBLANK(laps_times[[#This Row],[82]]),"DNF",    rounds_cum_time[[#This Row],[81]]+laps_times[[#This Row],[82]])</f>
        <v>0.12850462962962961</v>
      </c>
      <c r="CN89" s="161">
        <f>IF(ISBLANK(laps_times[[#This Row],[83]]),"DNF",    rounds_cum_time[[#This Row],[82]]+laps_times[[#This Row],[83]])</f>
        <v>0.1303347222222222</v>
      </c>
      <c r="CO89" s="161">
        <f>IF(ISBLANK(laps_times[[#This Row],[84]]),"DNF",    rounds_cum_time[[#This Row],[83]]+laps_times[[#This Row],[84]])</f>
        <v>0.13372152777777777</v>
      </c>
      <c r="CP89" s="161">
        <f>IF(ISBLANK(laps_times[[#This Row],[85]]),"DNF",    rounds_cum_time[[#This Row],[84]]+laps_times[[#This Row],[85]])</f>
        <v>0.13551111111111111</v>
      </c>
      <c r="CQ89" s="161">
        <f>IF(ISBLANK(laps_times[[#This Row],[86]]),"DNF",    rounds_cum_time[[#This Row],[85]]+laps_times[[#This Row],[86]])</f>
        <v>0.13727106481481482</v>
      </c>
      <c r="CR89" s="161">
        <f>IF(ISBLANK(laps_times[[#This Row],[87]]),"DNF",    rounds_cum_time[[#This Row],[86]]+laps_times[[#This Row],[87]])</f>
        <v>0.13985868055555556</v>
      </c>
      <c r="CS89" s="161">
        <f>IF(ISBLANK(laps_times[[#This Row],[88]]),"DNF",    rounds_cum_time[[#This Row],[87]]+laps_times[[#This Row],[88]])</f>
        <v>0.14189317129629631</v>
      </c>
      <c r="CT89" s="161">
        <f>IF(ISBLANK(laps_times[[#This Row],[89]]),"DNF",    rounds_cum_time[[#This Row],[88]]+laps_times[[#This Row],[89]])</f>
        <v>0.15120775462962963</v>
      </c>
      <c r="CU89" s="161" t="str">
        <f>IF(ISBLANK(laps_times[[#This Row],[90]]),"DNF",    rounds_cum_time[[#This Row],[89]]+laps_times[[#This Row],[90]])</f>
        <v>DNF</v>
      </c>
      <c r="CV89" s="161" t="str">
        <f>IF(ISBLANK(laps_times[[#This Row],[91]]),"DNF",    rounds_cum_time[[#This Row],[90]]+laps_times[[#This Row],[91]])</f>
        <v>DNF</v>
      </c>
      <c r="CW89" s="161" t="str">
        <f>IF(ISBLANK(laps_times[[#This Row],[92]]),"DNF",    rounds_cum_time[[#This Row],[91]]+laps_times[[#This Row],[92]])</f>
        <v>DNF</v>
      </c>
      <c r="CX89" s="161" t="str">
        <f>IF(ISBLANK(laps_times[[#This Row],[93]]),"DNF",    rounds_cum_time[[#This Row],[92]]+laps_times[[#This Row],[93]])</f>
        <v>DNF</v>
      </c>
      <c r="CY89" s="161" t="str">
        <f>IF(ISBLANK(laps_times[[#This Row],[94]]),"DNF",    rounds_cum_time[[#This Row],[93]]+laps_times[[#This Row],[94]])</f>
        <v>DNF</v>
      </c>
      <c r="CZ89" s="161" t="str">
        <f>IF(ISBLANK(laps_times[[#This Row],[95]]),"DNF",    rounds_cum_time[[#This Row],[94]]+laps_times[[#This Row],[95]])</f>
        <v>DNF</v>
      </c>
      <c r="DA89" s="161" t="str">
        <f>IF(ISBLANK(laps_times[[#This Row],[96]]),"DNF",    rounds_cum_time[[#This Row],[95]]+laps_times[[#This Row],[96]])</f>
        <v>DNF</v>
      </c>
      <c r="DB89" s="161" t="str">
        <f>IF(ISBLANK(laps_times[[#This Row],[97]]),"DNF",    rounds_cum_time[[#This Row],[96]]+laps_times[[#This Row],[97]])</f>
        <v>DNF</v>
      </c>
      <c r="DC89" s="161" t="str">
        <f>IF(ISBLANK(laps_times[[#This Row],[98]]),"DNF",    rounds_cum_time[[#This Row],[97]]+laps_times[[#This Row],[98]])</f>
        <v>DNF</v>
      </c>
      <c r="DD89" s="161" t="str">
        <f>IF(ISBLANK(laps_times[[#This Row],[99]]),"DNF",    rounds_cum_time[[#This Row],[98]]+laps_times[[#This Row],[99]])</f>
        <v>DNF</v>
      </c>
      <c r="DE89" s="161" t="str">
        <f>IF(ISBLANK(laps_times[[#This Row],[100]]),"DNF",    rounds_cum_time[[#This Row],[99]]+laps_times[[#This Row],[100]])</f>
        <v>DNF</v>
      </c>
      <c r="DF89" s="161" t="str">
        <f>IF(ISBLANK(laps_times[[#This Row],[101]]),"DNF",    rounds_cum_time[[#This Row],[100]]+laps_times[[#This Row],[101]])</f>
        <v>DNF</v>
      </c>
      <c r="DG89" s="161" t="str">
        <f>IF(ISBLANK(laps_times[[#This Row],[102]]),"DNF",    rounds_cum_time[[#This Row],[101]]+laps_times[[#This Row],[102]])</f>
        <v>DNF</v>
      </c>
      <c r="DH89" s="161" t="str">
        <f>IF(ISBLANK(laps_times[[#This Row],[103]]),"DNF",    rounds_cum_time[[#This Row],[102]]+laps_times[[#This Row],[103]])</f>
        <v>DNF</v>
      </c>
      <c r="DI89" s="162" t="str">
        <f>IF(ISBLANK(laps_times[[#This Row],[104]]),"DNF",    rounds_cum_time[[#This Row],[103]]+laps_times[[#This Row],[104]])</f>
        <v>DNF</v>
      </c>
      <c r="DJ89" s="162" t="str">
        <f>IF(ISBLANK(laps_times[[#This Row],[105]]),"DNF",    rounds_cum_time[[#This Row],[104]]+laps_times[[#This Row],[105]])</f>
        <v>DNF</v>
      </c>
    </row>
    <row r="90" spans="2:114">
      <c r="B90" s="157" t="str">
        <f>laps_times[[#This Row],[poř]]</f>
        <v>DNF</v>
      </c>
      <c r="C90" s="158">
        <f>laps_times[[#This Row],[s.č.]]</f>
        <v>53</v>
      </c>
      <c r="D90" s="158" t="str">
        <f>laps_times[[#This Row],[jméno]]</f>
        <v>Oubram Jan</v>
      </c>
      <c r="E90" s="159">
        <f>laps_times[[#This Row],[roč]]</f>
        <v>1978</v>
      </c>
      <c r="F90" s="159" t="str">
        <f>laps_times[[#This Row],[kat]]</f>
        <v>M40</v>
      </c>
      <c r="G90" s="159" t="str">
        <f>laps_times[[#This Row],[poř_kat]]</f>
        <v>DNF</v>
      </c>
      <c r="H90" s="158" t="str">
        <f>IF(ISBLANK(laps_times[[#This Row],[klub]]),"-",laps_times[[#This Row],[klub]])</f>
        <v>-</v>
      </c>
      <c r="I90" s="160">
        <f>laps_times[[#This Row],[celk. čas]]</f>
        <v>8.3106597222222231E-2</v>
      </c>
      <c r="J90" s="161">
        <f>laps_times[[#This Row],[1]]</f>
        <v>2.3361111111111113E-3</v>
      </c>
      <c r="K90" s="161">
        <f>IF(ISBLANK(laps_times[[#This Row],[2]]),"DNF",    rounds_cum_time[[#This Row],[1]]+laps_times[[#This Row],[2]])</f>
        <v>3.7818287037037039E-3</v>
      </c>
      <c r="L90" s="161">
        <f>IF(ISBLANK(laps_times[[#This Row],[3]]),"DNF",    rounds_cum_time[[#This Row],[2]]+laps_times[[#This Row],[3]])</f>
        <v>5.2408564814814818E-3</v>
      </c>
      <c r="M90" s="161">
        <f>IF(ISBLANK(laps_times[[#This Row],[4]]),"DNF",    rounds_cum_time[[#This Row],[3]]+laps_times[[#This Row],[4]])</f>
        <v>6.659490740740741E-3</v>
      </c>
      <c r="N90" s="161">
        <f>IF(ISBLANK(laps_times[[#This Row],[5]]),"DNF",    rounds_cum_time[[#This Row],[4]]+laps_times[[#This Row],[5]])</f>
        <v>8.1035879629629635E-3</v>
      </c>
      <c r="O90" s="161">
        <f>IF(ISBLANK(laps_times[[#This Row],[6]]),"DNF",    rounds_cum_time[[#This Row],[5]]+laps_times[[#This Row],[6]])</f>
        <v>9.5395833333333339E-3</v>
      </c>
      <c r="P90" s="161">
        <f>IF(ISBLANK(laps_times[[#This Row],[7]]),"DNF",    rounds_cum_time[[#This Row],[6]]+laps_times[[#This Row],[7]])</f>
        <v>1.0943055555555557E-2</v>
      </c>
      <c r="Q90" s="161">
        <f>IF(ISBLANK(laps_times[[#This Row],[8]]),"DNF",    rounds_cum_time[[#This Row],[7]]+laps_times[[#This Row],[8]])</f>
        <v>1.2391203703703705E-2</v>
      </c>
      <c r="R90" s="161">
        <f>IF(ISBLANK(laps_times[[#This Row],[9]]),"DNF",    rounds_cum_time[[#This Row],[8]]+laps_times[[#This Row],[9]])</f>
        <v>1.3821296296296297E-2</v>
      </c>
      <c r="S90" s="161">
        <f>IF(ISBLANK(laps_times[[#This Row],[10]]),"DNF",    rounds_cum_time[[#This Row],[9]]+laps_times[[#This Row],[10]])</f>
        <v>1.5250810185185187E-2</v>
      </c>
      <c r="T90" s="161">
        <f>IF(ISBLANK(laps_times[[#This Row],[11]]),"DNF",    rounds_cum_time[[#This Row],[10]]+laps_times[[#This Row],[11]])</f>
        <v>1.6686574074074076E-2</v>
      </c>
      <c r="U90" s="161">
        <f>IF(ISBLANK(laps_times[[#This Row],[12]]),"DNF",    rounds_cum_time[[#This Row],[11]]+laps_times[[#This Row],[12]])</f>
        <v>1.810590277777778E-2</v>
      </c>
      <c r="V90" s="161">
        <f>IF(ISBLANK(laps_times[[#This Row],[13]]),"DNF",    rounds_cum_time[[#This Row],[12]]+laps_times[[#This Row],[13]])</f>
        <v>1.9527314814814817E-2</v>
      </c>
      <c r="W90" s="161">
        <f>IF(ISBLANK(laps_times[[#This Row],[14]]),"DNF",    rounds_cum_time[[#This Row],[13]]+laps_times[[#This Row],[14]])</f>
        <v>2.0963078703703706E-2</v>
      </c>
      <c r="X90" s="161">
        <f>IF(ISBLANK(laps_times[[#This Row],[15]]),"DNF",    rounds_cum_time[[#This Row],[14]]+laps_times[[#This Row],[15]])</f>
        <v>2.2417013888888893E-2</v>
      </c>
      <c r="Y90" s="161">
        <f>IF(ISBLANK(laps_times[[#This Row],[16]]),"DNF",    rounds_cum_time[[#This Row],[15]]+laps_times[[#This Row],[16]])</f>
        <v>2.3883101851851857E-2</v>
      </c>
      <c r="Z90" s="161">
        <f>IF(ISBLANK(laps_times[[#This Row],[17]]),"DNF",    rounds_cum_time[[#This Row],[16]]+laps_times[[#This Row],[17]])</f>
        <v>2.5318402777777783E-2</v>
      </c>
      <c r="AA90" s="161">
        <f>IF(ISBLANK(laps_times[[#This Row],[18]]),"DNF",    rounds_cum_time[[#This Row],[17]]+laps_times[[#This Row],[18]])</f>
        <v>2.6805787037037045E-2</v>
      </c>
      <c r="AB90" s="161">
        <f>IF(ISBLANK(laps_times[[#This Row],[19]]),"DNF",    rounds_cum_time[[#This Row],[18]]+laps_times[[#This Row],[19]])</f>
        <v>2.8268750000000009E-2</v>
      </c>
      <c r="AC90" s="161">
        <f>IF(ISBLANK(laps_times[[#This Row],[20]]),"DNF",    rounds_cum_time[[#This Row],[19]]+laps_times[[#This Row],[20]])</f>
        <v>2.9746527777777788E-2</v>
      </c>
      <c r="AD90" s="161">
        <f>IF(ISBLANK(laps_times[[#This Row],[21]]),"DNF",    rounds_cum_time[[#This Row],[20]]+laps_times[[#This Row],[21]])</f>
        <v>3.1632175925925939E-2</v>
      </c>
      <c r="AE90" s="161">
        <f>IF(ISBLANK(laps_times[[#This Row],[22]]),"DNF",    rounds_cum_time[[#This Row],[21]]+laps_times[[#This Row],[22]])</f>
        <v>3.3140509259259272E-2</v>
      </c>
      <c r="AF90" s="161">
        <f>IF(ISBLANK(laps_times[[#This Row],[23]]),"DNF",    rounds_cum_time[[#This Row],[22]]+laps_times[[#This Row],[23]])</f>
        <v>3.4656365740740755E-2</v>
      </c>
      <c r="AG90" s="161">
        <f>IF(ISBLANK(laps_times[[#This Row],[24]]),"DNF",    rounds_cum_time[[#This Row],[23]]+laps_times[[#This Row],[24]])</f>
        <v>3.6124537037037052E-2</v>
      </c>
      <c r="AH90" s="161">
        <f>IF(ISBLANK(laps_times[[#This Row],[25]]),"DNF",    rounds_cum_time[[#This Row],[24]]+laps_times[[#This Row],[25]])</f>
        <v>3.7596990740740757E-2</v>
      </c>
      <c r="AI90" s="161">
        <f>IF(ISBLANK(laps_times[[#This Row],[26]]),"DNF",    rounds_cum_time[[#This Row],[25]]+laps_times[[#This Row],[26]])</f>
        <v>3.9482754629629649E-2</v>
      </c>
      <c r="AJ90" s="161">
        <f>IF(ISBLANK(laps_times[[#This Row],[27]]),"DNF",    rounds_cum_time[[#This Row],[26]]+laps_times[[#This Row],[27]])</f>
        <v>4.0959722222222245E-2</v>
      </c>
      <c r="AK90" s="161">
        <f>IF(ISBLANK(laps_times[[#This Row],[28]]),"DNF",    rounds_cum_time[[#This Row],[27]]+laps_times[[#This Row],[28]])</f>
        <v>4.2454166666666689E-2</v>
      </c>
      <c r="AL90" s="161">
        <f>IF(ISBLANK(laps_times[[#This Row],[29]]),"DNF",    rounds_cum_time[[#This Row],[28]]+laps_times[[#This Row],[29]])</f>
        <v>4.3972569444444463E-2</v>
      </c>
      <c r="AM90" s="161">
        <f>IF(ISBLANK(laps_times[[#This Row],[30]]),"DNF",    rounds_cum_time[[#This Row],[29]]+laps_times[[#This Row],[30]])</f>
        <v>4.5426388888888905E-2</v>
      </c>
      <c r="AN90" s="161">
        <f>IF(ISBLANK(laps_times[[#This Row],[31]]),"DNF",    rounds_cum_time[[#This Row],[30]]+laps_times[[#This Row],[31]])</f>
        <v>4.6910879629629643E-2</v>
      </c>
      <c r="AO90" s="161">
        <f>IF(ISBLANK(laps_times[[#This Row],[32]]),"DNF",    rounds_cum_time[[#This Row],[31]]+laps_times[[#This Row],[32]])</f>
        <v>4.8407986111111127E-2</v>
      </c>
      <c r="AP90" s="161">
        <f>IF(ISBLANK(laps_times[[#This Row],[33]]),"DNF",    rounds_cum_time[[#This Row],[32]]+laps_times[[#This Row],[33]])</f>
        <v>4.9969907407407421E-2</v>
      </c>
      <c r="AQ90" s="161">
        <f>IF(ISBLANK(laps_times[[#This Row],[34]]),"DNF",    rounds_cum_time[[#This Row],[33]]+laps_times[[#This Row],[34]])</f>
        <v>5.1574421296296309E-2</v>
      </c>
      <c r="AR90" s="161">
        <f>IF(ISBLANK(laps_times[[#This Row],[35]]),"DNF",    rounds_cum_time[[#This Row],[34]]+laps_times[[#This Row],[35]])</f>
        <v>5.3182175925925938E-2</v>
      </c>
      <c r="AS90" s="161">
        <f>IF(ISBLANK(laps_times[[#This Row],[36]]),"DNF",    rounds_cum_time[[#This Row],[35]]+laps_times[[#This Row],[36]])</f>
        <v>5.4687037037037048E-2</v>
      </c>
      <c r="AT90" s="161">
        <f>IF(ISBLANK(laps_times[[#This Row],[37]]),"DNF",    rounds_cum_time[[#This Row],[36]]+laps_times[[#This Row],[37]])</f>
        <v>5.6226504629629644E-2</v>
      </c>
      <c r="AU90" s="161">
        <f>IF(ISBLANK(laps_times[[#This Row],[38]]),"DNF",    rounds_cum_time[[#This Row],[37]]+laps_times[[#This Row],[38]])</f>
        <v>5.8286689814814829E-2</v>
      </c>
      <c r="AV90" s="161">
        <f>IF(ISBLANK(laps_times[[#This Row],[39]]),"DNF",    rounds_cum_time[[#This Row],[38]]+laps_times[[#This Row],[39]])</f>
        <v>5.9762268518518534E-2</v>
      </c>
      <c r="AW90" s="161">
        <f>IF(ISBLANK(laps_times[[#This Row],[40]]),"DNF",    rounds_cum_time[[#This Row],[39]]+laps_times[[#This Row],[40]])</f>
        <v>6.1251504629629645E-2</v>
      </c>
      <c r="AX90" s="161">
        <f>IF(ISBLANK(laps_times[[#This Row],[41]]),"DNF",    rounds_cum_time[[#This Row],[40]]+laps_times[[#This Row],[41]])</f>
        <v>6.2683449074074096E-2</v>
      </c>
      <c r="AY90" s="161">
        <f>IF(ISBLANK(laps_times[[#This Row],[42]]),"DNF",    rounds_cum_time[[#This Row],[41]]+laps_times[[#This Row],[42]])</f>
        <v>6.4140625000000021E-2</v>
      </c>
      <c r="AZ90" s="161">
        <f>IF(ISBLANK(laps_times[[#This Row],[43]]),"DNF",    rounds_cum_time[[#This Row],[42]]+laps_times[[#This Row],[43]])</f>
        <v>6.5649189814814837E-2</v>
      </c>
      <c r="BA90" s="161">
        <f>IF(ISBLANK(laps_times[[#This Row],[44]]),"DNF",    rounds_cum_time[[#This Row],[43]]+laps_times[[#This Row],[44]])</f>
        <v>6.7173611111111128E-2</v>
      </c>
      <c r="BB90" s="161">
        <f>IF(ISBLANK(laps_times[[#This Row],[45]]),"DNF",    rounds_cum_time[[#This Row],[44]]+laps_times[[#This Row],[45]])</f>
        <v>6.8809722222222244E-2</v>
      </c>
      <c r="BC90" s="161">
        <f>IF(ISBLANK(laps_times[[#This Row],[46]]),"DNF",    rounds_cum_time[[#This Row],[45]]+laps_times[[#This Row],[46]])</f>
        <v>7.0376388888888905E-2</v>
      </c>
      <c r="BD90" s="161">
        <f>IF(ISBLANK(laps_times[[#This Row],[47]]),"DNF",    rounds_cum_time[[#This Row],[46]]+laps_times[[#This Row],[47]])</f>
        <v>7.2032638888888903E-2</v>
      </c>
      <c r="BE90" s="161">
        <f>IF(ISBLANK(laps_times[[#This Row],[48]]),"DNF",    rounds_cum_time[[#This Row],[47]]+laps_times[[#This Row],[48]])</f>
        <v>7.3739814814814827E-2</v>
      </c>
      <c r="BF90" s="161">
        <f>IF(ISBLANK(laps_times[[#This Row],[49]]),"DNF",    rounds_cum_time[[#This Row],[48]]+laps_times[[#This Row],[49]])</f>
        <v>7.5222800925925939E-2</v>
      </c>
      <c r="BG90" s="161">
        <f>IF(ISBLANK(laps_times[[#This Row],[50]]),"DNF",    rounds_cum_time[[#This Row],[49]]+laps_times[[#This Row],[50]])</f>
        <v>7.6774537037037044E-2</v>
      </c>
      <c r="BH90" s="161">
        <f>IF(ISBLANK(laps_times[[#This Row],[51]]),"DNF",    rounds_cum_time[[#This Row],[50]]+laps_times[[#This Row],[51]])</f>
        <v>7.8340393518518528E-2</v>
      </c>
      <c r="BI90" s="161">
        <f>IF(ISBLANK(laps_times[[#This Row],[52]]),"DNF",    rounds_cum_time[[#This Row],[51]]+laps_times[[#This Row],[52]])</f>
        <v>8.0075810185185198E-2</v>
      </c>
      <c r="BJ90" s="161">
        <f>IF(ISBLANK(laps_times[[#This Row],[53]]),"DNF",    rounds_cum_time[[#This Row],[52]]+laps_times[[#This Row],[53]])</f>
        <v>8.3106597222222231E-2</v>
      </c>
      <c r="BK90" s="161" t="str">
        <f>IF(ISBLANK(laps_times[[#This Row],[54]]),"DNF",    rounds_cum_time[[#This Row],[53]]+laps_times[[#This Row],[54]])</f>
        <v>DNF</v>
      </c>
      <c r="BL90" s="161" t="str">
        <f>IF(ISBLANK(laps_times[[#This Row],[55]]),"DNF",    rounds_cum_time[[#This Row],[54]]+laps_times[[#This Row],[55]])</f>
        <v>DNF</v>
      </c>
      <c r="BM90" s="161" t="str">
        <f>IF(ISBLANK(laps_times[[#This Row],[56]]),"DNF",    rounds_cum_time[[#This Row],[55]]+laps_times[[#This Row],[56]])</f>
        <v>DNF</v>
      </c>
      <c r="BN90" s="161" t="str">
        <f>IF(ISBLANK(laps_times[[#This Row],[57]]),"DNF",    rounds_cum_time[[#This Row],[56]]+laps_times[[#This Row],[57]])</f>
        <v>DNF</v>
      </c>
      <c r="BO90" s="161" t="str">
        <f>IF(ISBLANK(laps_times[[#This Row],[58]]),"DNF",    rounds_cum_time[[#This Row],[57]]+laps_times[[#This Row],[58]])</f>
        <v>DNF</v>
      </c>
      <c r="BP90" s="161" t="str">
        <f>IF(ISBLANK(laps_times[[#This Row],[59]]),"DNF",    rounds_cum_time[[#This Row],[58]]+laps_times[[#This Row],[59]])</f>
        <v>DNF</v>
      </c>
      <c r="BQ90" s="161" t="str">
        <f>IF(ISBLANK(laps_times[[#This Row],[60]]),"DNF",    rounds_cum_time[[#This Row],[59]]+laps_times[[#This Row],[60]])</f>
        <v>DNF</v>
      </c>
      <c r="BR90" s="161" t="str">
        <f>IF(ISBLANK(laps_times[[#This Row],[61]]),"DNF",    rounds_cum_time[[#This Row],[60]]+laps_times[[#This Row],[61]])</f>
        <v>DNF</v>
      </c>
      <c r="BS90" s="161" t="str">
        <f>IF(ISBLANK(laps_times[[#This Row],[62]]),"DNF",    rounds_cum_time[[#This Row],[61]]+laps_times[[#This Row],[62]])</f>
        <v>DNF</v>
      </c>
      <c r="BT90" s="161" t="str">
        <f>IF(ISBLANK(laps_times[[#This Row],[63]]),"DNF",    rounds_cum_time[[#This Row],[62]]+laps_times[[#This Row],[63]])</f>
        <v>DNF</v>
      </c>
      <c r="BU90" s="161" t="str">
        <f>IF(ISBLANK(laps_times[[#This Row],[64]]),"DNF",    rounds_cum_time[[#This Row],[63]]+laps_times[[#This Row],[64]])</f>
        <v>DNF</v>
      </c>
      <c r="BV90" s="161" t="str">
        <f>IF(ISBLANK(laps_times[[#This Row],[65]]),"DNF",    rounds_cum_time[[#This Row],[64]]+laps_times[[#This Row],[65]])</f>
        <v>DNF</v>
      </c>
      <c r="BW90" s="161" t="str">
        <f>IF(ISBLANK(laps_times[[#This Row],[66]]),"DNF",    rounds_cum_time[[#This Row],[65]]+laps_times[[#This Row],[66]])</f>
        <v>DNF</v>
      </c>
      <c r="BX90" s="161" t="str">
        <f>IF(ISBLANK(laps_times[[#This Row],[67]]),"DNF",    rounds_cum_time[[#This Row],[66]]+laps_times[[#This Row],[67]])</f>
        <v>DNF</v>
      </c>
      <c r="BY90" s="161" t="str">
        <f>IF(ISBLANK(laps_times[[#This Row],[68]]),"DNF",    rounds_cum_time[[#This Row],[67]]+laps_times[[#This Row],[68]])</f>
        <v>DNF</v>
      </c>
      <c r="BZ90" s="161" t="str">
        <f>IF(ISBLANK(laps_times[[#This Row],[69]]),"DNF",    rounds_cum_time[[#This Row],[68]]+laps_times[[#This Row],[69]])</f>
        <v>DNF</v>
      </c>
      <c r="CA90" s="161" t="str">
        <f>IF(ISBLANK(laps_times[[#This Row],[70]]),"DNF",    rounds_cum_time[[#This Row],[69]]+laps_times[[#This Row],[70]])</f>
        <v>DNF</v>
      </c>
      <c r="CB90" s="161" t="str">
        <f>IF(ISBLANK(laps_times[[#This Row],[71]]),"DNF",    rounds_cum_time[[#This Row],[70]]+laps_times[[#This Row],[71]])</f>
        <v>DNF</v>
      </c>
      <c r="CC90" s="161" t="str">
        <f>IF(ISBLANK(laps_times[[#This Row],[72]]),"DNF",    rounds_cum_time[[#This Row],[71]]+laps_times[[#This Row],[72]])</f>
        <v>DNF</v>
      </c>
      <c r="CD90" s="161" t="str">
        <f>IF(ISBLANK(laps_times[[#This Row],[73]]),"DNF",    rounds_cum_time[[#This Row],[72]]+laps_times[[#This Row],[73]])</f>
        <v>DNF</v>
      </c>
      <c r="CE90" s="161" t="str">
        <f>IF(ISBLANK(laps_times[[#This Row],[74]]),"DNF",    rounds_cum_time[[#This Row],[73]]+laps_times[[#This Row],[74]])</f>
        <v>DNF</v>
      </c>
      <c r="CF90" s="161" t="str">
        <f>IF(ISBLANK(laps_times[[#This Row],[75]]),"DNF",    rounds_cum_time[[#This Row],[74]]+laps_times[[#This Row],[75]])</f>
        <v>DNF</v>
      </c>
      <c r="CG90" s="161" t="str">
        <f>IF(ISBLANK(laps_times[[#This Row],[76]]),"DNF",    rounds_cum_time[[#This Row],[75]]+laps_times[[#This Row],[76]])</f>
        <v>DNF</v>
      </c>
      <c r="CH90" s="161" t="str">
        <f>IF(ISBLANK(laps_times[[#This Row],[77]]),"DNF",    rounds_cum_time[[#This Row],[76]]+laps_times[[#This Row],[77]])</f>
        <v>DNF</v>
      </c>
      <c r="CI90" s="161" t="str">
        <f>IF(ISBLANK(laps_times[[#This Row],[78]]),"DNF",    rounds_cum_time[[#This Row],[77]]+laps_times[[#This Row],[78]])</f>
        <v>DNF</v>
      </c>
      <c r="CJ90" s="161" t="str">
        <f>IF(ISBLANK(laps_times[[#This Row],[79]]),"DNF",    rounds_cum_time[[#This Row],[78]]+laps_times[[#This Row],[79]])</f>
        <v>DNF</v>
      </c>
      <c r="CK90" s="161" t="str">
        <f>IF(ISBLANK(laps_times[[#This Row],[80]]),"DNF",    rounds_cum_time[[#This Row],[79]]+laps_times[[#This Row],[80]])</f>
        <v>DNF</v>
      </c>
      <c r="CL90" s="161" t="str">
        <f>IF(ISBLANK(laps_times[[#This Row],[81]]),"DNF",    rounds_cum_time[[#This Row],[80]]+laps_times[[#This Row],[81]])</f>
        <v>DNF</v>
      </c>
      <c r="CM90" s="161" t="str">
        <f>IF(ISBLANK(laps_times[[#This Row],[82]]),"DNF",    rounds_cum_time[[#This Row],[81]]+laps_times[[#This Row],[82]])</f>
        <v>DNF</v>
      </c>
      <c r="CN90" s="161" t="str">
        <f>IF(ISBLANK(laps_times[[#This Row],[83]]),"DNF",    rounds_cum_time[[#This Row],[82]]+laps_times[[#This Row],[83]])</f>
        <v>DNF</v>
      </c>
      <c r="CO90" s="161" t="str">
        <f>IF(ISBLANK(laps_times[[#This Row],[84]]),"DNF",    rounds_cum_time[[#This Row],[83]]+laps_times[[#This Row],[84]])</f>
        <v>DNF</v>
      </c>
      <c r="CP90" s="161" t="str">
        <f>IF(ISBLANK(laps_times[[#This Row],[85]]),"DNF",    rounds_cum_time[[#This Row],[84]]+laps_times[[#This Row],[85]])</f>
        <v>DNF</v>
      </c>
      <c r="CQ90" s="161" t="str">
        <f>IF(ISBLANK(laps_times[[#This Row],[86]]),"DNF",    rounds_cum_time[[#This Row],[85]]+laps_times[[#This Row],[86]])</f>
        <v>DNF</v>
      </c>
      <c r="CR90" s="161" t="str">
        <f>IF(ISBLANK(laps_times[[#This Row],[87]]),"DNF",    rounds_cum_time[[#This Row],[86]]+laps_times[[#This Row],[87]])</f>
        <v>DNF</v>
      </c>
      <c r="CS90" s="161" t="str">
        <f>IF(ISBLANK(laps_times[[#This Row],[88]]),"DNF",    rounds_cum_time[[#This Row],[87]]+laps_times[[#This Row],[88]])</f>
        <v>DNF</v>
      </c>
      <c r="CT90" s="161" t="str">
        <f>IF(ISBLANK(laps_times[[#This Row],[89]]),"DNF",    rounds_cum_time[[#This Row],[88]]+laps_times[[#This Row],[89]])</f>
        <v>DNF</v>
      </c>
      <c r="CU90" s="161" t="str">
        <f>IF(ISBLANK(laps_times[[#This Row],[90]]),"DNF",    rounds_cum_time[[#This Row],[89]]+laps_times[[#This Row],[90]])</f>
        <v>DNF</v>
      </c>
      <c r="CV90" s="161" t="str">
        <f>IF(ISBLANK(laps_times[[#This Row],[91]]),"DNF",    rounds_cum_time[[#This Row],[90]]+laps_times[[#This Row],[91]])</f>
        <v>DNF</v>
      </c>
      <c r="CW90" s="161" t="str">
        <f>IF(ISBLANK(laps_times[[#This Row],[92]]),"DNF",    rounds_cum_time[[#This Row],[91]]+laps_times[[#This Row],[92]])</f>
        <v>DNF</v>
      </c>
      <c r="CX90" s="161" t="str">
        <f>IF(ISBLANK(laps_times[[#This Row],[93]]),"DNF",    rounds_cum_time[[#This Row],[92]]+laps_times[[#This Row],[93]])</f>
        <v>DNF</v>
      </c>
      <c r="CY90" s="161" t="str">
        <f>IF(ISBLANK(laps_times[[#This Row],[94]]),"DNF",    rounds_cum_time[[#This Row],[93]]+laps_times[[#This Row],[94]])</f>
        <v>DNF</v>
      </c>
      <c r="CZ90" s="161" t="str">
        <f>IF(ISBLANK(laps_times[[#This Row],[95]]),"DNF",    rounds_cum_time[[#This Row],[94]]+laps_times[[#This Row],[95]])</f>
        <v>DNF</v>
      </c>
      <c r="DA90" s="161" t="str">
        <f>IF(ISBLANK(laps_times[[#This Row],[96]]),"DNF",    rounds_cum_time[[#This Row],[95]]+laps_times[[#This Row],[96]])</f>
        <v>DNF</v>
      </c>
      <c r="DB90" s="161" t="str">
        <f>IF(ISBLANK(laps_times[[#This Row],[97]]),"DNF",    rounds_cum_time[[#This Row],[96]]+laps_times[[#This Row],[97]])</f>
        <v>DNF</v>
      </c>
      <c r="DC90" s="161" t="str">
        <f>IF(ISBLANK(laps_times[[#This Row],[98]]),"DNF",    rounds_cum_time[[#This Row],[97]]+laps_times[[#This Row],[98]])</f>
        <v>DNF</v>
      </c>
      <c r="DD90" s="161" t="str">
        <f>IF(ISBLANK(laps_times[[#This Row],[99]]),"DNF",    rounds_cum_time[[#This Row],[98]]+laps_times[[#This Row],[99]])</f>
        <v>DNF</v>
      </c>
      <c r="DE90" s="161" t="str">
        <f>IF(ISBLANK(laps_times[[#This Row],[100]]),"DNF",    rounds_cum_time[[#This Row],[99]]+laps_times[[#This Row],[100]])</f>
        <v>DNF</v>
      </c>
      <c r="DF90" s="161" t="str">
        <f>IF(ISBLANK(laps_times[[#This Row],[101]]),"DNF",    rounds_cum_time[[#This Row],[100]]+laps_times[[#This Row],[101]])</f>
        <v>DNF</v>
      </c>
      <c r="DG90" s="161" t="str">
        <f>IF(ISBLANK(laps_times[[#This Row],[102]]),"DNF",    rounds_cum_time[[#This Row],[101]]+laps_times[[#This Row],[102]])</f>
        <v>DNF</v>
      </c>
      <c r="DH90" s="161" t="str">
        <f>IF(ISBLANK(laps_times[[#This Row],[103]]),"DNF",    rounds_cum_time[[#This Row],[102]]+laps_times[[#This Row],[103]])</f>
        <v>DNF</v>
      </c>
      <c r="DI90" s="162" t="str">
        <f>IF(ISBLANK(laps_times[[#This Row],[104]]),"DNF",    rounds_cum_time[[#This Row],[103]]+laps_times[[#This Row],[104]])</f>
        <v>DNF</v>
      </c>
      <c r="DJ90" s="162" t="str">
        <f>IF(ISBLANK(laps_times[[#This Row],[105]]),"DNF",    rounds_cum_time[[#This Row],[104]]+laps_times[[#This Row],[105]])</f>
        <v>DNF</v>
      </c>
    </row>
    <row r="91" spans="2:114">
      <c r="B91" s="157" t="str">
        <f>laps_times[[#This Row],[poř]]</f>
        <v>DNF</v>
      </c>
      <c r="C91" s="158">
        <f>laps_times[[#This Row],[s.č.]]</f>
        <v>52</v>
      </c>
      <c r="D91" s="158" t="str">
        <f>laps_times[[#This Row],[jméno]]</f>
        <v>Orálek Daniel</v>
      </c>
      <c r="E91" s="159">
        <f>laps_times[[#This Row],[roč]]</f>
        <v>1970</v>
      </c>
      <c r="F91" s="159" t="str">
        <f>laps_times[[#This Row],[kat]]</f>
        <v>M40</v>
      </c>
      <c r="G91" s="159" t="str">
        <f>laps_times[[#This Row],[poř_kat]]</f>
        <v>DNF</v>
      </c>
      <c r="H91" s="158" t="str">
        <f>IF(ISBLANK(laps_times[[#This Row],[klub]]),"-",laps_times[[#This Row],[klub]])</f>
        <v>behejbrno.com</v>
      </c>
      <c r="I91" s="160">
        <f>laps_times[[#This Row],[celk. čas]]</f>
        <v>0.18783217592592594</v>
      </c>
      <c r="J91" s="161">
        <f>laps_times[[#This Row],[1]]</f>
        <v>1.6695601851851854E-3</v>
      </c>
      <c r="K91" s="161">
        <f>IF(ISBLANK(laps_times[[#This Row],[2]]),"DNF",    rounds_cum_time[[#This Row],[1]]+laps_times[[#This Row],[2]])</f>
        <v>2.7633101851851855E-3</v>
      </c>
      <c r="L91" s="161">
        <f>IF(ISBLANK(laps_times[[#This Row],[3]]),"DNF",    rounds_cum_time[[#This Row],[2]]+laps_times[[#This Row],[3]])</f>
        <v>3.8407407407407409E-3</v>
      </c>
      <c r="M91" s="161">
        <f>IF(ISBLANK(laps_times[[#This Row],[4]]),"DNF",    rounds_cum_time[[#This Row],[3]]+laps_times[[#This Row],[4]])</f>
        <v>4.9285879629629627E-3</v>
      </c>
      <c r="N91" s="161">
        <f>IF(ISBLANK(laps_times[[#This Row],[5]]),"DNF",    rounds_cum_time[[#This Row],[4]]+laps_times[[#This Row],[5]])</f>
        <v>6.0318287037037033E-3</v>
      </c>
      <c r="O91" s="161">
        <f>IF(ISBLANK(laps_times[[#This Row],[6]]),"DNF",    rounds_cum_time[[#This Row],[5]]+laps_times[[#This Row],[6]])</f>
        <v>7.1263888888888887E-3</v>
      </c>
      <c r="P91" s="161">
        <f>IF(ISBLANK(laps_times[[#This Row],[7]]),"DNF",    rounds_cum_time[[#This Row],[6]]+laps_times[[#This Row],[7]])</f>
        <v>8.221875E-3</v>
      </c>
      <c r="Q91" s="161">
        <f>IF(ISBLANK(laps_times[[#This Row],[8]]),"DNF",    rounds_cum_time[[#This Row],[7]]+laps_times[[#This Row],[8]])</f>
        <v>9.3141203703703702E-3</v>
      </c>
      <c r="R91" s="161">
        <f>IF(ISBLANK(laps_times[[#This Row],[9]]),"DNF",    rounds_cum_time[[#This Row],[8]]+laps_times[[#This Row],[9]])</f>
        <v>1.0403819444444445E-2</v>
      </c>
      <c r="S91" s="161">
        <f>IF(ISBLANK(laps_times[[#This Row],[10]]),"DNF",    rounds_cum_time[[#This Row],[9]]+laps_times[[#This Row],[10]])</f>
        <v>1.1494791666666667E-2</v>
      </c>
      <c r="T91" s="161">
        <f>IF(ISBLANK(laps_times[[#This Row],[11]]),"DNF",    rounds_cum_time[[#This Row],[10]]+laps_times[[#This Row],[11]])</f>
        <v>1.2586458333333333E-2</v>
      </c>
      <c r="U91" s="161">
        <f>IF(ISBLANK(laps_times[[#This Row],[12]]),"DNF",    rounds_cum_time[[#This Row],[11]]+laps_times[[#This Row],[12]])</f>
        <v>1.3692824074074074E-2</v>
      </c>
      <c r="V91" s="161">
        <f>IF(ISBLANK(laps_times[[#This Row],[13]]),"DNF",    rounds_cum_time[[#This Row],[12]]+laps_times[[#This Row],[13]])</f>
        <v>1.4782986111111111E-2</v>
      </c>
      <c r="W91" s="161">
        <f>IF(ISBLANK(laps_times[[#This Row],[14]]),"DNF",    rounds_cum_time[[#This Row],[13]]+laps_times[[#This Row],[14]])</f>
        <v>1.5900810185185184E-2</v>
      </c>
      <c r="X91" s="161">
        <f>IF(ISBLANK(laps_times[[#This Row],[15]]),"DNF",    rounds_cum_time[[#This Row],[14]]+laps_times[[#This Row],[15]])</f>
        <v>1.698310185185185E-2</v>
      </c>
      <c r="Y91" s="161">
        <f>IF(ISBLANK(laps_times[[#This Row],[16]]),"DNF",    rounds_cum_time[[#This Row],[15]]+laps_times[[#This Row],[16]])</f>
        <v>1.8888541666666665E-2</v>
      </c>
      <c r="Z91" s="161">
        <f>IF(ISBLANK(laps_times[[#This Row],[17]]),"DNF",    rounds_cum_time[[#This Row],[16]]+laps_times[[#This Row],[17]])</f>
        <v>2.0027893518518518E-2</v>
      </c>
      <c r="AA91" s="161">
        <f>IF(ISBLANK(laps_times[[#This Row],[18]]),"DNF",    rounds_cum_time[[#This Row],[17]]+laps_times[[#This Row],[18]])</f>
        <v>2.1159490740740739E-2</v>
      </c>
      <c r="AB91" s="161">
        <f>IF(ISBLANK(laps_times[[#This Row],[19]]),"DNF",    rounds_cum_time[[#This Row],[18]]+laps_times[[#This Row],[19]])</f>
        <v>2.2264583333333331E-2</v>
      </c>
      <c r="AC91" s="161">
        <f>IF(ISBLANK(laps_times[[#This Row],[20]]),"DNF",    rounds_cum_time[[#This Row],[19]]+laps_times[[#This Row],[20]])</f>
        <v>2.3390162037037036E-2</v>
      </c>
      <c r="AD91" s="161">
        <f>IF(ISBLANK(laps_times[[#This Row],[21]]),"DNF",    rounds_cum_time[[#This Row],[20]]+laps_times[[#This Row],[21]])</f>
        <v>2.4498495370370368E-2</v>
      </c>
      <c r="AE91" s="161">
        <f>IF(ISBLANK(laps_times[[#This Row],[22]]),"DNF",    rounds_cum_time[[#This Row],[21]]+laps_times[[#This Row],[22]])</f>
        <v>2.5614236111111108E-2</v>
      </c>
      <c r="AF91" s="161">
        <f>IF(ISBLANK(laps_times[[#This Row],[23]]),"DNF",    rounds_cum_time[[#This Row],[22]]+laps_times[[#This Row],[23]])</f>
        <v>2.6703124999999998E-2</v>
      </c>
      <c r="AG91" s="161">
        <f>IF(ISBLANK(laps_times[[#This Row],[24]]),"DNF",    rounds_cum_time[[#This Row],[23]]+laps_times[[#This Row],[24]])</f>
        <v>2.7815509259259259E-2</v>
      </c>
      <c r="AH91" s="161">
        <f>IF(ISBLANK(laps_times[[#This Row],[25]]),"DNF",    rounds_cum_time[[#This Row],[24]]+laps_times[[#This Row],[25]])</f>
        <v>2.9765393518518517E-2</v>
      </c>
      <c r="AI91" s="161">
        <f>IF(ISBLANK(laps_times[[#This Row],[26]]),"DNF",    rounds_cum_time[[#This Row],[25]]+laps_times[[#This Row],[26]])</f>
        <v>3.0950694444444444E-2</v>
      </c>
      <c r="AJ91" s="161">
        <f>IF(ISBLANK(laps_times[[#This Row],[27]]),"DNF",    rounds_cum_time[[#This Row],[26]]+laps_times[[#This Row],[27]])</f>
        <v>3.219189814814815E-2</v>
      </c>
      <c r="AK91" s="161">
        <f>IF(ISBLANK(laps_times[[#This Row],[28]]),"DNF",    rounds_cum_time[[#This Row],[27]]+laps_times[[#This Row],[28]])</f>
        <v>3.3373495370370369E-2</v>
      </c>
      <c r="AL91" s="161">
        <f>IF(ISBLANK(laps_times[[#This Row],[29]]),"DNF",    rounds_cum_time[[#This Row],[28]]+laps_times[[#This Row],[29]])</f>
        <v>3.4524884259259259E-2</v>
      </c>
      <c r="AM91" s="161">
        <f>IF(ISBLANK(laps_times[[#This Row],[30]]),"DNF",    rounds_cum_time[[#This Row],[29]]+laps_times[[#This Row],[30]])</f>
        <v>3.5677662037037039E-2</v>
      </c>
      <c r="AN91" s="161">
        <f>IF(ISBLANK(laps_times[[#This Row],[31]]),"DNF",    rounds_cum_time[[#This Row],[30]]+laps_times[[#This Row],[31]])</f>
        <v>3.6797800925925925E-2</v>
      </c>
      <c r="AO91" s="161">
        <f>IF(ISBLANK(laps_times[[#This Row],[32]]),"DNF",    rounds_cum_time[[#This Row],[31]]+laps_times[[#This Row],[32]])</f>
        <v>3.7949074074074073E-2</v>
      </c>
      <c r="AP91" s="161">
        <f>IF(ISBLANK(laps_times[[#This Row],[33]]),"DNF",    rounds_cum_time[[#This Row],[32]]+laps_times[[#This Row],[33]])</f>
        <v>3.9124537037037034E-2</v>
      </c>
      <c r="AQ91" s="161">
        <f>IF(ISBLANK(laps_times[[#This Row],[34]]),"DNF",    rounds_cum_time[[#This Row],[33]]+laps_times[[#This Row],[34]])</f>
        <v>4.0287847222222221E-2</v>
      </c>
      <c r="AR91" s="161">
        <f>IF(ISBLANK(laps_times[[#This Row],[35]]),"DNF",    rounds_cum_time[[#This Row],[34]]+laps_times[[#This Row],[35]])</f>
        <v>4.1457754629629626E-2</v>
      </c>
      <c r="AS91" s="161">
        <f>IF(ISBLANK(laps_times[[#This Row],[36]]),"DNF",    rounds_cum_time[[#This Row],[35]]+laps_times[[#This Row],[36]])</f>
        <v>4.2664699074074067E-2</v>
      </c>
      <c r="AT91" s="161">
        <f>IF(ISBLANK(laps_times[[#This Row],[37]]),"DNF",    rounds_cum_time[[#This Row],[36]]+laps_times[[#This Row],[37]])</f>
        <v>0.1878326388888889</v>
      </c>
      <c r="AU91" s="161" t="str">
        <f>IF(ISBLANK(laps_times[[#This Row],[38]]),"DNF",    rounds_cum_time[[#This Row],[37]]+laps_times[[#This Row],[38]])</f>
        <v>DNF</v>
      </c>
      <c r="AV91" s="161" t="str">
        <f>IF(ISBLANK(laps_times[[#This Row],[39]]),"DNF",    rounds_cum_time[[#This Row],[38]]+laps_times[[#This Row],[39]])</f>
        <v>DNF</v>
      </c>
      <c r="AW91" s="161" t="str">
        <f>IF(ISBLANK(laps_times[[#This Row],[40]]),"DNF",    rounds_cum_time[[#This Row],[39]]+laps_times[[#This Row],[40]])</f>
        <v>DNF</v>
      </c>
      <c r="AX91" s="161" t="str">
        <f>IF(ISBLANK(laps_times[[#This Row],[41]]),"DNF",    rounds_cum_time[[#This Row],[40]]+laps_times[[#This Row],[41]])</f>
        <v>DNF</v>
      </c>
      <c r="AY91" s="161" t="str">
        <f>IF(ISBLANK(laps_times[[#This Row],[42]]),"DNF",    rounds_cum_time[[#This Row],[41]]+laps_times[[#This Row],[42]])</f>
        <v>DNF</v>
      </c>
      <c r="AZ91" s="161" t="str">
        <f>IF(ISBLANK(laps_times[[#This Row],[43]]),"DNF",    rounds_cum_time[[#This Row],[42]]+laps_times[[#This Row],[43]])</f>
        <v>DNF</v>
      </c>
      <c r="BA91" s="161" t="str">
        <f>IF(ISBLANK(laps_times[[#This Row],[44]]),"DNF",    rounds_cum_time[[#This Row],[43]]+laps_times[[#This Row],[44]])</f>
        <v>DNF</v>
      </c>
      <c r="BB91" s="161" t="str">
        <f>IF(ISBLANK(laps_times[[#This Row],[45]]),"DNF",    rounds_cum_time[[#This Row],[44]]+laps_times[[#This Row],[45]])</f>
        <v>DNF</v>
      </c>
      <c r="BC91" s="161" t="str">
        <f>IF(ISBLANK(laps_times[[#This Row],[46]]),"DNF",    rounds_cum_time[[#This Row],[45]]+laps_times[[#This Row],[46]])</f>
        <v>DNF</v>
      </c>
      <c r="BD91" s="161" t="str">
        <f>IF(ISBLANK(laps_times[[#This Row],[47]]),"DNF",    rounds_cum_time[[#This Row],[46]]+laps_times[[#This Row],[47]])</f>
        <v>DNF</v>
      </c>
      <c r="BE91" s="161" t="str">
        <f>IF(ISBLANK(laps_times[[#This Row],[48]]),"DNF",    rounds_cum_time[[#This Row],[47]]+laps_times[[#This Row],[48]])</f>
        <v>DNF</v>
      </c>
      <c r="BF91" s="161" t="str">
        <f>IF(ISBLANK(laps_times[[#This Row],[49]]),"DNF",    rounds_cum_time[[#This Row],[48]]+laps_times[[#This Row],[49]])</f>
        <v>DNF</v>
      </c>
      <c r="BG91" s="161" t="str">
        <f>IF(ISBLANK(laps_times[[#This Row],[50]]),"DNF",    rounds_cum_time[[#This Row],[49]]+laps_times[[#This Row],[50]])</f>
        <v>DNF</v>
      </c>
      <c r="BH91" s="161" t="str">
        <f>IF(ISBLANK(laps_times[[#This Row],[51]]),"DNF",    rounds_cum_time[[#This Row],[50]]+laps_times[[#This Row],[51]])</f>
        <v>DNF</v>
      </c>
      <c r="BI91" s="161" t="str">
        <f>IF(ISBLANK(laps_times[[#This Row],[52]]),"DNF",    rounds_cum_time[[#This Row],[51]]+laps_times[[#This Row],[52]])</f>
        <v>DNF</v>
      </c>
      <c r="BJ91" s="161" t="str">
        <f>IF(ISBLANK(laps_times[[#This Row],[53]]),"DNF",    rounds_cum_time[[#This Row],[52]]+laps_times[[#This Row],[53]])</f>
        <v>DNF</v>
      </c>
      <c r="BK91" s="161" t="str">
        <f>IF(ISBLANK(laps_times[[#This Row],[54]]),"DNF",    rounds_cum_time[[#This Row],[53]]+laps_times[[#This Row],[54]])</f>
        <v>DNF</v>
      </c>
      <c r="BL91" s="161" t="str">
        <f>IF(ISBLANK(laps_times[[#This Row],[55]]),"DNF",    rounds_cum_time[[#This Row],[54]]+laps_times[[#This Row],[55]])</f>
        <v>DNF</v>
      </c>
      <c r="BM91" s="161" t="str">
        <f>IF(ISBLANK(laps_times[[#This Row],[56]]),"DNF",    rounds_cum_time[[#This Row],[55]]+laps_times[[#This Row],[56]])</f>
        <v>DNF</v>
      </c>
      <c r="BN91" s="161" t="str">
        <f>IF(ISBLANK(laps_times[[#This Row],[57]]),"DNF",    rounds_cum_time[[#This Row],[56]]+laps_times[[#This Row],[57]])</f>
        <v>DNF</v>
      </c>
      <c r="BO91" s="161" t="str">
        <f>IF(ISBLANK(laps_times[[#This Row],[58]]),"DNF",    rounds_cum_time[[#This Row],[57]]+laps_times[[#This Row],[58]])</f>
        <v>DNF</v>
      </c>
      <c r="BP91" s="161" t="str">
        <f>IF(ISBLANK(laps_times[[#This Row],[59]]),"DNF",    rounds_cum_time[[#This Row],[58]]+laps_times[[#This Row],[59]])</f>
        <v>DNF</v>
      </c>
      <c r="BQ91" s="161" t="str">
        <f>IF(ISBLANK(laps_times[[#This Row],[60]]),"DNF",    rounds_cum_time[[#This Row],[59]]+laps_times[[#This Row],[60]])</f>
        <v>DNF</v>
      </c>
      <c r="BR91" s="161" t="str">
        <f>IF(ISBLANK(laps_times[[#This Row],[61]]),"DNF",    rounds_cum_time[[#This Row],[60]]+laps_times[[#This Row],[61]])</f>
        <v>DNF</v>
      </c>
      <c r="BS91" s="161" t="str">
        <f>IF(ISBLANK(laps_times[[#This Row],[62]]),"DNF",    rounds_cum_time[[#This Row],[61]]+laps_times[[#This Row],[62]])</f>
        <v>DNF</v>
      </c>
      <c r="BT91" s="161" t="str">
        <f>IF(ISBLANK(laps_times[[#This Row],[63]]),"DNF",    rounds_cum_time[[#This Row],[62]]+laps_times[[#This Row],[63]])</f>
        <v>DNF</v>
      </c>
      <c r="BU91" s="161" t="str">
        <f>IF(ISBLANK(laps_times[[#This Row],[64]]),"DNF",    rounds_cum_time[[#This Row],[63]]+laps_times[[#This Row],[64]])</f>
        <v>DNF</v>
      </c>
      <c r="BV91" s="161" t="str">
        <f>IF(ISBLANK(laps_times[[#This Row],[65]]),"DNF",    rounds_cum_time[[#This Row],[64]]+laps_times[[#This Row],[65]])</f>
        <v>DNF</v>
      </c>
      <c r="BW91" s="161" t="str">
        <f>IF(ISBLANK(laps_times[[#This Row],[66]]),"DNF",    rounds_cum_time[[#This Row],[65]]+laps_times[[#This Row],[66]])</f>
        <v>DNF</v>
      </c>
      <c r="BX91" s="161" t="str">
        <f>IF(ISBLANK(laps_times[[#This Row],[67]]),"DNF",    rounds_cum_time[[#This Row],[66]]+laps_times[[#This Row],[67]])</f>
        <v>DNF</v>
      </c>
      <c r="BY91" s="161" t="str">
        <f>IF(ISBLANK(laps_times[[#This Row],[68]]),"DNF",    rounds_cum_time[[#This Row],[67]]+laps_times[[#This Row],[68]])</f>
        <v>DNF</v>
      </c>
      <c r="BZ91" s="161" t="str">
        <f>IF(ISBLANK(laps_times[[#This Row],[69]]),"DNF",    rounds_cum_time[[#This Row],[68]]+laps_times[[#This Row],[69]])</f>
        <v>DNF</v>
      </c>
      <c r="CA91" s="161" t="str">
        <f>IF(ISBLANK(laps_times[[#This Row],[70]]),"DNF",    rounds_cum_time[[#This Row],[69]]+laps_times[[#This Row],[70]])</f>
        <v>DNF</v>
      </c>
      <c r="CB91" s="161" t="str">
        <f>IF(ISBLANK(laps_times[[#This Row],[71]]),"DNF",    rounds_cum_time[[#This Row],[70]]+laps_times[[#This Row],[71]])</f>
        <v>DNF</v>
      </c>
      <c r="CC91" s="161" t="str">
        <f>IF(ISBLANK(laps_times[[#This Row],[72]]),"DNF",    rounds_cum_time[[#This Row],[71]]+laps_times[[#This Row],[72]])</f>
        <v>DNF</v>
      </c>
      <c r="CD91" s="161" t="str">
        <f>IF(ISBLANK(laps_times[[#This Row],[73]]),"DNF",    rounds_cum_time[[#This Row],[72]]+laps_times[[#This Row],[73]])</f>
        <v>DNF</v>
      </c>
      <c r="CE91" s="161" t="str">
        <f>IF(ISBLANK(laps_times[[#This Row],[74]]),"DNF",    rounds_cum_time[[#This Row],[73]]+laps_times[[#This Row],[74]])</f>
        <v>DNF</v>
      </c>
      <c r="CF91" s="161" t="str">
        <f>IF(ISBLANK(laps_times[[#This Row],[75]]),"DNF",    rounds_cum_time[[#This Row],[74]]+laps_times[[#This Row],[75]])</f>
        <v>DNF</v>
      </c>
      <c r="CG91" s="161" t="str">
        <f>IF(ISBLANK(laps_times[[#This Row],[76]]),"DNF",    rounds_cum_time[[#This Row],[75]]+laps_times[[#This Row],[76]])</f>
        <v>DNF</v>
      </c>
      <c r="CH91" s="161" t="str">
        <f>IF(ISBLANK(laps_times[[#This Row],[77]]),"DNF",    rounds_cum_time[[#This Row],[76]]+laps_times[[#This Row],[77]])</f>
        <v>DNF</v>
      </c>
      <c r="CI91" s="161" t="str">
        <f>IF(ISBLANK(laps_times[[#This Row],[78]]),"DNF",    rounds_cum_time[[#This Row],[77]]+laps_times[[#This Row],[78]])</f>
        <v>DNF</v>
      </c>
      <c r="CJ91" s="161" t="str">
        <f>IF(ISBLANK(laps_times[[#This Row],[79]]),"DNF",    rounds_cum_time[[#This Row],[78]]+laps_times[[#This Row],[79]])</f>
        <v>DNF</v>
      </c>
      <c r="CK91" s="161" t="str">
        <f>IF(ISBLANK(laps_times[[#This Row],[80]]),"DNF",    rounds_cum_time[[#This Row],[79]]+laps_times[[#This Row],[80]])</f>
        <v>DNF</v>
      </c>
      <c r="CL91" s="161" t="str">
        <f>IF(ISBLANK(laps_times[[#This Row],[81]]),"DNF",    rounds_cum_time[[#This Row],[80]]+laps_times[[#This Row],[81]])</f>
        <v>DNF</v>
      </c>
      <c r="CM91" s="161" t="str">
        <f>IF(ISBLANK(laps_times[[#This Row],[82]]),"DNF",    rounds_cum_time[[#This Row],[81]]+laps_times[[#This Row],[82]])</f>
        <v>DNF</v>
      </c>
      <c r="CN91" s="161" t="str">
        <f>IF(ISBLANK(laps_times[[#This Row],[83]]),"DNF",    rounds_cum_time[[#This Row],[82]]+laps_times[[#This Row],[83]])</f>
        <v>DNF</v>
      </c>
      <c r="CO91" s="161" t="str">
        <f>IF(ISBLANK(laps_times[[#This Row],[84]]),"DNF",    rounds_cum_time[[#This Row],[83]]+laps_times[[#This Row],[84]])</f>
        <v>DNF</v>
      </c>
      <c r="CP91" s="161" t="str">
        <f>IF(ISBLANK(laps_times[[#This Row],[85]]),"DNF",    rounds_cum_time[[#This Row],[84]]+laps_times[[#This Row],[85]])</f>
        <v>DNF</v>
      </c>
      <c r="CQ91" s="161" t="str">
        <f>IF(ISBLANK(laps_times[[#This Row],[86]]),"DNF",    rounds_cum_time[[#This Row],[85]]+laps_times[[#This Row],[86]])</f>
        <v>DNF</v>
      </c>
      <c r="CR91" s="161" t="str">
        <f>IF(ISBLANK(laps_times[[#This Row],[87]]),"DNF",    rounds_cum_time[[#This Row],[86]]+laps_times[[#This Row],[87]])</f>
        <v>DNF</v>
      </c>
      <c r="CS91" s="161" t="str">
        <f>IF(ISBLANK(laps_times[[#This Row],[88]]),"DNF",    rounds_cum_time[[#This Row],[87]]+laps_times[[#This Row],[88]])</f>
        <v>DNF</v>
      </c>
      <c r="CT91" s="161" t="str">
        <f>IF(ISBLANK(laps_times[[#This Row],[89]]),"DNF",    rounds_cum_time[[#This Row],[88]]+laps_times[[#This Row],[89]])</f>
        <v>DNF</v>
      </c>
      <c r="CU91" s="161" t="str">
        <f>IF(ISBLANK(laps_times[[#This Row],[90]]),"DNF",    rounds_cum_time[[#This Row],[89]]+laps_times[[#This Row],[90]])</f>
        <v>DNF</v>
      </c>
      <c r="CV91" s="161" t="str">
        <f>IF(ISBLANK(laps_times[[#This Row],[91]]),"DNF",    rounds_cum_time[[#This Row],[90]]+laps_times[[#This Row],[91]])</f>
        <v>DNF</v>
      </c>
      <c r="CW91" s="161" t="str">
        <f>IF(ISBLANK(laps_times[[#This Row],[92]]),"DNF",    rounds_cum_time[[#This Row],[91]]+laps_times[[#This Row],[92]])</f>
        <v>DNF</v>
      </c>
      <c r="CX91" s="161" t="str">
        <f>IF(ISBLANK(laps_times[[#This Row],[93]]),"DNF",    rounds_cum_time[[#This Row],[92]]+laps_times[[#This Row],[93]])</f>
        <v>DNF</v>
      </c>
      <c r="CY91" s="161" t="str">
        <f>IF(ISBLANK(laps_times[[#This Row],[94]]),"DNF",    rounds_cum_time[[#This Row],[93]]+laps_times[[#This Row],[94]])</f>
        <v>DNF</v>
      </c>
      <c r="CZ91" s="161" t="str">
        <f>IF(ISBLANK(laps_times[[#This Row],[95]]),"DNF",    rounds_cum_time[[#This Row],[94]]+laps_times[[#This Row],[95]])</f>
        <v>DNF</v>
      </c>
      <c r="DA91" s="161" t="str">
        <f>IF(ISBLANK(laps_times[[#This Row],[96]]),"DNF",    rounds_cum_time[[#This Row],[95]]+laps_times[[#This Row],[96]])</f>
        <v>DNF</v>
      </c>
      <c r="DB91" s="161" t="str">
        <f>IF(ISBLANK(laps_times[[#This Row],[97]]),"DNF",    rounds_cum_time[[#This Row],[96]]+laps_times[[#This Row],[97]])</f>
        <v>DNF</v>
      </c>
      <c r="DC91" s="161" t="str">
        <f>IF(ISBLANK(laps_times[[#This Row],[98]]),"DNF",    rounds_cum_time[[#This Row],[97]]+laps_times[[#This Row],[98]])</f>
        <v>DNF</v>
      </c>
      <c r="DD91" s="161" t="str">
        <f>IF(ISBLANK(laps_times[[#This Row],[99]]),"DNF",    rounds_cum_time[[#This Row],[98]]+laps_times[[#This Row],[99]])</f>
        <v>DNF</v>
      </c>
      <c r="DE91" s="161" t="str">
        <f>IF(ISBLANK(laps_times[[#This Row],[100]]),"DNF",    rounds_cum_time[[#This Row],[99]]+laps_times[[#This Row],[100]])</f>
        <v>DNF</v>
      </c>
      <c r="DF91" s="161" t="str">
        <f>IF(ISBLANK(laps_times[[#This Row],[101]]),"DNF",    rounds_cum_time[[#This Row],[100]]+laps_times[[#This Row],[101]])</f>
        <v>DNF</v>
      </c>
      <c r="DG91" s="161" t="str">
        <f>IF(ISBLANK(laps_times[[#This Row],[102]]),"DNF",    rounds_cum_time[[#This Row],[101]]+laps_times[[#This Row],[102]])</f>
        <v>DNF</v>
      </c>
      <c r="DH91" s="161" t="str">
        <f>IF(ISBLANK(laps_times[[#This Row],[103]]),"DNF",    rounds_cum_time[[#This Row],[102]]+laps_times[[#This Row],[103]])</f>
        <v>DNF</v>
      </c>
      <c r="DI91" s="162" t="str">
        <f>IF(ISBLANK(laps_times[[#This Row],[104]]),"DNF",    rounds_cum_time[[#This Row],[103]]+laps_times[[#This Row],[104]])</f>
        <v>DNF</v>
      </c>
      <c r="DJ91" s="162" t="str">
        <f>IF(ISBLANK(laps_times[[#This Row],[105]]),"DNF",    rounds_cum_time[[#This Row],[104]]+laps_times[[#This Row],[105]])</f>
        <v>DNF</v>
      </c>
    </row>
    <row r="92" spans="2:114">
      <c r="B92" s="157" t="str">
        <f>laps_times[[#This Row],[poř]]</f>
        <v>DNF</v>
      </c>
      <c r="C92" s="158">
        <f>laps_times[[#This Row],[s.č.]]</f>
        <v>82</v>
      </c>
      <c r="D92" s="158" t="str">
        <f>laps_times[[#This Row],[jméno]]</f>
        <v>Svozil Libor</v>
      </c>
      <c r="E92" s="159">
        <f>laps_times[[#This Row],[roč]]</f>
        <v>1971</v>
      </c>
      <c r="F92" s="159" t="str">
        <f>laps_times[[#This Row],[kat]]</f>
        <v>M40</v>
      </c>
      <c r="G92" s="159" t="str">
        <f>laps_times[[#This Row],[poř_kat]]</f>
        <v>DNF</v>
      </c>
      <c r="H92" s="158" t="str">
        <f>IF(ISBLANK(laps_times[[#This Row],[klub]]),"-",laps_times[[#This Row],[klub]])</f>
        <v>MK Seitl Ostrava</v>
      </c>
      <c r="I92" s="160">
        <f>laps_times[[#This Row],[celk. čas]]</f>
        <v>8.9295717592592597E-2</v>
      </c>
      <c r="J92" s="161">
        <f>laps_times[[#This Row],[1]]</f>
        <v>2.7256944444444442E-3</v>
      </c>
      <c r="K92" s="161">
        <f>IF(ISBLANK(laps_times[[#This Row],[2]]),"DNF",    rounds_cum_time[[#This Row],[1]]+laps_times[[#This Row],[2]])</f>
        <v>4.4534722222222215E-3</v>
      </c>
      <c r="L92" s="161">
        <f>IF(ISBLANK(laps_times[[#This Row],[3]]),"DNF",    rounds_cum_time[[#This Row],[2]]+laps_times[[#This Row],[3]])</f>
        <v>6.2083333333333331E-3</v>
      </c>
      <c r="M92" s="161">
        <f>IF(ISBLANK(laps_times[[#This Row],[4]]),"DNF",    rounds_cum_time[[#This Row],[3]]+laps_times[[#This Row],[4]])</f>
        <v>8.1621527777777769E-3</v>
      </c>
      <c r="N92" s="161">
        <f>IF(ISBLANK(laps_times[[#This Row],[5]]),"DNF",    rounds_cum_time[[#This Row],[4]]+laps_times[[#This Row],[5]])</f>
        <v>9.9804398148148135E-3</v>
      </c>
      <c r="O92" s="161">
        <f>IF(ISBLANK(laps_times[[#This Row],[6]]),"DNF",    rounds_cum_time[[#This Row],[5]]+laps_times[[#This Row],[6]])</f>
        <v>1.1953935185185184E-2</v>
      </c>
      <c r="P92" s="161">
        <f>IF(ISBLANK(laps_times[[#This Row],[7]]),"DNF",    rounds_cum_time[[#This Row],[6]]+laps_times[[#This Row],[7]])</f>
        <v>1.4271759259259258E-2</v>
      </c>
      <c r="Q92" s="161">
        <f>IF(ISBLANK(laps_times[[#This Row],[8]]),"DNF",    rounds_cum_time[[#This Row],[7]]+laps_times[[#This Row],[8]])</f>
        <v>1.6278124999999997E-2</v>
      </c>
      <c r="R92" s="161">
        <f>IF(ISBLANK(laps_times[[#This Row],[9]]),"DNF",    rounds_cum_time[[#This Row],[8]]+laps_times[[#This Row],[9]])</f>
        <v>1.8243402777777775E-2</v>
      </c>
      <c r="S92" s="161">
        <f>IF(ISBLANK(laps_times[[#This Row],[10]]),"DNF",    rounds_cum_time[[#This Row],[9]]+laps_times[[#This Row],[10]])</f>
        <v>2.0286574074074071E-2</v>
      </c>
      <c r="T92" s="161">
        <f>IF(ISBLANK(laps_times[[#This Row],[11]]),"DNF",    rounds_cum_time[[#This Row],[10]]+laps_times[[#This Row],[11]])</f>
        <v>2.2484027777777776E-2</v>
      </c>
      <c r="U92" s="161">
        <f>IF(ISBLANK(laps_times[[#This Row],[12]]),"DNF",    rounds_cum_time[[#This Row],[11]]+laps_times[[#This Row],[12]])</f>
        <v>2.4572800925925925E-2</v>
      </c>
      <c r="V92" s="161">
        <f>IF(ISBLANK(laps_times[[#This Row],[13]]),"DNF",    rounds_cum_time[[#This Row],[12]]+laps_times[[#This Row],[13]])</f>
        <v>2.6766319444444443E-2</v>
      </c>
      <c r="W92" s="161">
        <f>IF(ISBLANK(laps_times[[#This Row],[14]]),"DNF",    rounds_cum_time[[#This Row],[13]]+laps_times[[#This Row],[14]])</f>
        <v>2.8989814814814815E-2</v>
      </c>
      <c r="X92" s="161">
        <f>IF(ISBLANK(laps_times[[#This Row],[15]]),"DNF",    rounds_cum_time[[#This Row],[14]]+laps_times[[#This Row],[15]])</f>
        <v>3.1148148148148147E-2</v>
      </c>
      <c r="Y92" s="161">
        <f>IF(ISBLANK(laps_times[[#This Row],[16]]),"DNF",    rounds_cum_time[[#This Row],[15]]+laps_times[[#This Row],[16]])</f>
        <v>3.3375694444444444E-2</v>
      </c>
      <c r="Z92" s="161">
        <f>IF(ISBLANK(laps_times[[#This Row],[17]]),"DNF",    rounds_cum_time[[#This Row],[16]]+laps_times[[#This Row],[17]])</f>
        <v>3.5676388888888889E-2</v>
      </c>
      <c r="AA92" s="161">
        <f>IF(ISBLANK(laps_times[[#This Row],[18]]),"DNF",    rounds_cum_time[[#This Row],[17]]+laps_times[[#This Row],[18]])</f>
        <v>3.7881828703703706E-2</v>
      </c>
      <c r="AB92" s="161">
        <f>IF(ISBLANK(laps_times[[#This Row],[19]]),"DNF",    rounds_cum_time[[#This Row],[18]]+laps_times[[#This Row],[19]])</f>
        <v>4.0067245370370375E-2</v>
      </c>
      <c r="AC92" s="161">
        <f>IF(ISBLANK(laps_times[[#This Row],[20]]),"DNF",    rounds_cum_time[[#This Row],[19]]+laps_times[[#This Row],[20]])</f>
        <v>4.2589930555555558E-2</v>
      </c>
      <c r="AD92" s="161">
        <f>IF(ISBLANK(laps_times[[#This Row],[21]]),"DNF",    rounds_cum_time[[#This Row],[20]]+laps_times[[#This Row],[21]])</f>
        <v>4.4744328703703706E-2</v>
      </c>
      <c r="AE92" s="161">
        <f>IF(ISBLANK(laps_times[[#This Row],[22]]),"DNF",    rounds_cum_time[[#This Row],[21]]+laps_times[[#This Row],[22]])</f>
        <v>4.7024537037037038E-2</v>
      </c>
      <c r="AF92" s="161">
        <f>IF(ISBLANK(laps_times[[#This Row],[23]]),"DNF",    rounds_cum_time[[#This Row],[22]]+laps_times[[#This Row],[23]])</f>
        <v>4.9450231481481484E-2</v>
      </c>
      <c r="AG92" s="161">
        <f>IF(ISBLANK(laps_times[[#This Row],[24]]),"DNF",    rounds_cum_time[[#This Row],[23]]+laps_times[[#This Row],[24]])</f>
        <v>5.1784722222222225E-2</v>
      </c>
      <c r="AH92" s="161">
        <f>IF(ISBLANK(laps_times[[#This Row],[25]]),"DNF",    rounds_cum_time[[#This Row],[24]]+laps_times[[#This Row],[25]])</f>
        <v>5.41875E-2</v>
      </c>
      <c r="AI92" s="161">
        <f>IF(ISBLANK(laps_times[[#This Row],[26]]),"DNF",    rounds_cum_time[[#This Row],[25]]+laps_times[[#This Row],[26]])</f>
        <v>5.675428240740741E-2</v>
      </c>
      <c r="AJ92" s="161">
        <f>IF(ISBLANK(laps_times[[#This Row],[27]]),"DNF",    rounds_cum_time[[#This Row],[26]]+laps_times[[#This Row],[27]])</f>
        <v>5.9295023148148149E-2</v>
      </c>
      <c r="AK92" s="161">
        <f>IF(ISBLANK(laps_times[[#This Row],[28]]),"DNF",    rounds_cum_time[[#This Row],[27]]+laps_times[[#This Row],[28]])</f>
        <v>6.1672916666666668E-2</v>
      </c>
      <c r="AL92" s="161">
        <f>IF(ISBLANK(laps_times[[#This Row],[29]]),"DNF",    rounds_cum_time[[#This Row],[28]]+laps_times[[#This Row],[29]])</f>
        <v>6.4278240740740747E-2</v>
      </c>
      <c r="AM92" s="161">
        <f>IF(ISBLANK(laps_times[[#This Row],[30]]),"DNF",    rounds_cum_time[[#This Row],[29]]+laps_times[[#This Row],[30]])</f>
        <v>6.6878935185185187E-2</v>
      </c>
      <c r="AN92" s="161">
        <f>IF(ISBLANK(laps_times[[#This Row],[31]]),"DNF",    rounds_cum_time[[#This Row],[30]]+laps_times[[#This Row],[31]])</f>
        <v>6.9408101851851853E-2</v>
      </c>
      <c r="AO92" s="161">
        <f>IF(ISBLANK(laps_times[[#This Row],[32]]),"DNF",    rounds_cum_time[[#This Row],[31]]+laps_times[[#This Row],[32]])</f>
        <v>7.189953703703704E-2</v>
      </c>
      <c r="AP92" s="161">
        <f>IF(ISBLANK(laps_times[[#This Row],[33]]),"DNF",    rounds_cum_time[[#This Row],[32]]+laps_times[[#This Row],[33]])</f>
        <v>8.9295717592592597E-2</v>
      </c>
      <c r="AQ92" s="161" t="str">
        <f>IF(ISBLANK(laps_times[[#This Row],[34]]),"DNF",    rounds_cum_time[[#This Row],[33]]+laps_times[[#This Row],[34]])</f>
        <v>DNF</v>
      </c>
      <c r="AR92" s="161" t="str">
        <f>IF(ISBLANK(laps_times[[#This Row],[35]]),"DNF",    rounds_cum_time[[#This Row],[34]]+laps_times[[#This Row],[35]])</f>
        <v>DNF</v>
      </c>
      <c r="AS92" s="161" t="str">
        <f>IF(ISBLANK(laps_times[[#This Row],[36]]),"DNF",    rounds_cum_time[[#This Row],[35]]+laps_times[[#This Row],[36]])</f>
        <v>DNF</v>
      </c>
      <c r="AT92" s="161" t="str">
        <f>IF(ISBLANK(laps_times[[#This Row],[37]]),"DNF",    rounds_cum_time[[#This Row],[36]]+laps_times[[#This Row],[37]])</f>
        <v>DNF</v>
      </c>
      <c r="AU92" s="161" t="str">
        <f>IF(ISBLANK(laps_times[[#This Row],[38]]),"DNF",    rounds_cum_time[[#This Row],[37]]+laps_times[[#This Row],[38]])</f>
        <v>DNF</v>
      </c>
      <c r="AV92" s="161" t="str">
        <f>IF(ISBLANK(laps_times[[#This Row],[39]]),"DNF",    rounds_cum_time[[#This Row],[38]]+laps_times[[#This Row],[39]])</f>
        <v>DNF</v>
      </c>
      <c r="AW92" s="161" t="str">
        <f>IF(ISBLANK(laps_times[[#This Row],[40]]),"DNF",    rounds_cum_time[[#This Row],[39]]+laps_times[[#This Row],[40]])</f>
        <v>DNF</v>
      </c>
      <c r="AX92" s="161" t="str">
        <f>IF(ISBLANK(laps_times[[#This Row],[41]]),"DNF",    rounds_cum_time[[#This Row],[40]]+laps_times[[#This Row],[41]])</f>
        <v>DNF</v>
      </c>
      <c r="AY92" s="161" t="str">
        <f>IF(ISBLANK(laps_times[[#This Row],[42]]),"DNF",    rounds_cum_time[[#This Row],[41]]+laps_times[[#This Row],[42]])</f>
        <v>DNF</v>
      </c>
      <c r="AZ92" s="161" t="str">
        <f>IF(ISBLANK(laps_times[[#This Row],[43]]),"DNF",    rounds_cum_time[[#This Row],[42]]+laps_times[[#This Row],[43]])</f>
        <v>DNF</v>
      </c>
      <c r="BA92" s="161" t="str">
        <f>IF(ISBLANK(laps_times[[#This Row],[44]]),"DNF",    rounds_cum_time[[#This Row],[43]]+laps_times[[#This Row],[44]])</f>
        <v>DNF</v>
      </c>
      <c r="BB92" s="161" t="str">
        <f>IF(ISBLANK(laps_times[[#This Row],[45]]),"DNF",    rounds_cum_time[[#This Row],[44]]+laps_times[[#This Row],[45]])</f>
        <v>DNF</v>
      </c>
      <c r="BC92" s="161" t="str">
        <f>IF(ISBLANK(laps_times[[#This Row],[46]]),"DNF",    rounds_cum_time[[#This Row],[45]]+laps_times[[#This Row],[46]])</f>
        <v>DNF</v>
      </c>
      <c r="BD92" s="161" t="str">
        <f>IF(ISBLANK(laps_times[[#This Row],[47]]),"DNF",    rounds_cum_time[[#This Row],[46]]+laps_times[[#This Row],[47]])</f>
        <v>DNF</v>
      </c>
      <c r="BE92" s="161" t="str">
        <f>IF(ISBLANK(laps_times[[#This Row],[48]]),"DNF",    rounds_cum_time[[#This Row],[47]]+laps_times[[#This Row],[48]])</f>
        <v>DNF</v>
      </c>
      <c r="BF92" s="161" t="str">
        <f>IF(ISBLANK(laps_times[[#This Row],[49]]),"DNF",    rounds_cum_time[[#This Row],[48]]+laps_times[[#This Row],[49]])</f>
        <v>DNF</v>
      </c>
      <c r="BG92" s="161" t="str">
        <f>IF(ISBLANK(laps_times[[#This Row],[50]]),"DNF",    rounds_cum_time[[#This Row],[49]]+laps_times[[#This Row],[50]])</f>
        <v>DNF</v>
      </c>
      <c r="BH92" s="161" t="str">
        <f>IF(ISBLANK(laps_times[[#This Row],[51]]),"DNF",    rounds_cum_time[[#This Row],[50]]+laps_times[[#This Row],[51]])</f>
        <v>DNF</v>
      </c>
      <c r="BI92" s="161" t="str">
        <f>IF(ISBLANK(laps_times[[#This Row],[52]]),"DNF",    rounds_cum_time[[#This Row],[51]]+laps_times[[#This Row],[52]])</f>
        <v>DNF</v>
      </c>
      <c r="BJ92" s="161" t="str">
        <f>IF(ISBLANK(laps_times[[#This Row],[53]]),"DNF",    rounds_cum_time[[#This Row],[52]]+laps_times[[#This Row],[53]])</f>
        <v>DNF</v>
      </c>
      <c r="BK92" s="161" t="str">
        <f>IF(ISBLANK(laps_times[[#This Row],[54]]),"DNF",    rounds_cum_time[[#This Row],[53]]+laps_times[[#This Row],[54]])</f>
        <v>DNF</v>
      </c>
      <c r="BL92" s="161" t="str">
        <f>IF(ISBLANK(laps_times[[#This Row],[55]]),"DNF",    rounds_cum_time[[#This Row],[54]]+laps_times[[#This Row],[55]])</f>
        <v>DNF</v>
      </c>
      <c r="BM92" s="161" t="str">
        <f>IF(ISBLANK(laps_times[[#This Row],[56]]),"DNF",    rounds_cum_time[[#This Row],[55]]+laps_times[[#This Row],[56]])</f>
        <v>DNF</v>
      </c>
      <c r="BN92" s="161" t="str">
        <f>IF(ISBLANK(laps_times[[#This Row],[57]]),"DNF",    rounds_cum_time[[#This Row],[56]]+laps_times[[#This Row],[57]])</f>
        <v>DNF</v>
      </c>
      <c r="BO92" s="161" t="str">
        <f>IF(ISBLANK(laps_times[[#This Row],[58]]),"DNF",    rounds_cum_time[[#This Row],[57]]+laps_times[[#This Row],[58]])</f>
        <v>DNF</v>
      </c>
      <c r="BP92" s="161" t="str">
        <f>IF(ISBLANK(laps_times[[#This Row],[59]]),"DNF",    rounds_cum_time[[#This Row],[58]]+laps_times[[#This Row],[59]])</f>
        <v>DNF</v>
      </c>
      <c r="BQ92" s="161" t="str">
        <f>IF(ISBLANK(laps_times[[#This Row],[60]]),"DNF",    rounds_cum_time[[#This Row],[59]]+laps_times[[#This Row],[60]])</f>
        <v>DNF</v>
      </c>
      <c r="BR92" s="161" t="str">
        <f>IF(ISBLANK(laps_times[[#This Row],[61]]),"DNF",    rounds_cum_time[[#This Row],[60]]+laps_times[[#This Row],[61]])</f>
        <v>DNF</v>
      </c>
      <c r="BS92" s="161" t="str">
        <f>IF(ISBLANK(laps_times[[#This Row],[62]]),"DNF",    rounds_cum_time[[#This Row],[61]]+laps_times[[#This Row],[62]])</f>
        <v>DNF</v>
      </c>
      <c r="BT92" s="161" t="str">
        <f>IF(ISBLANK(laps_times[[#This Row],[63]]),"DNF",    rounds_cum_time[[#This Row],[62]]+laps_times[[#This Row],[63]])</f>
        <v>DNF</v>
      </c>
      <c r="BU92" s="161" t="str">
        <f>IF(ISBLANK(laps_times[[#This Row],[64]]),"DNF",    rounds_cum_time[[#This Row],[63]]+laps_times[[#This Row],[64]])</f>
        <v>DNF</v>
      </c>
      <c r="BV92" s="161" t="str">
        <f>IF(ISBLANK(laps_times[[#This Row],[65]]),"DNF",    rounds_cum_time[[#This Row],[64]]+laps_times[[#This Row],[65]])</f>
        <v>DNF</v>
      </c>
      <c r="BW92" s="161" t="str">
        <f>IF(ISBLANK(laps_times[[#This Row],[66]]),"DNF",    rounds_cum_time[[#This Row],[65]]+laps_times[[#This Row],[66]])</f>
        <v>DNF</v>
      </c>
      <c r="BX92" s="161" t="str">
        <f>IF(ISBLANK(laps_times[[#This Row],[67]]),"DNF",    rounds_cum_time[[#This Row],[66]]+laps_times[[#This Row],[67]])</f>
        <v>DNF</v>
      </c>
      <c r="BY92" s="161" t="str">
        <f>IF(ISBLANK(laps_times[[#This Row],[68]]),"DNF",    rounds_cum_time[[#This Row],[67]]+laps_times[[#This Row],[68]])</f>
        <v>DNF</v>
      </c>
      <c r="BZ92" s="161" t="str">
        <f>IF(ISBLANK(laps_times[[#This Row],[69]]),"DNF",    rounds_cum_time[[#This Row],[68]]+laps_times[[#This Row],[69]])</f>
        <v>DNF</v>
      </c>
      <c r="CA92" s="161" t="str">
        <f>IF(ISBLANK(laps_times[[#This Row],[70]]),"DNF",    rounds_cum_time[[#This Row],[69]]+laps_times[[#This Row],[70]])</f>
        <v>DNF</v>
      </c>
      <c r="CB92" s="161" t="str">
        <f>IF(ISBLANK(laps_times[[#This Row],[71]]),"DNF",    rounds_cum_time[[#This Row],[70]]+laps_times[[#This Row],[71]])</f>
        <v>DNF</v>
      </c>
      <c r="CC92" s="161" t="str">
        <f>IF(ISBLANK(laps_times[[#This Row],[72]]),"DNF",    rounds_cum_time[[#This Row],[71]]+laps_times[[#This Row],[72]])</f>
        <v>DNF</v>
      </c>
      <c r="CD92" s="161" t="str">
        <f>IF(ISBLANK(laps_times[[#This Row],[73]]),"DNF",    rounds_cum_time[[#This Row],[72]]+laps_times[[#This Row],[73]])</f>
        <v>DNF</v>
      </c>
      <c r="CE92" s="161" t="str">
        <f>IF(ISBLANK(laps_times[[#This Row],[74]]),"DNF",    rounds_cum_time[[#This Row],[73]]+laps_times[[#This Row],[74]])</f>
        <v>DNF</v>
      </c>
      <c r="CF92" s="161" t="str">
        <f>IF(ISBLANK(laps_times[[#This Row],[75]]),"DNF",    rounds_cum_time[[#This Row],[74]]+laps_times[[#This Row],[75]])</f>
        <v>DNF</v>
      </c>
      <c r="CG92" s="161" t="str">
        <f>IF(ISBLANK(laps_times[[#This Row],[76]]),"DNF",    rounds_cum_time[[#This Row],[75]]+laps_times[[#This Row],[76]])</f>
        <v>DNF</v>
      </c>
      <c r="CH92" s="161" t="str">
        <f>IF(ISBLANK(laps_times[[#This Row],[77]]),"DNF",    rounds_cum_time[[#This Row],[76]]+laps_times[[#This Row],[77]])</f>
        <v>DNF</v>
      </c>
      <c r="CI92" s="161" t="str">
        <f>IF(ISBLANK(laps_times[[#This Row],[78]]),"DNF",    rounds_cum_time[[#This Row],[77]]+laps_times[[#This Row],[78]])</f>
        <v>DNF</v>
      </c>
      <c r="CJ92" s="161" t="str">
        <f>IF(ISBLANK(laps_times[[#This Row],[79]]),"DNF",    rounds_cum_time[[#This Row],[78]]+laps_times[[#This Row],[79]])</f>
        <v>DNF</v>
      </c>
      <c r="CK92" s="161" t="str">
        <f>IF(ISBLANK(laps_times[[#This Row],[80]]),"DNF",    rounds_cum_time[[#This Row],[79]]+laps_times[[#This Row],[80]])</f>
        <v>DNF</v>
      </c>
      <c r="CL92" s="161" t="str">
        <f>IF(ISBLANK(laps_times[[#This Row],[81]]),"DNF",    rounds_cum_time[[#This Row],[80]]+laps_times[[#This Row],[81]])</f>
        <v>DNF</v>
      </c>
      <c r="CM92" s="161" t="str">
        <f>IF(ISBLANK(laps_times[[#This Row],[82]]),"DNF",    rounds_cum_time[[#This Row],[81]]+laps_times[[#This Row],[82]])</f>
        <v>DNF</v>
      </c>
      <c r="CN92" s="161" t="str">
        <f>IF(ISBLANK(laps_times[[#This Row],[83]]),"DNF",    rounds_cum_time[[#This Row],[82]]+laps_times[[#This Row],[83]])</f>
        <v>DNF</v>
      </c>
      <c r="CO92" s="161" t="str">
        <f>IF(ISBLANK(laps_times[[#This Row],[84]]),"DNF",    rounds_cum_time[[#This Row],[83]]+laps_times[[#This Row],[84]])</f>
        <v>DNF</v>
      </c>
      <c r="CP92" s="161" t="str">
        <f>IF(ISBLANK(laps_times[[#This Row],[85]]),"DNF",    rounds_cum_time[[#This Row],[84]]+laps_times[[#This Row],[85]])</f>
        <v>DNF</v>
      </c>
      <c r="CQ92" s="161" t="str">
        <f>IF(ISBLANK(laps_times[[#This Row],[86]]),"DNF",    rounds_cum_time[[#This Row],[85]]+laps_times[[#This Row],[86]])</f>
        <v>DNF</v>
      </c>
      <c r="CR92" s="161" t="str">
        <f>IF(ISBLANK(laps_times[[#This Row],[87]]),"DNF",    rounds_cum_time[[#This Row],[86]]+laps_times[[#This Row],[87]])</f>
        <v>DNF</v>
      </c>
      <c r="CS92" s="161" t="str">
        <f>IF(ISBLANK(laps_times[[#This Row],[88]]),"DNF",    rounds_cum_time[[#This Row],[87]]+laps_times[[#This Row],[88]])</f>
        <v>DNF</v>
      </c>
      <c r="CT92" s="161" t="str">
        <f>IF(ISBLANK(laps_times[[#This Row],[89]]),"DNF",    rounds_cum_time[[#This Row],[88]]+laps_times[[#This Row],[89]])</f>
        <v>DNF</v>
      </c>
      <c r="CU92" s="161" t="str">
        <f>IF(ISBLANK(laps_times[[#This Row],[90]]),"DNF",    rounds_cum_time[[#This Row],[89]]+laps_times[[#This Row],[90]])</f>
        <v>DNF</v>
      </c>
      <c r="CV92" s="161" t="str">
        <f>IF(ISBLANK(laps_times[[#This Row],[91]]),"DNF",    rounds_cum_time[[#This Row],[90]]+laps_times[[#This Row],[91]])</f>
        <v>DNF</v>
      </c>
      <c r="CW92" s="161" t="str">
        <f>IF(ISBLANK(laps_times[[#This Row],[92]]),"DNF",    rounds_cum_time[[#This Row],[91]]+laps_times[[#This Row],[92]])</f>
        <v>DNF</v>
      </c>
      <c r="CX92" s="161" t="str">
        <f>IF(ISBLANK(laps_times[[#This Row],[93]]),"DNF",    rounds_cum_time[[#This Row],[92]]+laps_times[[#This Row],[93]])</f>
        <v>DNF</v>
      </c>
      <c r="CY92" s="161" t="str">
        <f>IF(ISBLANK(laps_times[[#This Row],[94]]),"DNF",    rounds_cum_time[[#This Row],[93]]+laps_times[[#This Row],[94]])</f>
        <v>DNF</v>
      </c>
      <c r="CZ92" s="161" t="str">
        <f>IF(ISBLANK(laps_times[[#This Row],[95]]),"DNF",    rounds_cum_time[[#This Row],[94]]+laps_times[[#This Row],[95]])</f>
        <v>DNF</v>
      </c>
      <c r="DA92" s="161" t="str">
        <f>IF(ISBLANK(laps_times[[#This Row],[96]]),"DNF",    rounds_cum_time[[#This Row],[95]]+laps_times[[#This Row],[96]])</f>
        <v>DNF</v>
      </c>
      <c r="DB92" s="161" t="str">
        <f>IF(ISBLANK(laps_times[[#This Row],[97]]),"DNF",    rounds_cum_time[[#This Row],[96]]+laps_times[[#This Row],[97]])</f>
        <v>DNF</v>
      </c>
      <c r="DC92" s="161" t="str">
        <f>IF(ISBLANK(laps_times[[#This Row],[98]]),"DNF",    rounds_cum_time[[#This Row],[97]]+laps_times[[#This Row],[98]])</f>
        <v>DNF</v>
      </c>
      <c r="DD92" s="161" t="str">
        <f>IF(ISBLANK(laps_times[[#This Row],[99]]),"DNF",    rounds_cum_time[[#This Row],[98]]+laps_times[[#This Row],[99]])</f>
        <v>DNF</v>
      </c>
      <c r="DE92" s="161" t="str">
        <f>IF(ISBLANK(laps_times[[#This Row],[100]]),"DNF",    rounds_cum_time[[#This Row],[99]]+laps_times[[#This Row],[100]])</f>
        <v>DNF</v>
      </c>
      <c r="DF92" s="161" t="str">
        <f>IF(ISBLANK(laps_times[[#This Row],[101]]),"DNF",    rounds_cum_time[[#This Row],[100]]+laps_times[[#This Row],[101]])</f>
        <v>DNF</v>
      </c>
      <c r="DG92" s="161" t="str">
        <f>IF(ISBLANK(laps_times[[#This Row],[102]]),"DNF",    rounds_cum_time[[#This Row],[101]]+laps_times[[#This Row],[102]])</f>
        <v>DNF</v>
      </c>
      <c r="DH92" s="161" t="str">
        <f>IF(ISBLANK(laps_times[[#This Row],[103]]),"DNF",    rounds_cum_time[[#This Row],[102]]+laps_times[[#This Row],[103]])</f>
        <v>DNF</v>
      </c>
      <c r="DI92" s="162" t="str">
        <f>IF(ISBLANK(laps_times[[#This Row],[104]]),"DNF",    rounds_cum_time[[#This Row],[103]]+laps_times[[#This Row],[104]])</f>
        <v>DNF</v>
      </c>
      <c r="DJ92" s="162" t="str">
        <f>IF(ISBLANK(laps_times[[#This Row],[105]]),"DNF",    rounds_cum_time[[#This Row],[104]]+laps_times[[#This Row],[105]])</f>
        <v>DNF</v>
      </c>
    </row>
    <row r="93" spans="2:114"/>
    <row r="94" spans="2:114" hidden="1"/>
    <row r="95" spans="2:114" hidden="1"/>
    <row r="96" spans="2:11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fitToWidth="2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9"/>
  <sheetViews>
    <sheetView showGridLines="0" showRowColHeaders="0" workbookViewId="0">
      <pane xSplit="9" ySplit="3" topLeftCell="BU4" activePane="bottomRight" state="frozen"/>
      <selection activeCell="A2" sqref="A2"/>
      <selection pane="topRight" activeCell="A2" sqref="A2"/>
      <selection pane="bottomLeft" activeCell="A2" sqref="A2"/>
      <selection pane="bottomRight" activeCell="H1" sqref="H1"/>
    </sheetView>
  </sheetViews>
  <sheetFormatPr defaultColWidth="0" defaultRowHeight="11.25" zeroHeight="1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140625" style="3" bestFit="1" customWidth="1"/>
    <col min="10" max="12" width="3.5703125" style="1" bestFit="1" customWidth="1"/>
    <col min="13" max="53" width="3.5703125" style="1" customWidth="1"/>
    <col min="54" max="78" width="3.5703125" style="1" bestFit="1" customWidth="1"/>
    <col min="79" max="112" width="3.7109375" style="1" bestFit="1" customWidth="1"/>
    <col min="113" max="113" width="3.7109375" style="1" customWidth="1"/>
    <col min="114" max="114" width="4" style="1" bestFit="1" customWidth="1"/>
    <col min="115" max="115" width="2.7109375" style="1" customWidth="1"/>
    <col min="116" max="16384" width="9.140625" style="1" hidden="1"/>
  </cols>
  <sheetData>
    <row r="1" spans="2:114" ht="15.75">
      <c r="B1" s="122" t="s">
        <v>89</v>
      </c>
      <c r="H1" s="12" t="s">
        <v>126</v>
      </c>
    </row>
    <row r="2" spans="2:114">
      <c r="B2" s="1" t="str">
        <f>intermediates!B2</f>
        <v>T1 MARATON České Budějovice</v>
      </c>
    </row>
    <row r="3" spans="2:114" s="7" customFormat="1">
      <c r="B3" s="9" t="s">
        <v>21</v>
      </c>
      <c r="C3" s="14" t="s">
        <v>16</v>
      </c>
      <c r="D3" s="5" t="s">
        <v>17</v>
      </c>
      <c r="E3" s="5" t="s">
        <v>85</v>
      </c>
      <c r="F3" s="5" t="s">
        <v>18</v>
      </c>
      <c r="G3" s="5" t="s">
        <v>19</v>
      </c>
      <c r="H3" s="5" t="s">
        <v>20</v>
      </c>
      <c r="I3" s="6" t="s">
        <v>15</v>
      </c>
      <c r="J3" s="8" t="s">
        <v>22</v>
      </c>
      <c r="K3" s="8" t="s">
        <v>23</v>
      </c>
      <c r="L3" s="8" t="s">
        <v>24</v>
      </c>
      <c r="M3" s="8" t="s">
        <v>25</v>
      </c>
      <c r="N3" s="8" t="s">
        <v>26</v>
      </c>
      <c r="O3" s="8" t="s">
        <v>27</v>
      </c>
      <c r="P3" s="8" t="s">
        <v>28</v>
      </c>
      <c r="Q3" s="8" t="s">
        <v>29</v>
      </c>
      <c r="R3" s="8" t="s">
        <v>30</v>
      </c>
      <c r="S3" s="8" t="s">
        <v>31</v>
      </c>
      <c r="T3" s="8" t="s">
        <v>32</v>
      </c>
      <c r="U3" s="8" t="s">
        <v>33</v>
      </c>
      <c r="V3" s="8" t="s">
        <v>34</v>
      </c>
      <c r="W3" s="8" t="s">
        <v>35</v>
      </c>
      <c r="X3" s="8" t="s">
        <v>36</v>
      </c>
      <c r="Y3" s="8" t="s">
        <v>37</v>
      </c>
      <c r="Z3" s="8" t="s">
        <v>38</v>
      </c>
      <c r="AA3" s="8" t="s">
        <v>39</v>
      </c>
      <c r="AB3" s="8" t="s">
        <v>40</v>
      </c>
      <c r="AC3" s="8" t="s">
        <v>41</v>
      </c>
      <c r="AD3" s="8" t="s">
        <v>42</v>
      </c>
      <c r="AE3" s="8" t="s">
        <v>43</v>
      </c>
      <c r="AF3" s="8" t="s">
        <v>44</v>
      </c>
      <c r="AG3" s="8" t="s">
        <v>45</v>
      </c>
      <c r="AH3" s="8" t="s">
        <v>46</v>
      </c>
      <c r="AI3" s="8" t="s">
        <v>47</v>
      </c>
      <c r="AJ3" s="8" t="s">
        <v>48</v>
      </c>
      <c r="AK3" s="8" t="s">
        <v>49</v>
      </c>
      <c r="AL3" s="8" t="s">
        <v>50</v>
      </c>
      <c r="AM3" s="8" t="s">
        <v>51</v>
      </c>
      <c r="AN3" s="8" t="s">
        <v>52</v>
      </c>
      <c r="AO3" s="8" t="s">
        <v>53</v>
      </c>
      <c r="AP3" s="8" t="s">
        <v>54</v>
      </c>
      <c r="AQ3" s="8" t="s">
        <v>55</v>
      </c>
      <c r="AR3" s="8" t="s">
        <v>56</v>
      </c>
      <c r="AS3" s="8" t="s">
        <v>57</v>
      </c>
      <c r="AT3" s="8" t="s">
        <v>58</v>
      </c>
      <c r="AU3" s="8" t="s">
        <v>59</v>
      </c>
      <c r="AV3" s="8" t="s">
        <v>60</v>
      </c>
      <c r="AW3" s="8" t="s">
        <v>61</v>
      </c>
      <c r="AX3" s="8" t="s">
        <v>62</v>
      </c>
      <c r="AY3" s="8" t="s">
        <v>63</v>
      </c>
      <c r="AZ3" s="8" t="s">
        <v>64</v>
      </c>
      <c r="BA3" s="8" t="s">
        <v>65</v>
      </c>
      <c r="BB3" s="8" t="s">
        <v>66</v>
      </c>
      <c r="BC3" s="8" t="s">
        <v>67</v>
      </c>
      <c r="BD3" s="8" t="s">
        <v>68</v>
      </c>
      <c r="BE3" s="8" t="s">
        <v>69</v>
      </c>
      <c r="BF3" s="8" t="s">
        <v>70</v>
      </c>
      <c r="BG3" s="8" t="s">
        <v>71</v>
      </c>
      <c r="BH3" s="8" t="s">
        <v>72</v>
      </c>
      <c r="BI3" s="8" t="s">
        <v>73</v>
      </c>
      <c r="BJ3" s="8" t="s">
        <v>74</v>
      </c>
      <c r="BK3" s="8" t="s">
        <v>75</v>
      </c>
      <c r="BL3" s="8" t="s">
        <v>76</v>
      </c>
      <c r="BM3" s="8" t="s">
        <v>77</v>
      </c>
      <c r="BN3" s="8" t="s">
        <v>78</v>
      </c>
      <c r="BO3" s="8" t="s">
        <v>79</v>
      </c>
      <c r="BP3" s="8" t="s">
        <v>80</v>
      </c>
      <c r="BQ3" s="8" t="s">
        <v>81</v>
      </c>
      <c r="BR3" s="8" t="s">
        <v>82</v>
      </c>
      <c r="BS3" s="8" t="s">
        <v>83</v>
      </c>
      <c r="BT3" s="8" t="s">
        <v>84</v>
      </c>
      <c r="BU3" s="8" t="s">
        <v>155</v>
      </c>
      <c r="BV3" s="8" t="s">
        <v>191</v>
      </c>
      <c r="BW3" s="8" t="s">
        <v>192</v>
      </c>
      <c r="BX3" s="8" t="s">
        <v>193</v>
      </c>
      <c r="BY3" s="8" t="s">
        <v>194</v>
      </c>
      <c r="BZ3" s="8" t="s">
        <v>195</v>
      </c>
      <c r="CA3" s="8" t="s">
        <v>196</v>
      </c>
      <c r="CB3" s="8" t="s">
        <v>197</v>
      </c>
      <c r="CC3" s="8" t="s">
        <v>198</v>
      </c>
      <c r="CD3" s="8" t="s">
        <v>199</v>
      </c>
      <c r="CE3" s="8" t="s">
        <v>200</v>
      </c>
      <c r="CF3" s="8" t="s">
        <v>201</v>
      </c>
      <c r="CG3" s="8" t="s">
        <v>202</v>
      </c>
      <c r="CH3" s="8" t="s">
        <v>203</v>
      </c>
      <c r="CI3" s="8" t="s">
        <v>204</v>
      </c>
      <c r="CJ3" s="8" t="s">
        <v>205</v>
      </c>
      <c r="CK3" s="8" t="s">
        <v>206</v>
      </c>
      <c r="CL3" s="8" t="s">
        <v>207</v>
      </c>
      <c r="CM3" s="8" t="s">
        <v>208</v>
      </c>
      <c r="CN3" s="8" t="s">
        <v>209</v>
      </c>
      <c r="CO3" s="8" t="s">
        <v>210</v>
      </c>
      <c r="CP3" s="8" t="s">
        <v>211</v>
      </c>
      <c r="CQ3" s="8" t="s">
        <v>212</v>
      </c>
      <c r="CR3" s="8" t="s">
        <v>213</v>
      </c>
      <c r="CS3" s="8" t="s">
        <v>214</v>
      </c>
      <c r="CT3" s="8" t="s">
        <v>215</v>
      </c>
      <c r="CU3" s="8" t="s">
        <v>216</v>
      </c>
      <c r="CV3" s="8" t="s">
        <v>217</v>
      </c>
      <c r="CW3" s="8" t="s">
        <v>218</v>
      </c>
      <c r="CX3" s="8" t="s">
        <v>219</v>
      </c>
      <c r="CY3" s="8" t="s">
        <v>220</v>
      </c>
      <c r="CZ3" s="8" t="s">
        <v>221</v>
      </c>
      <c r="DA3" s="8" t="s">
        <v>222</v>
      </c>
      <c r="DB3" s="8" t="s">
        <v>223</v>
      </c>
      <c r="DC3" s="8" t="s">
        <v>224</v>
      </c>
      <c r="DD3" s="8" t="s">
        <v>225</v>
      </c>
      <c r="DE3" s="8" t="s">
        <v>226</v>
      </c>
      <c r="DF3" s="8" t="s">
        <v>227</v>
      </c>
      <c r="DG3" s="8" t="s">
        <v>228</v>
      </c>
      <c r="DH3" s="8" t="s">
        <v>229</v>
      </c>
      <c r="DI3" s="8" t="s">
        <v>230</v>
      </c>
      <c r="DJ3" s="8" t="s">
        <v>231</v>
      </c>
    </row>
    <row r="4" spans="2:114">
      <c r="B4" s="123">
        <f>laps_times[[#This Row],[poř]]</f>
        <v>1</v>
      </c>
      <c r="C4" s="128">
        <f>laps_times[[#This Row],[s.č.]]</f>
        <v>102</v>
      </c>
      <c r="D4" s="124" t="str">
        <f>laps_times[[#This Row],[jméno]]</f>
        <v>Velička Ondřej</v>
      </c>
      <c r="E4" s="125">
        <f>laps_times[[#This Row],[roč]]</f>
        <v>1983</v>
      </c>
      <c r="F4" s="125" t="str">
        <f>laps_times[[#This Row],[kat]]</f>
        <v>M30</v>
      </c>
      <c r="G4" s="125">
        <f>laps_times[[#This Row],[poř_kat]]</f>
        <v>1</v>
      </c>
      <c r="H4" s="124" t="str">
        <f>IF(ISBLANK(laps_times[[#This Row],[klub]]),"-",laps_times[[#This Row],[klub]])</f>
        <v>www.ultramaratonec.cz</v>
      </c>
      <c r="I4" s="133">
        <f>laps_times[[#This Row],[celk. čas]]</f>
        <v>0.11755208333333333</v>
      </c>
      <c r="J4" s="129" t="str">
        <f>IF(ISBLANK(laps_times[[#This Row],[1]]),"DNF",CONCATENATE(RANK(rounds_cum_time[[#This Row],[1]],rounds_cum_time[1],1),"."))</f>
        <v>2.</v>
      </c>
      <c r="K4" s="129" t="str">
        <f>IF(ISBLANK(laps_times[[#This Row],[2]]),"DNF",CONCATENATE(RANK(rounds_cum_time[[#This Row],[2]],rounds_cum_time[2],1),"."))</f>
        <v>2.</v>
      </c>
      <c r="L4" s="129" t="str">
        <f>IF(ISBLANK(laps_times[[#This Row],[3]]),"DNF",CONCATENATE(RANK(rounds_cum_time[[#This Row],[3]],rounds_cum_time[3],1),"."))</f>
        <v>2.</v>
      </c>
      <c r="M4" s="129" t="str">
        <f>IF(ISBLANK(laps_times[[#This Row],[4]]),"DNF",CONCATENATE(RANK(rounds_cum_time[[#This Row],[4]],rounds_cum_time[4],1),"."))</f>
        <v>2.</v>
      </c>
      <c r="N4" s="129" t="str">
        <f>IF(ISBLANK(laps_times[[#This Row],[5]]),"DNF",CONCATENATE(RANK(rounds_cum_time[[#This Row],[5]],rounds_cum_time[5],1),"."))</f>
        <v>2.</v>
      </c>
      <c r="O4" s="129" t="str">
        <f>IF(ISBLANK(laps_times[[#This Row],[6]]),"DNF",CONCATENATE(RANK(rounds_cum_time[[#This Row],[6]],rounds_cum_time[6],1),"."))</f>
        <v>2.</v>
      </c>
      <c r="P4" s="129" t="str">
        <f>IF(ISBLANK(laps_times[[#This Row],[7]]),"DNF",CONCATENATE(RANK(rounds_cum_time[[#This Row],[7]],rounds_cum_time[7],1),"."))</f>
        <v>2.</v>
      </c>
      <c r="Q4" s="129" t="str">
        <f>IF(ISBLANK(laps_times[[#This Row],[8]]),"DNF",CONCATENATE(RANK(rounds_cum_time[[#This Row],[8]],rounds_cum_time[8],1),"."))</f>
        <v>2.</v>
      </c>
      <c r="R4" s="129" t="str">
        <f>IF(ISBLANK(laps_times[[#This Row],[9]]),"DNF",CONCATENATE(RANK(rounds_cum_time[[#This Row],[9]],rounds_cum_time[9],1),"."))</f>
        <v>2.</v>
      </c>
      <c r="S4" s="129" t="str">
        <f>IF(ISBLANK(laps_times[[#This Row],[10]]),"DNF",CONCATENATE(RANK(rounds_cum_time[[#This Row],[10]],rounds_cum_time[10],1),"."))</f>
        <v>2.</v>
      </c>
      <c r="T4" s="129" t="str">
        <f>IF(ISBLANK(laps_times[[#This Row],[11]]),"DNF",CONCATENATE(RANK(rounds_cum_time[[#This Row],[11]],rounds_cum_time[11],1),"."))</f>
        <v>2.</v>
      </c>
      <c r="U4" s="129" t="str">
        <f>IF(ISBLANK(laps_times[[#This Row],[12]]),"DNF",CONCATENATE(RANK(rounds_cum_time[[#This Row],[12]],rounds_cum_time[12],1),"."))</f>
        <v>2.</v>
      </c>
      <c r="V4" s="129" t="str">
        <f>IF(ISBLANK(laps_times[[#This Row],[13]]),"DNF",CONCATENATE(RANK(rounds_cum_time[[#This Row],[13]],rounds_cum_time[13],1),"."))</f>
        <v>2.</v>
      </c>
      <c r="W4" s="129" t="str">
        <f>IF(ISBLANK(laps_times[[#This Row],[14]]),"DNF",CONCATENATE(RANK(rounds_cum_time[[#This Row],[14]],rounds_cum_time[14],1),"."))</f>
        <v>2.</v>
      </c>
      <c r="X4" s="129" t="str">
        <f>IF(ISBLANK(laps_times[[#This Row],[15]]),"DNF",CONCATENATE(RANK(rounds_cum_time[[#This Row],[15]],rounds_cum_time[15],1),"."))</f>
        <v>2.</v>
      </c>
      <c r="Y4" s="129" t="str">
        <f>IF(ISBLANK(laps_times[[#This Row],[16]]),"DNF",CONCATENATE(RANK(rounds_cum_time[[#This Row],[16]],rounds_cum_time[16],1),"."))</f>
        <v>1.</v>
      </c>
      <c r="Z4" s="129" t="str">
        <f>IF(ISBLANK(laps_times[[#This Row],[17]]),"DNF",CONCATENATE(RANK(rounds_cum_time[[#This Row],[17]],rounds_cum_time[17],1),"."))</f>
        <v>1.</v>
      </c>
      <c r="AA4" s="129" t="str">
        <f>IF(ISBLANK(laps_times[[#This Row],[18]]),"DNF",CONCATENATE(RANK(rounds_cum_time[[#This Row],[18]],rounds_cum_time[18],1),"."))</f>
        <v>1.</v>
      </c>
      <c r="AB4" s="129" t="str">
        <f>IF(ISBLANK(laps_times[[#This Row],[19]]),"DNF",CONCATENATE(RANK(rounds_cum_time[[#This Row],[19]],rounds_cum_time[19],1),"."))</f>
        <v>1.</v>
      </c>
      <c r="AC4" s="129" t="str">
        <f>IF(ISBLANK(laps_times[[#This Row],[20]]),"DNF",CONCATENATE(RANK(rounds_cum_time[[#This Row],[20]],rounds_cum_time[20],1),"."))</f>
        <v>1.</v>
      </c>
      <c r="AD4" s="129" t="str">
        <f>IF(ISBLANK(laps_times[[#This Row],[21]]),"DNF",CONCATENATE(RANK(rounds_cum_time[[#This Row],[21]],rounds_cum_time[21],1),"."))</f>
        <v>1.</v>
      </c>
      <c r="AE4" s="129" t="str">
        <f>IF(ISBLANK(laps_times[[#This Row],[22]]),"DNF",CONCATENATE(RANK(rounds_cum_time[[#This Row],[22]],rounds_cum_time[22],1),"."))</f>
        <v>1.</v>
      </c>
      <c r="AF4" s="129" t="str">
        <f>IF(ISBLANK(laps_times[[#This Row],[23]]),"DNF",CONCATENATE(RANK(rounds_cum_time[[#This Row],[23]],rounds_cum_time[23],1),"."))</f>
        <v>1.</v>
      </c>
      <c r="AG4" s="129" t="str">
        <f>IF(ISBLANK(laps_times[[#This Row],[24]]),"DNF",CONCATENATE(RANK(rounds_cum_time[[#This Row],[24]],rounds_cum_time[24],1),"."))</f>
        <v>1.</v>
      </c>
      <c r="AH4" s="129" t="str">
        <f>IF(ISBLANK(laps_times[[#This Row],[25]]),"DNF",CONCATENATE(RANK(rounds_cum_time[[#This Row],[25]],rounds_cum_time[25],1),"."))</f>
        <v>1.</v>
      </c>
      <c r="AI4" s="129" t="str">
        <f>IF(ISBLANK(laps_times[[#This Row],[26]]),"DNF",CONCATENATE(RANK(rounds_cum_time[[#This Row],[26]],rounds_cum_time[26],1),"."))</f>
        <v>1.</v>
      </c>
      <c r="AJ4" s="129" t="str">
        <f>IF(ISBLANK(laps_times[[#This Row],[27]]),"DNF",CONCATENATE(RANK(rounds_cum_time[[#This Row],[27]],rounds_cum_time[27],1),"."))</f>
        <v>1.</v>
      </c>
      <c r="AK4" s="129" t="str">
        <f>IF(ISBLANK(laps_times[[#This Row],[28]]),"DNF",CONCATENATE(RANK(rounds_cum_time[[#This Row],[28]],rounds_cum_time[28],1),"."))</f>
        <v>1.</v>
      </c>
      <c r="AL4" s="129" t="str">
        <f>IF(ISBLANK(laps_times[[#This Row],[29]]),"DNF",CONCATENATE(RANK(rounds_cum_time[[#This Row],[29]],rounds_cum_time[29],1),"."))</f>
        <v>1.</v>
      </c>
      <c r="AM4" s="129" t="str">
        <f>IF(ISBLANK(laps_times[[#This Row],[30]]),"DNF",CONCATENATE(RANK(rounds_cum_time[[#This Row],[30]],rounds_cum_time[30],1),"."))</f>
        <v>1.</v>
      </c>
      <c r="AN4" s="129" t="str">
        <f>IF(ISBLANK(laps_times[[#This Row],[31]]),"DNF",CONCATENATE(RANK(rounds_cum_time[[#This Row],[31]],rounds_cum_time[31],1),"."))</f>
        <v>1.</v>
      </c>
      <c r="AO4" s="129" t="str">
        <f>IF(ISBLANK(laps_times[[#This Row],[32]]),"DNF",CONCATENATE(RANK(rounds_cum_time[[#This Row],[32]],rounds_cum_time[32],1),"."))</f>
        <v>1.</v>
      </c>
      <c r="AP4" s="129" t="str">
        <f>IF(ISBLANK(laps_times[[#This Row],[33]]),"DNF",CONCATENATE(RANK(rounds_cum_time[[#This Row],[33]],rounds_cum_time[33],1),"."))</f>
        <v>1.</v>
      </c>
      <c r="AQ4" s="129" t="str">
        <f>IF(ISBLANK(laps_times[[#This Row],[34]]),"DNF",CONCATENATE(RANK(rounds_cum_time[[#This Row],[34]],rounds_cum_time[34],1),"."))</f>
        <v>1.</v>
      </c>
      <c r="AR4" s="129" t="str">
        <f>IF(ISBLANK(laps_times[[#This Row],[35]]),"DNF",CONCATENATE(RANK(rounds_cum_time[[#This Row],[35]],rounds_cum_time[35],1),"."))</f>
        <v>1.</v>
      </c>
      <c r="AS4" s="129" t="str">
        <f>IF(ISBLANK(laps_times[[#This Row],[36]]),"DNF",CONCATENATE(RANK(rounds_cum_time[[#This Row],[36]],rounds_cum_time[36],1),"."))</f>
        <v>1.</v>
      </c>
      <c r="AT4" s="129" t="str">
        <f>IF(ISBLANK(laps_times[[#This Row],[37]]),"DNF",CONCATENATE(RANK(rounds_cum_time[[#This Row],[37]],rounds_cum_time[37],1),"."))</f>
        <v>1.</v>
      </c>
      <c r="AU4" s="129" t="str">
        <f>IF(ISBLANK(laps_times[[#This Row],[38]]),"DNF",CONCATENATE(RANK(rounds_cum_time[[#This Row],[38]],rounds_cum_time[38],1),"."))</f>
        <v>1.</v>
      </c>
      <c r="AV4" s="129" t="str">
        <f>IF(ISBLANK(laps_times[[#This Row],[39]]),"DNF",CONCATENATE(RANK(rounds_cum_time[[#This Row],[39]],rounds_cum_time[39],1),"."))</f>
        <v>1.</v>
      </c>
      <c r="AW4" s="129" t="str">
        <f>IF(ISBLANK(laps_times[[#This Row],[40]]),"DNF",CONCATENATE(RANK(rounds_cum_time[[#This Row],[40]],rounds_cum_time[40],1),"."))</f>
        <v>1.</v>
      </c>
      <c r="AX4" s="129" t="str">
        <f>IF(ISBLANK(laps_times[[#This Row],[41]]),"DNF",CONCATENATE(RANK(rounds_cum_time[[#This Row],[41]],rounds_cum_time[41],1),"."))</f>
        <v>1.</v>
      </c>
      <c r="AY4" s="129" t="str">
        <f>IF(ISBLANK(laps_times[[#This Row],[42]]),"DNF",CONCATENATE(RANK(rounds_cum_time[[#This Row],[42]],rounds_cum_time[42],1),"."))</f>
        <v>1.</v>
      </c>
      <c r="AZ4" s="129" t="str">
        <f>IF(ISBLANK(laps_times[[#This Row],[43]]),"DNF",CONCATENATE(RANK(rounds_cum_time[[#This Row],[43]],rounds_cum_time[43],1),"."))</f>
        <v>1.</v>
      </c>
      <c r="BA4" s="129" t="str">
        <f>IF(ISBLANK(laps_times[[#This Row],[44]]),"DNF",CONCATENATE(RANK(rounds_cum_time[[#This Row],[44]],rounds_cum_time[44],1),"."))</f>
        <v>1.</v>
      </c>
      <c r="BB4" s="129" t="str">
        <f>IF(ISBLANK(laps_times[[#This Row],[45]]),"DNF",CONCATENATE(RANK(rounds_cum_time[[#This Row],[45]],rounds_cum_time[45],1),"."))</f>
        <v>1.</v>
      </c>
      <c r="BC4" s="129" t="str">
        <f>IF(ISBLANK(laps_times[[#This Row],[46]]),"DNF",CONCATENATE(RANK(rounds_cum_time[[#This Row],[46]],rounds_cum_time[46],1),"."))</f>
        <v>1.</v>
      </c>
      <c r="BD4" s="129" t="str">
        <f>IF(ISBLANK(laps_times[[#This Row],[47]]),"DNF",CONCATENATE(RANK(rounds_cum_time[[#This Row],[47]],rounds_cum_time[47],1),"."))</f>
        <v>1.</v>
      </c>
      <c r="BE4" s="129" t="str">
        <f>IF(ISBLANK(laps_times[[#This Row],[48]]),"DNF",CONCATENATE(RANK(rounds_cum_time[[#This Row],[48]],rounds_cum_time[48],1),"."))</f>
        <v>1.</v>
      </c>
      <c r="BF4" s="129" t="str">
        <f>IF(ISBLANK(laps_times[[#This Row],[49]]),"DNF",CONCATENATE(RANK(rounds_cum_time[[#This Row],[49]],rounds_cum_time[49],1),"."))</f>
        <v>1.</v>
      </c>
      <c r="BG4" s="129" t="str">
        <f>IF(ISBLANK(laps_times[[#This Row],[50]]),"DNF",CONCATENATE(RANK(rounds_cum_time[[#This Row],[50]],rounds_cum_time[50],1),"."))</f>
        <v>1.</v>
      </c>
      <c r="BH4" s="129" t="str">
        <f>IF(ISBLANK(laps_times[[#This Row],[51]]),"DNF",CONCATENATE(RANK(rounds_cum_time[[#This Row],[51]],rounds_cum_time[51],1),"."))</f>
        <v>1.</v>
      </c>
      <c r="BI4" s="129" t="str">
        <f>IF(ISBLANK(laps_times[[#This Row],[52]]),"DNF",CONCATENATE(RANK(rounds_cum_time[[#This Row],[52]],rounds_cum_time[52],1),"."))</f>
        <v>1.</v>
      </c>
      <c r="BJ4" s="129" t="str">
        <f>IF(ISBLANK(laps_times[[#This Row],[53]]),"DNF",CONCATENATE(RANK(rounds_cum_time[[#This Row],[53]],rounds_cum_time[53],1),"."))</f>
        <v>1.</v>
      </c>
      <c r="BK4" s="129" t="str">
        <f>IF(ISBLANK(laps_times[[#This Row],[54]]),"DNF",CONCATENATE(RANK(rounds_cum_time[[#This Row],[54]],rounds_cum_time[54],1),"."))</f>
        <v>1.</v>
      </c>
      <c r="BL4" s="129" t="str">
        <f>IF(ISBLANK(laps_times[[#This Row],[55]]),"DNF",CONCATENATE(RANK(rounds_cum_time[[#This Row],[55]],rounds_cum_time[55],1),"."))</f>
        <v>1.</v>
      </c>
      <c r="BM4" s="129" t="str">
        <f>IF(ISBLANK(laps_times[[#This Row],[56]]),"DNF",CONCATENATE(RANK(rounds_cum_time[[#This Row],[56]],rounds_cum_time[56],1),"."))</f>
        <v>1.</v>
      </c>
      <c r="BN4" s="129" t="str">
        <f>IF(ISBLANK(laps_times[[#This Row],[57]]),"DNF",CONCATENATE(RANK(rounds_cum_time[[#This Row],[57]],rounds_cum_time[57],1),"."))</f>
        <v>1.</v>
      </c>
      <c r="BO4" s="129" t="str">
        <f>IF(ISBLANK(laps_times[[#This Row],[58]]),"DNF",CONCATENATE(RANK(rounds_cum_time[[#This Row],[58]],rounds_cum_time[58],1),"."))</f>
        <v>1.</v>
      </c>
      <c r="BP4" s="129" t="str">
        <f>IF(ISBLANK(laps_times[[#This Row],[59]]),"DNF",CONCATENATE(RANK(rounds_cum_time[[#This Row],[59]],rounds_cum_time[59],1),"."))</f>
        <v>1.</v>
      </c>
      <c r="BQ4" s="129" t="str">
        <f>IF(ISBLANK(laps_times[[#This Row],[60]]),"DNF",CONCATENATE(RANK(rounds_cum_time[[#This Row],[60]],rounds_cum_time[60],1),"."))</f>
        <v>1.</v>
      </c>
      <c r="BR4" s="129" t="str">
        <f>IF(ISBLANK(laps_times[[#This Row],[61]]),"DNF",CONCATENATE(RANK(rounds_cum_time[[#This Row],[61]],rounds_cum_time[61],1),"."))</f>
        <v>1.</v>
      </c>
      <c r="BS4" s="129" t="str">
        <f>IF(ISBLANK(laps_times[[#This Row],[62]]),"DNF",CONCATENATE(RANK(rounds_cum_time[[#This Row],[62]],rounds_cum_time[62],1),"."))</f>
        <v>1.</v>
      </c>
      <c r="BT4" s="129" t="str">
        <f>IF(ISBLANK(laps_times[[#This Row],[63]]),"DNF",CONCATENATE(RANK(rounds_cum_time[[#This Row],[63]],rounds_cum_time[63],1),"."))</f>
        <v>1.</v>
      </c>
      <c r="BU4" s="129" t="str">
        <f>IF(ISBLANK(laps_times[[#This Row],[64]]),"DNF",CONCATENATE(RANK(rounds_cum_time[[#This Row],[64]],rounds_cum_time[64],1),"."))</f>
        <v>1.</v>
      </c>
      <c r="BV4" s="129" t="str">
        <f>IF(ISBLANK(laps_times[[#This Row],[65]]),"DNF",CONCATENATE(RANK(rounds_cum_time[[#This Row],[65]],rounds_cum_time[65],1),"."))</f>
        <v>1.</v>
      </c>
      <c r="BW4" s="129" t="str">
        <f>IF(ISBLANK(laps_times[[#This Row],[66]]),"DNF",CONCATENATE(RANK(rounds_cum_time[[#This Row],[66]],rounds_cum_time[66],1),"."))</f>
        <v>1.</v>
      </c>
      <c r="BX4" s="129" t="str">
        <f>IF(ISBLANK(laps_times[[#This Row],[67]]),"DNF",CONCATENATE(RANK(rounds_cum_time[[#This Row],[67]],rounds_cum_time[67],1),"."))</f>
        <v>1.</v>
      </c>
      <c r="BY4" s="129" t="str">
        <f>IF(ISBLANK(laps_times[[#This Row],[68]]),"DNF",CONCATENATE(RANK(rounds_cum_time[[#This Row],[68]],rounds_cum_time[68],1),"."))</f>
        <v>1.</v>
      </c>
      <c r="BZ4" s="129" t="str">
        <f>IF(ISBLANK(laps_times[[#This Row],[69]]),"DNF",CONCATENATE(RANK(rounds_cum_time[[#This Row],[69]],rounds_cum_time[69],1),"."))</f>
        <v>1.</v>
      </c>
      <c r="CA4" s="129" t="str">
        <f>IF(ISBLANK(laps_times[[#This Row],[70]]),"DNF",CONCATENATE(RANK(rounds_cum_time[[#This Row],[70]],rounds_cum_time[70],1),"."))</f>
        <v>1.</v>
      </c>
      <c r="CB4" s="129" t="str">
        <f>IF(ISBLANK(laps_times[[#This Row],[71]]),"DNF",CONCATENATE(RANK(rounds_cum_time[[#This Row],[71]],rounds_cum_time[71],1),"."))</f>
        <v>1.</v>
      </c>
      <c r="CC4" s="129" t="str">
        <f>IF(ISBLANK(laps_times[[#This Row],[72]]),"DNF",CONCATENATE(RANK(rounds_cum_time[[#This Row],[72]],rounds_cum_time[72],1),"."))</f>
        <v>1.</v>
      </c>
      <c r="CD4" s="129" t="str">
        <f>IF(ISBLANK(laps_times[[#This Row],[73]]),"DNF",CONCATENATE(RANK(rounds_cum_time[[#This Row],[73]],rounds_cum_time[73],1),"."))</f>
        <v>1.</v>
      </c>
      <c r="CE4" s="129" t="str">
        <f>IF(ISBLANK(laps_times[[#This Row],[74]]),"DNF",CONCATENATE(RANK(rounds_cum_time[[#This Row],[74]],rounds_cum_time[74],1),"."))</f>
        <v>1.</v>
      </c>
      <c r="CF4" s="129" t="str">
        <f>IF(ISBLANK(laps_times[[#This Row],[75]]),"DNF",CONCATENATE(RANK(rounds_cum_time[[#This Row],[75]],rounds_cum_time[75],1),"."))</f>
        <v>1.</v>
      </c>
      <c r="CG4" s="129" t="str">
        <f>IF(ISBLANK(laps_times[[#This Row],[76]]),"DNF",CONCATENATE(RANK(rounds_cum_time[[#This Row],[76]],rounds_cum_time[76],1),"."))</f>
        <v>1.</v>
      </c>
      <c r="CH4" s="129" t="str">
        <f>IF(ISBLANK(laps_times[[#This Row],[77]]),"DNF",CONCATENATE(RANK(rounds_cum_time[[#This Row],[77]],rounds_cum_time[77],1),"."))</f>
        <v>1.</v>
      </c>
      <c r="CI4" s="129" t="str">
        <f>IF(ISBLANK(laps_times[[#This Row],[78]]),"DNF",CONCATENATE(RANK(rounds_cum_time[[#This Row],[78]],rounds_cum_time[78],1),"."))</f>
        <v>1.</v>
      </c>
      <c r="CJ4" s="129" t="str">
        <f>IF(ISBLANK(laps_times[[#This Row],[79]]),"DNF",CONCATENATE(RANK(rounds_cum_time[[#This Row],[79]],rounds_cum_time[79],1),"."))</f>
        <v>1.</v>
      </c>
      <c r="CK4" s="129" t="str">
        <f>IF(ISBLANK(laps_times[[#This Row],[80]]),"DNF",CONCATENATE(RANK(rounds_cum_time[[#This Row],[80]],rounds_cum_time[80],1),"."))</f>
        <v>1.</v>
      </c>
      <c r="CL4" s="129" t="str">
        <f>IF(ISBLANK(laps_times[[#This Row],[81]]),"DNF",CONCATENATE(RANK(rounds_cum_time[[#This Row],[81]],rounds_cum_time[81],1),"."))</f>
        <v>1.</v>
      </c>
      <c r="CM4" s="129" t="str">
        <f>IF(ISBLANK(laps_times[[#This Row],[82]]),"DNF",CONCATENATE(RANK(rounds_cum_time[[#This Row],[82]],rounds_cum_time[82],1),"."))</f>
        <v>1.</v>
      </c>
      <c r="CN4" s="129" t="str">
        <f>IF(ISBLANK(laps_times[[#This Row],[83]]),"DNF",CONCATENATE(RANK(rounds_cum_time[[#This Row],[83]],rounds_cum_time[83],1),"."))</f>
        <v>1.</v>
      </c>
      <c r="CO4" s="129" t="str">
        <f>IF(ISBLANK(laps_times[[#This Row],[84]]),"DNF",CONCATENATE(RANK(rounds_cum_time[[#This Row],[84]],rounds_cum_time[84],1),"."))</f>
        <v>1.</v>
      </c>
      <c r="CP4" s="129" t="str">
        <f>IF(ISBLANK(laps_times[[#This Row],[85]]),"DNF",CONCATENATE(RANK(rounds_cum_time[[#This Row],[85]],rounds_cum_time[85],1),"."))</f>
        <v>1.</v>
      </c>
      <c r="CQ4" s="129" t="str">
        <f>IF(ISBLANK(laps_times[[#This Row],[86]]),"DNF",CONCATENATE(RANK(rounds_cum_time[[#This Row],[86]],rounds_cum_time[86],1),"."))</f>
        <v>1.</v>
      </c>
      <c r="CR4" s="129" t="str">
        <f>IF(ISBLANK(laps_times[[#This Row],[87]]),"DNF",CONCATENATE(RANK(rounds_cum_time[[#This Row],[87]],rounds_cum_time[87],1),"."))</f>
        <v>1.</v>
      </c>
      <c r="CS4" s="129" t="str">
        <f>IF(ISBLANK(laps_times[[#This Row],[88]]),"DNF",CONCATENATE(RANK(rounds_cum_time[[#This Row],[88]],rounds_cum_time[88],1),"."))</f>
        <v>1.</v>
      </c>
      <c r="CT4" s="129" t="str">
        <f>IF(ISBLANK(laps_times[[#This Row],[89]]),"DNF",CONCATENATE(RANK(rounds_cum_time[[#This Row],[89]],rounds_cum_time[89],1),"."))</f>
        <v>1.</v>
      </c>
      <c r="CU4" s="129" t="str">
        <f>IF(ISBLANK(laps_times[[#This Row],[90]]),"DNF",CONCATENATE(RANK(rounds_cum_time[[#This Row],[90]],rounds_cum_time[90],1),"."))</f>
        <v>1.</v>
      </c>
      <c r="CV4" s="129" t="str">
        <f>IF(ISBLANK(laps_times[[#This Row],[91]]),"DNF",CONCATENATE(RANK(rounds_cum_time[[#This Row],[91]],rounds_cum_time[91],1),"."))</f>
        <v>1.</v>
      </c>
      <c r="CW4" s="129" t="str">
        <f>IF(ISBLANK(laps_times[[#This Row],[92]]),"DNF",CONCATENATE(RANK(rounds_cum_time[[#This Row],[92]],rounds_cum_time[92],1),"."))</f>
        <v>1.</v>
      </c>
      <c r="CX4" s="129" t="str">
        <f>IF(ISBLANK(laps_times[[#This Row],[93]]),"DNF",CONCATENATE(RANK(rounds_cum_time[[#This Row],[93]],rounds_cum_time[93],1),"."))</f>
        <v>1.</v>
      </c>
      <c r="CY4" s="129" t="str">
        <f>IF(ISBLANK(laps_times[[#This Row],[94]]),"DNF",CONCATENATE(RANK(rounds_cum_time[[#This Row],[94]],rounds_cum_time[94],1),"."))</f>
        <v>1.</v>
      </c>
      <c r="CZ4" s="129" t="str">
        <f>IF(ISBLANK(laps_times[[#This Row],[95]]),"DNF",CONCATENATE(RANK(rounds_cum_time[[#This Row],[95]],rounds_cum_time[95],1),"."))</f>
        <v>1.</v>
      </c>
      <c r="DA4" s="129" t="str">
        <f>IF(ISBLANK(laps_times[[#This Row],[96]]),"DNF",CONCATENATE(RANK(rounds_cum_time[[#This Row],[96]],rounds_cum_time[96],1),"."))</f>
        <v>1.</v>
      </c>
      <c r="DB4" s="129" t="str">
        <f>IF(ISBLANK(laps_times[[#This Row],[97]]),"DNF",CONCATENATE(RANK(rounds_cum_time[[#This Row],[97]],rounds_cum_time[97],1),"."))</f>
        <v>1.</v>
      </c>
      <c r="DC4" s="129" t="str">
        <f>IF(ISBLANK(laps_times[[#This Row],[98]]),"DNF",CONCATENATE(RANK(rounds_cum_time[[#This Row],[98]],rounds_cum_time[98],1),"."))</f>
        <v>1.</v>
      </c>
      <c r="DD4" s="129" t="str">
        <f>IF(ISBLANK(laps_times[[#This Row],[99]]),"DNF",CONCATENATE(RANK(rounds_cum_time[[#This Row],[99]],rounds_cum_time[99],1),"."))</f>
        <v>1.</v>
      </c>
      <c r="DE4" s="129" t="str">
        <f>IF(ISBLANK(laps_times[[#This Row],[100]]),"DNF",CONCATENATE(RANK(rounds_cum_time[[#This Row],[100]],rounds_cum_time[100],1),"."))</f>
        <v>1.</v>
      </c>
      <c r="DF4" s="129" t="str">
        <f>IF(ISBLANK(laps_times[[#This Row],[101]]),"DNF",CONCATENATE(RANK(rounds_cum_time[[#This Row],[101]],rounds_cum_time[101],1),"."))</f>
        <v>1.</v>
      </c>
      <c r="DG4" s="129" t="str">
        <f>IF(ISBLANK(laps_times[[#This Row],[102]]),"DNF",CONCATENATE(RANK(rounds_cum_time[[#This Row],[102]],rounds_cum_time[102],1),"."))</f>
        <v>1.</v>
      </c>
      <c r="DH4" s="129" t="str">
        <f>IF(ISBLANK(laps_times[[#This Row],[103]]),"DNF",CONCATENATE(RANK(rounds_cum_time[[#This Row],[103]],rounds_cum_time[103],1),"."))</f>
        <v>1.</v>
      </c>
      <c r="DI4" s="129" t="str">
        <f>IF(ISBLANK(laps_times[[#This Row],[104]]),"DNF",CONCATENATE(RANK(rounds_cum_time[[#This Row],[104]],rounds_cum_time[104],1),"."))</f>
        <v>1.</v>
      </c>
      <c r="DJ4" s="129" t="str">
        <f>IF(ISBLANK(laps_times[[#This Row],[105]]),"DNF",CONCATENATE(RANK(rounds_cum_time[[#This Row],[105]],rounds_cum_time[105],1),"."))</f>
        <v>1.</v>
      </c>
    </row>
    <row r="5" spans="2:114">
      <c r="B5" s="123">
        <f>laps_times[[#This Row],[poř]]</f>
        <v>2</v>
      </c>
      <c r="C5" s="128">
        <f>laps_times[[#This Row],[s.č.]]</f>
        <v>122</v>
      </c>
      <c r="D5" s="124" t="str">
        <f>laps_times[[#This Row],[jméno]]</f>
        <v>Macek Petr</v>
      </c>
      <c r="E5" s="125">
        <f>laps_times[[#This Row],[roč]]</f>
        <v>1979</v>
      </c>
      <c r="F5" s="125" t="str">
        <f>laps_times[[#This Row],[kat]]</f>
        <v>M40</v>
      </c>
      <c r="G5" s="125">
        <f>laps_times[[#This Row],[poř_kat]]</f>
        <v>1</v>
      </c>
      <c r="H5" s="124" t="str">
        <f>IF(ISBLANK(laps_times[[#This Row],[klub]]),"-",laps_times[[#This Row],[klub]])</f>
        <v>-</v>
      </c>
      <c r="I5" s="133">
        <f>laps_times[[#This Row],[celk. čas]]</f>
        <v>0.11891898148148149</v>
      </c>
      <c r="J5" s="129" t="str">
        <f>IF(ISBLANK(laps_times[[#This Row],[1]]),"DNF",CONCATENATE(RANK(rounds_cum_time[[#This Row],[1]],rounds_cum_time[1],1),"."))</f>
        <v>3.</v>
      </c>
      <c r="K5" s="129" t="str">
        <f>IF(ISBLANK(laps_times[[#This Row],[2]]),"DNF",CONCATENATE(RANK(rounds_cum_time[[#This Row],[2]],rounds_cum_time[2],1),"."))</f>
        <v>3.</v>
      </c>
      <c r="L5" s="129" t="str">
        <f>IF(ISBLANK(laps_times[[#This Row],[3]]),"DNF",CONCATENATE(RANK(rounds_cum_time[[#This Row],[3]],rounds_cum_time[3],1),"."))</f>
        <v>3.</v>
      </c>
      <c r="M5" s="129" t="str">
        <f>IF(ISBLANK(laps_times[[#This Row],[4]]),"DNF",CONCATENATE(RANK(rounds_cum_time[[#This Row],[4]],rounds_cum_time[4],1),"."))</f>
        <v>3.</v>
      </c>
      <c r="N5" s="129" t="str">
        <f>IF(ISBLANK(laps_times[[#This Row],[5]]),"DNF",CONCATENATE(RANK(rounds_cum_time[[#This Row],[5]],rounds_cum_time[5],1),"."))</f>
        <v>3.</v>
      </c>
      <c r="O5" s="129" t="str">
        <f>IF(ISBLANK(laps_times[[#This Row],[6]]),"DNF",CONCATENATE(RANK(rounds_cum_time[[#This Row],[6]],rounds_cum_time[6],1),"."))</f>
        <v>3.</v>
      </c>
      <c r="P5" s="129" t="str">
        <f>IF(ISBLANK(laps_times[[#This Row],[7]]),"DNF",CONCATENATE(RANK(rounds_cum_time[[#This Row],[7]],rounds_cum_time[7],1),"."))</f>
        <v>3.</v>
      </c>
      <c r="Q5" s="129" t="str">
        <f>IF(ISBLANK(laps_times[[#This Row],[8]]),"DNF",CONCATENATE(RANK(rounds_cum_time[[#This Row],[8]],rounds_cum_time[8],1),"."))</f>
        <v>3.</v>
      </c>
      <c r="R5" s="129" t="str">
        <f>IF(ISBLANK(laps_times[[#This Row],[9]]),"DNF",CONCATENATE(RANK(rounds_cum_time[[#This Row],[9]],rounds_cum_time[9],1),"."))</f>
        <v>3.</v>
      </c>
      <c r="S5" s="129" t="str">
        <f>IF(ISBLANK(laps_times[[#This Row],[10]]),"DNF",CONCATENATE(RANK(rounds_cum_time[[#This Row],[10]],rounds_cum_time[10],1),"."))</f>
        <v>3.</v>
      </c>
      <c r="T5" s="129" t="str">
        <f>IF(ISBLANK(laps_times[[#This Row],[11]]),"DNF",CONCATENATE(RANK(rounds_cum_time[[#This Row],[11]],rounds_cum_time[11],1),"."))</f>
        <v>3.</v>
      </c>
      <c r="U5" s="129" t="str">
        <f>IF(ISBLANK(laps_times[[#This Row],[12]]),"DNF",CONCATENATE(RANK(rounds_cum_time[[#This Row],[12]],rounds_cum_time[12],1),"."))</f>
        <v>3.</v>
      </c>
      <c r="V5" s="129" t="str">
        <f>IF(ISBLANK(laps_times[[#This Row],[13]]),"DNF",CONCATENATE(RANK(rounds_cum_time[[#This Row],[13]],rounds_cum_time[13],1),"."))</f>
        <v>3.</v>
      </c>
      <c r="W5" s="129" t="str">
        <f>IF(ISBLANK(laps_times[[#This Row],[14]]),"DNF",CONCATENATE(RANK(rounds_cum_time[[#This Row],[14]],rounds_cum_time[14],1),"."))</f>
        <v>3.</v>
      </c>
      <c r="X5" s="129" t="str">
        <f>IF(ISBLANK(laps_times[[#This Row],[15]]),"DNF",CONCATENATE(RANK(rounds_cum_time[[#This Row],[15]],rounds_cum_time[15],1),"."))</f>
        <v>3.</v>
      </c>
      <c r="Y5" s="129" t="str">
        <f>IF(ISBLANK(laps_times[[#This Row],[16]]),"DNF",CONCATENATE(RANK(rounds_cum_time[[#This Row],[16]],rounds_cum_time[16],1),"."))</f>
        <v>2.</v>
      </c>
      <c r="Z5" s="129" t="str">
        <f>IF(ISBLANK(laps_times[[#This Row],[17]]),"DNF",CONCATENATE(RANK(rounds_cum_time[[#This Row],[17]],rounds_cum_time[17],1),"."))</f>
        <v>2.</v>
      </c>
      <c r="AA5" s="129" t="str">
        <f>IF(ISBLANK(laps_times[[#This Row],[18]]),"DNF",CONCATENATE(RANK(rounds_cum_time[[#This Row],[18]],rounds_cum_time[18],1),"."))</f>
        <v>2.</v>
      </c>
      <c r="AB5" s="129" t="str">
        <f>IF(ISBLANK(laps_times[[#This Row],[19]]),"DNF",CONCATENATE(RANK(rounds_cum_time[[#This Row],[19]],rounds_cum_time[19],1),"."))</f>
        <v>2.</v>
      </c>
      <c r="AC5" s="129" t="str">
        <f>IF(ISBLANK(laps_times[[#This Row],[20]]),"DNF",CONCATENATE(RANK(rounds_cum_time[[#This Row],[20]],rounds_cum_time[20],1),"."))</f>
        <v>2.</v>
      </c>
      <c r="AD5" s="129" t="str">
        <f>IF(ISBLANK(laps_times[[#This Row],[21]]),"DNF",CONCATENATE(RANK(rounds_cum_time[[#This Row],[21]],rounds_cum_time[21],1),"."))</f>
        <v>2.</v>
      </c>
      <c r="AE5" s="129" t="str">
        <f>IF(ISBLANK(laps_times[[#This Row],[22]]),"DNF",CONCATENATE(RANK(rounds_cum_time[[#This Row],[22]],rounds_cum_time[22],1),"."))</f>
        <v>2.</v>
      </c>
      <c r="AF5" s="129" t="str">
        <f>IF(ISBLANK(laps_times[[#This Row],[23]]),"DNF",CONCATENATE(RANK(rounds_cum_time[[#This Row],[23]],rounds_cum_time[23],1),"."))</f>
        <v>2.</v>
      </c>
      <c r="AG5" s="129" t="str">
        <f>IF(ISBLANK(laps_times[[#This Row],[24]]),"DNF",CONCATENATE(RANK(rounds_cum_time[[#This Row],[24]],rounds_cum_time[24],1),"."))</f>
        <v>2.</v>
      </c>
      <c r="AH5" s="129" t="str">
        <f>IF(ISBLANK(laps_times[[#This Row],[25]]),"DNF",CONCATENATE(RANK(rounds_cum_time[[#This Row],[25]],rounds_cum_time[25],1),"."))</f>
        <v>2.</v>
      </c>
      <c r="AI5" s="129" t="str">
        <f>IF(ISBLANK(laps_times[[#This Row],[26]]),"DNF",CONCATENATE(RANK(rounds_cum_time[[#This Row],[26]],rounds_cum_time[26],1),"."))</f>
        <v>3.</v>
      </c>
      <c r="AJ5" s="129" t="str">
        <f>IF(ISBLANK(laps_times[[#This Row],[27]]),"DNF",CONCATENATE(RANK(rounds_cum_time[[#This Row],[27]],rounds_cum_time[27],1),"."))</f>
        <v>2.</v>
      </c>
      <c r="AK5" s="129" t="str">
        <f>IF(ISBLANK(laps_times[[#This Row],[28]]),"DNF",CONCATENATE(RANK(rounds_cum_time[[#This Row],[28]],rounds_cum_time[28],1),"."))</f>
        <v>2.</v>
      </c>
      <c r="AL5" s="129" t="str">
        <f>IF(ISBLANK(laps_times[[#This Row],[29]]),"DNF",CONCATENATE(RANK(rounds_cum_time[[#This Row],[29]],rounds_cum_time[29],1),"."))</f>
        <v>3.</v>
      </c>
      <c r="AM5" s="129" t="str">
        <f>IF(ISBLANK(laps_times[[#This Row],[30]]),"DNF",CONCATENATE(RANK(rounds_cum_time[[#This Row],[30]],rounds_cum_time[30],1),"."))</f>
        <v>3.</v>
      </c>
      <c r="AN5" s="129" t="str">
        <f>IF(ISBLANK(laps_times[[#This Row],[31]]),"DNF",CONCATENATE(RANK(rounds_cum_time[[#This Row],[31]],rounds_cum_time[31],1),"."))</f>
        <v>3.</v>
      </c>
      <c r="AO5" s="129" t="str">
        <f>IF(ISBLANK(laps_times[[#This Row],[32]]),"DNF",CONCATENATE(RANK(rounds_cum_time[[#This Row],[32]],rounds_cum_time[32],1),"."))</f>
        <v>3.</v>
      </c>
      <c r="AP5" s="129" t="str">
        <f>IF(ISBLANK(laps_times[[#This Row],[33]]),"DNF",CONCATENATE(RANK(rounds_cum_time[[#This Row],[33]],rounds_cum_time[33],1),"."))</f>
        <v>3.</v>
      </c>
      <c r="AQ5" s="129" t="str">
        <f>IF(ISBLANK(laps_times[[#This Row],[34]]),"DNF",CONCATENATE(RANK(rounds_cum_time[[#This Row],[34]],rounds_cum_time[34],1),"."))</f>
        <v>3.</v>
      </c>
      <c r="AR5" s="129" t="str">
        <f>IF(ISBLANK(laps_times[[#This Row],[35]]),"DNF",CONCATENATE(RANK(rounds_cum_time[[#This Row],[35]],rounds_cum_time[35],1),"."))</f>
        <v>3.</v>
      </c>
      <c r="AS5" s="129" t="str">
        <f>IF(ISBLANK(laps_times[[#This Row],[36]]),"DNF",CONCATENATE(RANK(rounds_cum_time[[#This Row],[36]],rounds_cum_time[36],1),"."))</f>
        <v>3.</v>
      </c>
      <c r="AT5" s="129" t="str">
        <f>IF(ISBLANK(laps_times[[#This Row],[37]]),"DNF",CONCATENATE(RANK(rounds_cum_time[[#This Row],[37]],rounds_cum_time[37],1),"."))</f>
        <v>3.</v>
      </c>
      <c r="AU5" s="129" t="str">
        <f>IF(ISBLANK(laps_times[[#This Row],[38]]),"DNF",CONCATENATE(RANK(rounds_cum_time[[#This Row],[38]],rounds_cum_time[38],1),"."))</f>
        <v>3.</v>
      </c>
      <c r="AV5" s="129" t="str">
        <f>IF(ISBLANK(laps_times[[#This Row],[39]]),"DNF",CONCATENATE(RANK(rounds_cum_time[[#This Row],[39]],rounds_cum_time[39],1),"."))</f>
        <v>3.</v>
      </c>
      <c r="AW5" s="129" t="str">
        <f>IF(ISBLANK(laps_times[[#This Row],[40]]),"DNF",CONCATENATE(RANK(rounds_cum_time[[#This Row],[40]],rounds_cum_time[40],1),"."))</f>
        <v>3.</v>
      </c>
      <c r="AX5" s="129" t="str">
        <f>IF(ISBLANK(laps_times[[#This Row],[41]]),"DNF",CONCATENATE(RANK(rounds_cum_time[[#This Row],[41]],rounds_cum_time[41],1),"."))</f>
        <v>2.</v>
      </c>
      <c r="AY5" s="129" t="str">
        <f>IF(ISBLANK(laps_times[[#This Row],[42]]),"DNF",CONCATENATE(RANK(rounds_cum_time[[#This Row],[42]],rounds_cum_time[42],1),"."))</f>
        <v>2.</v>
      </c>
      <c r="AZ5" s="129" t="str">
        <f>IF(ISBLANK(laps_times[[#This Row],[43]]),"DNF",CONCATENATE(RANK(rounds_cum_time[[#This Row],[43]],rounds_cum_time[43],1),"."))</f>
        <v>2.</v>
      </c>
      <c r="BA5" s="129" t="str">
        <f>IF(ISBLANK(laps_times[[#This Row],[44]]),"DNF",CONCATENATE(RANK(rounds_cum_time[[#This Row],[44]],rounds_cum_time[44],1),"."))</f>
        <v>2.</v>
      </c>
      <c r="BB5" s="129" t="str">
        <f>IF(ISBLANK(laps_times[[#This Row],[45]]),"DNF",CONCATENATE(RANK(rounds_cum_time[[#This Row],[45]],rounds_cum_time[45],1),"."))</f>
        <v>2.</v>
      </c>
      <c r="BC5" s="129" t="str">
        <f>IF(ISBLANK(laps_times[[#This Row],[46]]),"DNF",CONCATENATE(RANK(rounds_cum_time[[#This Row],[46]],rounds_cum_time[46],1),"."))</f>
        <v>2.</v>
      </c>
      <c r="BD5" s="129" t="str">
        <f>IF(ISBLANK(laps_times[[#This Row],[47]]),"DNF",CONCATENATE(RANK(rounds_cum_time[[#This Row],[47]],rounds_cum_time[47],1),"."))</f>
        <v>2.</v>
      </c>
      <c r="BE5" s="129" t="str">
        <f>IF(ISBLANK(laps_times[[#This Row],[48]]),"DNF",CONCATENATE(RANK(rounds_cum_time[[#This Row],[48]],rounds_cum_time[48],1),"."))</f>
        <v>2.</v>
      </c>
      <c r="BF5" s="129" t="str">
        <f>IF(ISBLANK(laps_times[[#This Row],[49]]),"DNF",CONCATENATE(RANK(rounds_cum_time[[#This Row],[49]],rounds_cum_time[49],1),"."))</f>
        <v>2.</v>
      </c>
      <c r="BG5" s="129" t="str">
        <f>IF(ISBLANK(laps_times[[#This Row],[50]]),"DNF",CONCATENATE(RANK(rounds_cum_time[[#This Row],[50]],rounds_cum_time[50],1),"."))</f>
        <v>2.</v>
      </c>
      <c r="BH5" s="129" t="str">
        <f>IF(ISBLANK(laps_times[[#This Row],[51]]),"DNF",CONCATENATE(RANK(rounds_cum_time[[#This Row],[51]],rounds_cum_time[51],1),"."))</f>
        <v>2.</v>
      </c>
      <c r="BI5" s="129" t="str">
        <f>IF(ISBLANK(laps_times[[#This Row],[52]]),"DNF",CONCATENATE(RANK(rounds_cum_time[[#This Row],[52]],rounds_cum_time[52],1),"."))</f>
        <v>2.</v>
      </c>
      <c r="BJ5" s="129" t="str">
        <f>IF(ISBLANK(laps_times[[#This Row],[53]]),"DNF",CONCATENATE(RANK(rounds_cum_time[[#This Row],[53]],rounds_cum_time[53],1),"."))</f>
        <v>2.</v>
      </c>
      <c r="BK5" s="129" t="str">
        <f>IF(ISBLANK(laps_times[[#This Row],[54]]),"DNF",CONCATENATE(RANK(rounds_cum_time[[#This Row],[54]],rounds_cum_time[54],1),"."))</f>
        <v>2.</v>
      </c>
      <c r="BL5" s="129" t="str">
        <f>IF(ISBLANK(laps_times[[#This Row],[55]]),"DNF",CONCATENATE(RANK(rounds_cum_time[[#This Row],[55]],rounds_cum_time[55],1),"."))</f>
        <v>2.</v>
      </c>
      <c r="BM5" s="129" t="str">
        <f>IF(ISBLANK(laps_times[[#This Row],[56]]),"DNF",CONCATENATE(RANK(rounds_cum_time[[#This Row],[56]],rounds_cum_time[56],1),"."))</f>
        <v>2.</v>
      </c>
      <c r="BN5" s="129" t="str">
        <f>IF(ISBLANK(laps_times[[#This Row],[57]]),"DNF",CONCATENATE(RANK(rounds_cum_time[[#This Row],[57]],rounds_cum_time[57],1),"."))</f>
        <v>2.</v>
      </c>
      <c r="BO5" s="129" t="str">
        <f>IF(ISBLANK(laps_times[[#This Row],[58]]),"DNF",CONCATENATE(RANK(rounds_cum_time[[#This Row],[58]],rounds_cum_time[58],1),"."))</f>
        <v>2.</v>
      </c>
      <c r="BP5" s="129" t="str">
        <f>IF(ISBLANK(laps_times[[#This Row],[59]]),"DNF",CONCATENATE(RANK(rounds_cum_time[[#This Row],[59]],rounds_cum_time[59],1),"."))</f>
        <v>2.</v>
      </c>
      <c r="BQ5" s="129" t="str">
        <f>IF(ISBLANK(laps_times[[#This Row],[60]]),"DNF",CONCATENATE(RANK(rounds_cum_time[[#This Row],[60]],rounds_cum_time[60],1),"."))</f>
        <v>2.</v>
      </c>
      <c r="BR5" s="129" t="str">
        <f>IF(ISBLANK(laps_times[[#This Row],[61]]),"DNF",CONCATENATE(RANK(rounds_cum_time[[#This Row],[61]],rounds_cum_time[61],1),"."))</f>
        <v>2.</v>
      </c>
      <c r="BS5" s="129" t="str">
        <f>IF(ISBLANK(laps_times[[#This Row],[62]]),"DNF",CONCATENATE(RANK(rounds_cum_time[[#This Row],[62]],rounds_cum_time[62],1),"."))</f>
        <v>2.</v>
      </c>
      <c r="BT5" s="129" t="str">
        <f>IF(ISBLANK(laps_times[[#This Row],[63]]),"DNF",CONCATENATE(RANK(rounds_cum_time[[#This Row],[63]],rounds_cum_time[63],1),"."))</f>
        <v>2.</v>
      </c>
      <c r="BU5" s="129" t="str">
        <f>IF(ISBLANK(laps_times[[#This Row],[64]]),"DNF",CONCATENATE(RANK(rounds_cum_time[[#This Row],[64]],rounds_cum_time[64],1),"."))</f>
        <v>2.</v>
      </c>
      <c r="BV5" s="129" t="str">
        <f>IF(ISBLANK(laps_times[[#This Row],[65]]),"DNF",CONCATENATE(RANK(rounds_cum_time[[#This Row],[65]],rounds_cum_time[65],1),"."))</f>
        <v>2.</v>
      </c>
      <c r="BW5" s="129" t="str">
        <f>IF(ISBLANK(laps_times[[#This Row],[66]]),"DNF",CONCATENATE(RANK(rounds_cum_time[[#This Row],[66]],rounds_cum_time[66],1),"."))</f>
        <v>2.</v>
      </c>
      <c r="BX5" s="129" t="str">
        <f>IF(ISBLANK(laps_times[[#This Row],[67]]),"DNF",CONCATENATE(RANK(rounds_cum_time[[#This Row],[67]],rounds_cum_time[67],1),"."))</f>
        <v>2.</v>
      </c>
      <c r="BY5" s="129" t="str">
        <f>IF(ISBLANK(laps_times[[#This Row],[68]]),"DNF",CONCATENATE(RANK(rounds_cum_time[[#This Row],[68]],rounds_cum_time[68],1),"."))</f>
        <v>2.</v>
      </c>
      <c r="BZ5" s="129" t="str">
        <f>IF(ISBLANK(laps_times[[#This Row],[69]]),"DNF",CONCATENATE(RANK(rounds_cum_time[[#This Row],[69]],rounds_cum_time[69],1),"."))</f>
        <v>2.</v>
      </c>
      <c r="CA5" s="129" t="str">
        <f>IF(ISBLANK(laps_times[[#This Row],[70]]),"DNF",CONCATENATE(RANK(rounds_cum_time[[#This Row],[70]],rounds_cum_time[70],1),"."))</f>
        <v>2.</v>
      </c>
      <c r="CB5" s="129" t="str">
        <f>IF(ISBLANK(laps_times[[#This Row],[71]]),"DNF",CONCATENATE(RANK(rounds_cum_time[[#This Row],[71]],rounds_cum_time[71],1),"."))</f>
        <v>2.</v>
      </c>
      <c r="CC5" s="129" t="str">
        <f>IF(ISBLANK(laps_times[[#This Row],[72]]),"DNF",CONCATENATE(RANK(rounds_cum_time[[#This Row],[72]],rounds_cum_time[72],1),"."))</f>
        <v>2.</v>
      </c>
      <c r="CD5" s="129" t="str">
        <f>IF(ISBLANK(laps_times[[#This Row],[73]]),"DNF",CONCATENATE(RANK(rounds_cum_time[[#This Row],[73]],rounds_cum_time[73],1),"."))</f>
        <v>2.</v>
      </c>
      <c r="CE5" s="129" t="str">
        <f>IF(ISBLANK(laps_times[[#This Row],[74]]),"DNF",CONCATENATE(RANK(rounds_cum_time[[#This Row],[74]],rounds_cum_time[74],1),"."))</f>
        <v>2.</v>
      </c>
      <c r="CF5" s="129" t="str">
        <f>IF(ISBLANK(laps_times[[#This Row],[75]]),"DNF",CONCATENATE(RANK(rounds_cum_time[[#This Row],[75]],rounds_cum_time[75],1),"."))</f>
        <v>2.</v>
      </c>
      <c r="CG5" s="129" t="str">
        <f>IF(ISBLANK(laps_times[[#This Row],[76]]),"DNF",CONCATENATE(RANK(rounds_cum_time[[#This Row],[76]],rounds_cum_time[76],1),"."))</f>
        <v>2.</v>
      </c>
      <c r="CH5" s="129" t="str">
        <f>IF(ISBLANK(laps_times[[#This Row],[77]]),"DNF",CONCATENATE(RANK(rounds_cum_time[[#This Row],[77]],rounds_cum_time[77],1),"."))</f>
        <v>2.</v>
      </c>
      <c r="CI5" s="129" t="str">
        <f>IF(ISBLANK(laps_times[[#This Row],[78]]),"DNF",CONCATENATE(RANK(rounds_cum_time[[#This Row],[78]],rounds_cum_time[78],1),"."))</f>
        <v>2.</v>
      </c>
      <c r="CJ5" s="129" t="str">
        <f>IF(ISBLANK(laps_times[[#This Row],[79]]),"DNF",CONCATENATE(RANK(rounds_cum_time[[#This Row],[79]],rounds_cum_time[79],1),"."))</f>
        <v>2.</v>
      </c>
      <c r="CK5" s="129" t="str">
        <f>IF(ISBLANK(laps_times[[#This Row],[80]]),"DNF",CONCATENATE(RANK(rounds_cum_time[[#This Row],[80]],rounds_cum_time[80],1),"."))</f>
        <v>2.</v>
      </c>
      <c r="CL5" s="129" t="str">
        <f>IF(ISBLANK(laps_times[[#This Row],[81]]),"DNF",CONCATENATE(RANK(rounds_cum_time[[#This Row],[81]],rounds_cum_time[81],1),"."))</f>
        <v>2.</v>
      </c>
      <c r="CM5" s="129" t="str">
        <f>IF(ISBLANK(laps_times[[#This Row],[82]]),"DNF",CONCATENATE(RANK(rounds_cum_time[[#This Row],[82]],rounds_cum_time[82],1),"."))</f>
        <v>2.</v>
      </c>
      <c r="CN5" s="129" t="str">
        <f>IF(ISBLANK(laps_times[[#This Row],[83]]),"DNF",CONCATENATE(RANK(rounds_cum_time[[#This Row],[83]],rounds_cum_time[83],1),"."))</f>
        <v>2.</v>
      </c>
      <c r="CO5" s="129" t="str">
        <f>IF(ISBLANK(laps_times[[#This Row],[84]]),"DNF",CONCATENATE(RANK(rounds_cum_time[[#This Row],[84]],rounds_cum_time[84],1),"."))</f>
        <v>2.</v>
      </c>
      <c r="CP5" s="129" t="str">
        <f>IF(ISBLANK(laps_times[[#This Row],[85]]),"DNF",CONCATENATE(RANK(rounds_cum_time[[#This Row],[85]],rounds_cum_time[85],1),"."))</f>
        <v>2.</v>
      </c>
      <c r="CQ5" s="129" t="str">
        <f>IF(ISBLANK(laps_times[[#This Row],[86]]),"DNF",CONCATENATE(RANK(rounds_cum_time[[#This Row],[86]],rounds_cum_time[86],1),"."))</f>
        <v>2.</v>
      </c>
      <c r="CR5" s="129" t="str">
        <f>IF(ISBLANK(laps_times[[#This Row],[87]]),"DNF",CONCATENATE(RANK(rounds_cum_time[[#This Row],[87]],rounds_cum_time[87],1),"."))</f>
        <v>2.</v>
      </c>
      <c r="CS5" s="129" t="str">
        <f>IF(ISBLANK(laps_times[[#This Row],[88]]),"DNF",CONCATENATE(RANK(rounds_cum_time[[#This Row],[88]],rounds_cum_time[88],1),"."))</f>
        <v>2.</v>
      </c>
      <c r="CT5" s="129" t="str">
        <f>IF(ISBLANK(laps_times[[#This Row],[89]]),"DNF",CONCATENATE(RANK(rounds_cum_time[[#This Row],[89]],rounds_cum_time[89],1),"."))</f>
        <v>2.</v>
      </c>
      <c r="CU5" s="129" t="str">
        <f>IF(ISBLANK(laps_times[[#This Row],[90]]),"DNF",CONCATENATE(RANK(rounds_cum_time[[#This Row],[90]],rounds_cum_time[90],1),"."))</f>
        <v>2.</v>
      </c>
      <c r="CV5" s="129" t="str">
        <f>IF(ISBLANK(laps_times[[#This Row],[91]]),"DNF",CONCATENATE(RANK(rounds_cum_time[[#This Row],[91]],rounds_cum_time[91],1),"."))</f>
        <v>2.</v>
      </c>
      <c r="CW5" s="129" t="str">
        <f>IF(ISBLANK(laps_times[[#This Row],[92]]),"DNF",CONCATENATE(RANK(rounds_cum_time[[#This Row],[92]],rounds_cum_time[92],1),"."))</f>
        <v>2.</v>
      </c>
      <c r="CX5" s="129" t="str">
        <f>IF(ISBLANK(laps_times[[#This Row],[93]]),"DNF",CONCATENATE(RANK(rounds_cum_time[[#This Row],[93]],rounds_cum_time[93],1),"."))</f>
        <v>2.</v>
      </c>
      <c r="CY5" s="129" t="str">
        <f>IF(ISBLANK(laps_times[[#This Row],[94]]),"DNF",CONCATENATE(RANK(rounds_cum_time[[#This Row],[94]],rounds_cum_time[94],1),"."))</f>
        <v>2.</v>
      </c>
      <c r="CZ5" s="129" t="str">
        <f>IF(ISBLANK(laps_times[[#This Row],[95]]),"DNF",CONCATENATE(RANK(rounds_cum_time[[#This Row],[95]],rounds_cum_time[95],1),"."))</f>
        <v>2.</v>
      </c>
      <c r="DA5" s="129" t="str">
        <f>IF(ISBLANK(laps_times[[#This Row],[96]]),"DNF",CONCATENATE(RANK(rounds_cum_time[[#This Row],[96]],rounds_cum_time[96],1),"."))</f>
        <v>2.</v>
      </c>
      <c r="DB5" s="129" t="str">
        <f>IF(ISBLANK(laps_times[[#This Row],[97]]),"DNF",CONCATENATE(RANK(rounds_cum_time[[#This Row],[97]],rounds_cum_time[97],1),"."))</f>
        <v>2.</v>
      </c>
      <c r="DC5" s="129" t="str">
        <f>IF(ISBLANK(laps_times[[#This Row],[98]]),"DNF",CONCATENATE(RANK(rounds_cum_time[[#This Row],[98]],rounds_cum_time[98],1),"."))</f>
        <v>2.</v>
      </c>
      <c r="DD5" s="129" t="str">
        <f>IF(ISBLANK(laps_times[[#This Row],[99]]),"DNF",CONCATENATE(RANK(rounds_cum_time[[#This Row],[99]],rounds_cum_time[99],1),"."))</f>
        <v>2.</v>
      </c>
      <c r="DE5" s="129" t="str">
        <f>IF(ISBLANK(laps_times[[#This Row],[100]]),"DNF",CONCATENATE(RANK(rounds_cum_time[[#This Row],[100]],rounds_cum_time[100],1),"."))</f>
        <v>2.</v>
      </c>
      <c r="DF5" s="129" t="str">
        <f>IF(ISBLANK(laps_times[[#This Row],[101]]),"DNF",CONCATENATE(RANK(rounds_cum_time[[#This Row],[101]],rounds_cum_time[101],1),"."))</f>
        <v>2.</v>
      </c>
      <c r="DG5" s="129" t="str">
        <f>IF(ISBLANK(laps_times[[#This Row],[102]]),"DNF",CONCATENATE(RANK(rounds_cum_time[[#This Row],[102]],rounds_cum_time[102],1),"."))</f>
        <v>2.</v>
      </c>
      <c r="DH5" s="129" t="str">
        <f>IF(ISBLANK(laps_times[[#This Row],[103]]),"DNF",CONCATENATE(RANK(rounds_cum_time[[#This Row],[103]],rounds_cum_time[103],1),"."))</f>
        <v>2.</v>
      </c>
      <c r="DI5" s="130" t="str">
        <f>IF(ISBLANK(laps_times[[#This Row],[104]]),"DNF",CONCATENATE(RANK(rounds_cum_time[[#This Row],[104]],rounds_cum_time[104],1),"."))</f>
        <v>2.</v>
      </c>
      <c r="DJ5" s="130" t="str">
        <f>IF(ISBLANK(laps_times[[#This Row],[105]]),"DNF",CONCATENATE(RANK(rounds_cum_time[[#This Row],[105]],rounds_cum_time[105],1),"."))</f>
        <v>2.</v>
      </c>
    </row>
    <row r="6" spans="2:114">
      <c r="B6" s="123">
        <f>laps_times[[#This Row],[poř]]</f>
        <v>3</v>
      </c>
      <c r="C6" s="128">
        <f>laps_times[[#This Row],[s.č.]]</f>
        <v>1</v>
      </c>
      <c r="D6" s="124" t="str">
        <f>laps_times[[#This Row],[jméno]]</f>
        <v>Churaňová Radka</v>
      </c>
      <c r="E6" s="125">
        <f>laps_times[[#This Row],[roč]]</f>
        <v>1977</v>
      </c>
      <c r="F6" s="125" t="str">
        <f>laps_times[[#This Row],[kat]]</f>
        <v>Z2</v>
      </c>
      <c r="G6" s="125">
        <f>laps_times[[#This Row],[poř_kat]]</f>
        <v>1</v>
      </c>
      <c r="H6" s="124" t="str">
        <f>IF(ISBLANK(laps_times[[#This Row],[klub]]),"-",laps_times[[#This Row],[klub]])</f>
        <v>RR Team</v>
      </c>
      <c r="I6" s="133">
        <f>laps_times[[#This Row],[celk. čas]]</f>
        <v>0.12343981481481481</v>
      </c>
      <c r="J6" s="129" t="str">
        <f>IF(ISBLANK(laps_times[[#This Row],[1]]),"DNF",CONCATENATE(RANK(rounds_cum_time[[#This Row],[1]],rounds_cum_time[1],1),"."))</f>
        <v>6.</v>
      </c>
      <c r="K6" s="129" t="str">
        <f>IF(ISBLANK(laps_times[[#This Row],[2]]),"DNF",CONCATENATE(RANK(rounds_cum_time[[#This Row],[2]],rounds_cum_time[2],1),"."))</f>
        <v>6.</v>
      </c>
      <c r="L6" s="129" t="str">
        <f>IF(ISBLANK(laps_times[[#This Row],[3]]),"DNF",CONCATENATE(RANK(rounds_cum_time[[#This Row],[3]],rounds_cum_time[3],1),"."))</f>
        <v>6.</v>
      </c>
      <c r="M6" s="129" t="str">
        <f>IF(ISBLANK(laps_times[[#This Row],[4]]),"DNF",CONCATENATE(RANK(rounds_cum_time[[#This Row],[4]],rounds_cum_time[4],1),"."))</f>
        <v>5.</v>
      </c>
      <c r="N6" s="129" t="str">
        <f>IF(ISBLANK(laps_times[[#This Row],[5]]),"DNF",CONCATENATE(RANK(rounds_cum_time[[#This Row],[5]],rounds_cum_time[5],1),"."))</f>
        <v>5.</v>
      </c>
      <c r="O6" s="129" t="str">
        <f>IF(ISBLANK(laps_times[[#This Row],[6]]),"DNF",CONCATENATE(RANK(rounds_cum_time[[#This Row],[6]],rounds_cum_time[6],1),"."))</f>
        <v>5.</v>
      </c>
      <c r="P6" s="129" t="str">
        <f>IF(ISBLANK(laps_times[[#This Row],[7]]),"DNF",CONCATENATE(RANK(rounds_cum_time[[#This Row],[7]],rounds_cum_time[7],1),"."))</f>
        <v>5.</v>
      </c>
      <c r="Q6" s="129" t="str">
        <f>IF(ISBLANK(laps_times[[#This Row],[8]]),"DNF",CONCATENATE(RANK(rounds_cum_time[[#This Row],[8]],rounds_cum_time[8],1),"."))</f>
        <v>5.</v>
      </c>
      <c r="R6" s="129" t="str">
        <f>IF(ISBLANK(laps_times[[#This Row],[9]]),"DNF",CONCATENATE(RANK(rounds_cum_time[[#This Row],[9]],rounds_cum_time[9],1),"."))</f>
        <v>5.</v>
      </c>
      <c r="S6" s="129" t="str">
        <f>IF(ISBLANK(laps_times[[#This Row],[10]]),"DNF",CONCATENATE(RANK(rounds_cum_time[[#This Row],[10]],rounds_cum_time[10],1),"."))</f>
        <v>5.</v>
      </c>
      <c r="T6" s="129" t="str">
        <f>IF(ISBLANK(laps_times[[#This Row],[11]]),"DNF",CONCATENATE(RANK(rounds_cum_time[[#This Row],[11]],rounds_cum_time[11],1),"."))</f>
        <v>5.</v>
      </c>
      <c r="U6" s="129" t="str">
        <f>IF(ISBLANK(laps_times[[#This Row],[12]]),"DNF",CONCATENATE(RANK(rounds_cum_time[[#This Row],[12]],rounds_cum_time[12],1),"."))</f>
        <v>5.</v>
      </c>
      <c r="V6" s="129" t="str">
        <f>IF(ISBLANK(laps_times[[#This Row],[13]]),"DNF",CONCATENATE(RANK(rounds_cum_time[[#This Row],[13]],rounds_cum_time[13],1),"."))</f>
        <v>5.</v>
      </c>
      <c r="W6" s="129" t="str">
        <f>IF(ISBLANK(laps_times[[#This Row],[14]]),"DNF",CONCATENATE(RANK(rounds_cum_time[[#This Row],[14]],rounds_cum_time[14],1),"."))</f>
        <v>5.</v>
      </c>
      <c r="X6" s="129" t="str">
        <f>IF(ISBLANK(laps_times[[#This Row],[15]]),"DNF",CONCATENATE(RANK(rounds_cum_time[[#This Row],[15]],rounds_cum_time[15],1),"."))</f>
        <v>6.</v>
      </c>
      <c r="Y6" s="129" t="str">
        <f>IF(ISBLANK(laps_times[[#This Row],[16]]),"DNF",CONCATENATE(RANK(rounds_cum_time[[#This Row],[16]],rounds_cum_time[16],1),"."))</f>
        <v>5.</v>
      </c>
      <c r="Z6" s="129" t="str">
        <f>IF(ISBLANK(laps_times[[#This Row],[17]]),"DNF",CONCATENATE(RANK(rounds_cum_time[[#This Row],[17]],rounds_cum_time[17],1),"."))</f>
        <v>5.</v>
      </c>
      <c r="AA6" s="129" t="str">
        <f>IF(ISBLANK(laps_times[[#This Row],[18]]),"DNF",CONCATENATE(RANK(rounds_cum_time[[#This Row],[18]],rounds_cum_time[18],1),"."))</f>
        <v>5.</v>
      </c>
      <c r="AB6" s="129" t="str">
        <f>IF(ISBLANK(laps_times[[#This Row],[19]]),"DNF",CONCATENATE(RANK(rounds_cum_time[[#This Row],[19]],rounds_cum_time[19],1),"."))</f>
        <v>5.</v>
      </c>
      <c r="AC6" s="129" t="str">
        <f>IF(ISBLANK(laps_times[[#This Row],[20]]),"DNF",CONCATENATE(RANK(rounds_cum_time[[#This Row],[20]],rounds_cum_time[20],1),"."))</f>
        <v>5.</v>
      </c>
      <c r="AD6" s="129" t="str">
        <f>IF(ISBLANK(laps_times[[#This Row],[21]]),"DNF",CONCATENATE(RANK(rounds_cum_time[[#This Row],[21]],rounds_cum_time[21],1),"."))</f>
        <v>6.</v>
      </c>
      <c r="AE6" s="129" t="str">
        <f>IF(ISBLANK(laps_times[[#This Row],[22]]),"DNF",CONCATENATE(RANK(rounds_cum_time[[#This Row],[22]],rounds_cum_time[22],1),"."))</f>
        <v>6.</v>
      </c>
      <c r="AF6" s="129" t="str">
        <f>IF(ISBLANK(laps_times[[#This Row],[23]]),"DNF",CONCATENATE(RANK(rounds_cum_time[[#This Row],[23]],rounds_cum_time[23],1),"."))</f>
        <v>6.</v>
      </c>
      <c r="AG6" s="129" t="str">
        <f>IF(ISBLANK(laps_times[[#This Row],[24]]),"DNF",CONCATENATE(RANK(rounds_cum_time[[#This Row],[24]],rounds_cum_time[24],1),"."))</f>
        <v>6.</v>
      </c>
      <c r="AH6" s="129" t="str">
        <f>IF(ISBLANK(laps_times[[#This Row],[25]]),"DNF",CONCATENATE(RANK(rounds_cum_time[[#This Row],[25]],rounds_cum_time[25],1),"."))</f>
        <v>5.</v>
      </c>
      <c r="AI6" s="129" t="str">
        <f>IF(ISBLANK(laps_times[[#This Row],[26]]),"DNF",CONCATENATE(RANK(rounds_cum_time[[#This Row],[26]],rounds_cum_time[26],1),"."))</f>
        <v>5.</v>
      </c>
      <c r="AJ6" s="129" t="str">
        <f>IF(ISBLANK(laps_times[[#This Row],[27]]),"DNF",CONCATENATE(RANK(rounds_cum_time[[#This Row],[27]],rounds_cum_time[27],1),"."))</f>
        <v>5.</v>
      </c>
      <c r="AK6" s="129" t="str">
        <f>IF(ISBLANK(laps_times[[#This Row],[28]]),"DNF",CONCATENATE(RANK(rounds_cum_time[[#This Row],[28]],rounds_cum_time[28],1),"."))</f>
        <v>5.</v>
      </c>
      <c r="AL6" s="129" t="str">
        <f>IF(ISBLANK(laps_times[[#This Row],[29]]),"DNF",CONCATENATE(RANK(rounds_cum_time[[#This Row],[29]],rounds_cum_time[29],1),"."))</f>
        <v>5.</v>
      </c>
      <c r="AM6" s="129" t="str">
        <f>IF(ISBLANK(laps_times[[#This Row],[30]]),"DNF",CONCATENATE(RANK(rounds_cum_time[[#This Row],[30]],rounds_cum_time[30],1),"."))</f>
        <v>5.</v>
      </c>
      <c r="AN6" s="129" t="str">
        <f>IF(ISBLANK(laps_times[[#This Row],[31]]),"DNF",CONCATENATE(RANK(rounds_cum_time[[#This Row],[31]],rounds_cum_time[31],1),"."))</f>
        <v>5.</v>
      </c>
      <c r="AO6" s="129" t="str">
        <f>IF(ISBLANK(laps_times[[#This Row],[32]]),"DNF",CONCATENATE(RANK(rounds_cum_time[[#This Row],[32]],rounds_cum_time[32],1),"."))</f>
        <v>5.</v>
      </c>
      <c r="AP6" s="129" t="str">
        <f>IF(ISBLANK(laps_times[[#This Row],[33]]),"DNF",CONCATENATE(RANK(rounds_cum_time[[#This Row],[33]],rounds_cum_time[33],1),"."))</f>
        <v>5.</v>
      </c>
      <c r="AQ6" s="129" t="str">
        <f>IF(ISBLANK(laps_times[[#This Row],[34]]),"DNF",CONCATENATE(RANK(rounds_cum_time[[#This Row],[34]],rounds_cum_time[34],1),"."))</f>
        <v>5.</v>
      </c>
      <c r="AR6" s="129" t="str">
        <f>IF(ISBLANK(laps_times[[#This Row],[35]]),"DNF",CONCATENATE(RANK(rounds_cum_time[[#This Row],[35]],rounds_cum_time[35],1),"."))</f>
        <v>5.</v>
      </c>
      <c r="AS6" s="129" t="str">
        <f>IF(ISBLANK(laps_times[[#This Row],[36]]),"DNF",CONCATENATE(RANK(rounds_cum_time[[#This Row],[36]],rounds_cum_time[36],1),"."))</f>
        <v>5.</v>
      </c>
      <c r="AT6" s="129" t="str">
        <f>IF(ISBLANK(laps_times[[#This Row],[37]]),"DNF",CONCATENATE(RANK(rounds_cum_time[[#This Row],[37]],rounds_cum_time[37],1),"."))</f>
        <v>5.</v>
      </c>
      <c r="AU6" s="129" t="str">
        <f>IF(ISBLANK(laps_times[[#This Row],[38]]),"DNF",CONCATENATE(RANK(rounds_cum_time[[#This Row],[38]],rounds_cum_time[38],1),"."))</f>
        <v>5.</v>
      </c>
      <c r="AV6" s="129" t="str">
        <f>IF(ISBLANK(laps_times[[#This Row],[39]]),"DNF",CONCATENATE(RANK(rounds_cum_time[[#This Row],[39]],rounds_cum_time[39],1),"."))</f>
        <v>5.</v>
      </c>
      <c r="AW6" s="129" t="str">
        <f>IF(ISBLANK(laps_times[[#This Row],[40]]),"DNF",CONCATENATE(RANK(rounds_cum_time[[#This Row],[40]],rounds_cum_time[40],1),"."))</f>
        <v>5.</v>
      </c>
      <c r="AX6" s="129" t="str">
        <f>IF(ISBLANK(laps_times[[#This Row],[41]]),"DNF",CONCATENATE(RANK(rounds_cum_time[[#This Row],[41]],rounds_cum_time[41],1),"."))</f>
        <v>5.</v>
      </c>
      <c r="AY6" s="129" t="str">
        <f>IF(ISBLANK(laps_times[[#This Row],[42]]),"DNF",CONCATENATE(RANK(rounds_cum_time[[#This Row],[42]],rounds_cum_time[42],1),"."))</f>
        <v>5.</v>
      </c>
      <c r="AZ6" s="129" t="str">
        <f>IF(ISBLANK(laps_times[[#This Row],[43]]),"DNF",CONCATENATE(RANK(rounds_cum_time[[#This Row],[43]],rounds_cum_time[43],1),"."))</f>
        <v>5.</v>
      </c>
      <c r="BA6" s="129" t="str">
        <f>IF(ISBLANK(laps_times[[#This Row],[44]]),"DNF",CONCATENATE(RANK(rounds_cum_time[[#This Row],[44]],rounds_cum_time[44],1),"."))</f>
        <v>5.</v>
      </c>
      <c r="BB6" s="129" t="str">
        <f>IF(ISBLANK(laps_times[[#This Row],[45]]),"DNF",CONCATENATE(RANK(rounds_cum_time[[#This Row],[45]],rounds_cum_time[45],1),"."))</f>
        <v>5.</v>
      </c>
      <c r="BC6" s="129" t="str">
        <f>IF(ISBLANK(laps_times[[#This Row],[46]]),"DNF",CONCATENATE(RANK(rounds_cum_time[[#This Row],[46]],rounds_cum_time[46],1),"."))</f>
        <v>5.</v>
      </c>
      <c r="BD6" s="129" t="str">
        <f>IF(ISBLANK(laps_times[[#This Row],[47]]),"DNF",CONCATENATE(RANK(rounds_cum_time[[#This Row],[47]],rounds_cum_time[47],1),"."))</f>
        <v>5.</v>
      </c>
      <c r="BE6" s="129" t="str">
        <f>IF(ISBLANK(laps_times[[#This Row],[48]]),"DNF",CONCATENATE(RANK(rounds_cum_time[[#This Row],[48]],rounds_cum_time[48],1),"."))</f>
        <v>5.</v>
      </c>
      <c r="BF6" s="129" t="str">
        <f>IF(ISBLANK(laps_times[[#This Row],[49]]),"DNF",CONCATENATE(RANK(rounds_cum_time[[#This Row],[49]],rounds_cum_time[49],1),"."))</f>
        <v>5.</v>
      </c>
      <c r="BG6" s="129" t="str">
        <f>IF(ISBLANK(laps_times[[#This Row],[50]]),"DNF",CONCATENATE(RANK(rounds_cum_time[[#This Row],[50]],rounds_cum_time[50],1),"."))</f>
        <v>4.</v>
      </c>
      <c r="BH6" s="129" t="str">
        <f>IF(ISBLANK(laps_times[[#This Row],[51]]),"DNF",CONCATENATE(RANK(rounds_cum_time[[#This Row],[51]],rounds_cum_time[51],1),"."))</f>
        <v>4.</v>
      </c>
      <c r="BI6" s="129" t="str">
        <f>IF(ISBLANK(laps_times[[#This Row],[52]]),"DNF",CONCATENATE(RANK(rounds_cum_time[[#This Row],[52]],rounds_cum_time[52],1),"."))</f>
        <v>4.</v>
      </c>
      <c r="BJ6" s="129" t="str">
        <f>IF(ISBLANK(laps_times[[#This Row],[53]]),"DNF",CONCATENATE(RANK(rounds_cum_time[[#This Row],[53]],rounds_cum_time[53],1),"."))</f>
        <v>4.</v>
      </c>
      <c r="BK6" s="129" t="str">
        <f>IF(ISBLANK(laps_times[[#This Row],[54]]),"DNF",CONCATENATE(RANK(rounds_cum_time[[#This Row],[54]],rounds_cum_time[54],1),"."))</f>
        <v>4.</v>
      </c>
      <c r="BL6" s="129" t="str">
        <f>IF(ISBLANK(laps_times[[#This Row],[55]]),"DNF",CONCATENATE(RANK(rounds_cum_time[[#This Row],[55]],rounds_cum_time[55],1),"."))</f>
        <v>4.</v>
      </c>
      <c r="BM6" s="129" t="str">
        <f>IF(ISBLANK(laps_times[[#This Row],[56]]),"DNF",CONCATENATE(RANK(rounds_cum_time[[#This Row],[56]],rounds_cum_time[56],1),"."))</f>
        <v>4.</v>
      </c>
      <c r="BN6" s="129" t="str">
        <f>IF(ISBLANK(laps_times[[#This Row],[57]]),"DNF",CONCATENATE(RANK(rounds_cum_time[[#This Row],[57]],rounds_cum_time[57],1),"."))</f>
        <v>4.</v>
      </c>
      <c r="BO6" s="129" t="str">
        <f>IF(ISBLANK(laps_times[[#This Row],[58]]),"DNF",CONCATENATE(RANK(rounds_cum_time[[#This Row],[58]],rounds_cum_time[58],1),"."))</f>
        <v>4.</v>
      </c>
      <c r="BP6" s="129" t="str">
        <f>IF(ISBLANK(laps_times[[#This Row],[59]]),"DNF",CONCATENATE(RANK(rounds_cum_time[[#This Row],[59]],rounds_cum_time[59],1),"."))</f>
        <v>4.</v>
      </c>
      <c r="BQ6" s="129" t="str">
        <f>IF(ISBLANK(laps_times[[#This Row],[60]]),"DNF",CONCATENATE(RANK(rounds_cum_time[[#This Row],[60]],rounds_cum_time[60],1),"."))</f>
        <v>4.</v>
      </c>
      <c r="BR6" s="129" t="str">
        <f>IF(ISBLANK(laps_times[[#This Row],[61]]),"DNF",CONCATENATE(RANK(rounds_cum_time[[#This Row],[61]],rounds_cum_time[61],1),"."))</f>
        <v>4.</v>
      </c>
      <c r="BS6" s="129" t="str">
        <f>IF(ISBLANK(laps_times[[#This Row],[62]]),"DNF",CONCATENATE(RANK(rounds_cum_time[[#This Row],[62]],rounds_cum_time[62],1),"."))</f>
        <v>4.</v>
      </c>
      <c r="BT6" s="129" t="str">
        <f>IF(ISBLANK(laps_times[[#This Row],[63]]),"DNF",CONCATENATE(RANK(rounds_cum_time[[#This Row],[63]],rounds_cum_time[63],1),"."))</f>
        <v>4.</v>
      </c>
      <c r="BU6" s="129" t="str">
        <f>IF(ISBLANK(laps_times[[#This Row],[64]]),"DNF",CONCATENATE(RANK(rounds_cum_time[[#This Row],[64]],rounds_cum_time[64],1),"."))</f>
        <v>4.</v>
      </c>
      <c r="BV6" s="129" t="str">
        <f>IF(ISBLANK(laps_times[[#This Row],[65]]),"DNF",CONCATENATE(RANK(rounds_cum_time[[#This Row],[65]],rounds_cum_time[65],1),"."))</f>
        <v>4.</v>
      </c>
      <c r="BW6" s="129" t="str">
        <f>IF(ISBLANK(laps_times[[#This Row],[66]]),"DNF",CONCATENATE(RANK(rounds_cum_time[[#This Row],[66]],rounds_cum_time[66],1),"."))</f>
        <v>4.</v>
      </c>
      <c r="BX6" s="129" t="str">
        <f>IF(ISBLANK(laps_times[[#This Row],[67]]),"DNF",CONCATENATE(RANK(rounds_cum_time[[#This Row],[67]],rounds_cum_time[67],1),"."))</f>
        <v>4.</v>
      </c>
      <c r="BY6" s="129" t="str">
        <f>IF(ISBLANK(laps_times[[#This Row],[68]]),"DNF",CONCATENATE(RANK(rounds_cum_time[[#This Row],[68]],rounds_cum_time[68],1),"."))</f>
        <v>4.</v>
      </c>
      <c r="BZ6" s="129" t="str">
        <f>IF(ISBLANK(laps_times[[#This Row],[69]]),"DNF",CONCATENATE(RANK(rounds_cum_time[[#This Row],[69]],rounds_cum_time[69],1),"."))</f>
        <v>4.</v>
      </c>
      <c r="CA6" s="129" t="str">
        <f>IF(ISBLANK(laps_times[[#This Row],[70]]),"DNF",CONCATENATE(RANK(rounds_cum_time[[#This Row],[70]],rounds_cum_time[70],1),"."))</f>
        <v>4.</v>
      </c>
      <c r="CB6" s="129" t="str">
        <f>IF(ISBLANK(laps_times[[#This Row],[71]]),"DNF",CONCATENATE(RANK(rounds_cum_time[[#This Row],[71]],rounds_cum_time[71],1),"."))</f>
        <v>4.</v>
      </c>
      <c r="CC6" s="129" t="str">
        <f>IF(ISBLANK(laps_times[[#This Row],[72]]),"DNF",CONCATENATE(RANK(rounds_cum_time[[#This Row],[72]],rounds_cum_time[72],1),"."))</f>
        <v>4.</v>
      </c>
      <c r="CD6" s="129" t="str">
        <f>IF(ISBLANK(laps_times[[#This Row],[73]]),"DNF",CONCATENATE(RANK(rounds_cum_time[[#This Row],[73]],rounds_cum_time[73],1),"."))</f>
        <v>4.</v>
      </c>
      <c r="CE6" s="129" t="str">
        <f>IF(ISBLANK(laps_times[[#This Row],[74]]),"DNF",CONCATENATE(RANK(rounds_cum_time[[#This Row],[74]],rounds_cum_time[74],1),"."))</f>
        <v>4.</v>
      </c>
      <c r="CF6" s="129" t="str">
        <f>IF(ISBLANK(laps_times[[#This Row],[75]]),"DNF",CONCATENATE(RANK(rounds_cum_time[[#This Row],[75]],rounds_cum_time[75],1),"."))</f>
        <v>4.</v>
      </c>
      <c r="CG6" s="129" t="str">
        <f>IF(ISBLANK(laps_times[[#This Row],[76]]),"DNF",CONCATENATE(RANK(rounds_cum_time[[#This Row],[76]],rounds_cum_time[76],1),"."))</f>
        <v>4.</v>
      </c>
      <c r="CH6" s="129" t="str">
        <f>IF(ISBLANK(laps_times[[#This Row],[77]]),"DNF",CONCATENATE(RANK(rounds_cum_time[[#This Row],[77]],rounds_cum_time[77],1),"."))</f>
        <v>3.</v>
      </c>
      <c r="CI6" s="129" t="str">
        <f>IF(ISBLANK(laps_times[[#This Row],[78]]),"DNF",CONCATENATE(RANK(rounds_cum_time[[#This Row],[78]],rounds_cum_time[78],1),"."))</f>
        <v>3.</v>
      </c>
      <c r="CJ6" s="129" t="str">
        <f>IF(ISBLANK(laps_times[[#This Row],[79]]),"DNF",CONCATENATE(RANK(rounds_cum_time[[#This Row],[79]],rounds_cum_time[79],1),"."))</f>
        <v>3.</v>
      </c>
      <c r="CK6" s="129" t="str">
        <f>IF(ISBLANK(laps_times[[#This Row],[80]]),"DNF",CONCATENATE(RANK(rounds_cum_time[[#This Row],[80]],rounds_cum_time[80],1),"."))</f>
        <v>3.</v>
      </c>
      <c r="CL6" s="129" t="str">
        <f>IF(ISBLANK(laps_times[[#This Row],[81]]),"DNF",CONCATENATE(RANK(rounds_cum_time[[#This Row],[81]],rounds_cum_time[81],1),"."))</f>
        <v>3.</v>
      </c>
      <c r="CM6" s="129" t="str">
        <f>IF(ISBLANK(laps_times[[#This Row],[82]]),"DNF",CONCATENATE(RANK(rounds_cum_time[[#This Row],[82]],rounds_cum_time[82],1),"."))</f>
        <v>3.</v>
      </c>
      <c r="CN6" s="129" t="str">
        <f>IF(ISBLANK(laps_times[[#This Row],[83]]),"DNF",CONCATENATE(RANK(rounds_cum_time[[#This Row],[83]],rounds_cum_time[83],1),"."))</f>
        <v>3.</v>
      </c>
      <c r="CO6" s="129" t="str">
        <f>IF(ISBLANK(laps_times[[#This Row],[84]]),"DNF",CONCATENATE(RANK(rounds_cum_time[[#This Row],[84]],rounds_cum_time[84],1),"."))</f>
        <v>3.</v>
      </c>
      <c r="CP6" s="129" t="str">
        <f>IF(ISBLANK(laps_times[[#This Row],[85]]),"DNF",CONCATENATE(RANK(rounds_cum_time[[#This Row],[85]],rounds_cum_time[85],1),"."))</f>
        <v>3.</v>
      </c>
      <c r="CQ6" s="129" t="str">
        <f>IF(ISBLANK(laps_times[[#This Row],[86]]),"DNF",CONCATENATE(RANK(rounds_cum_time[[#This Row],[86]],rounds_cum_time[86],1),"."))</f>
        <v>3.</v>
      </c>
      <c r="CR6" s="129" t="str">
        <f>IF(ISBLANK(laps_times[[#This Row],[87]]),"DNF",CONCATENATE(RANK(rounds_cum_time[[#This Row],[87]],rounds_cum_time[87],1),"."))</f>
        <v>3.</v>
      </c>
      <c r="CS6" s="129" t="str">
        <f>IF(ISBLANK(laps_times[[#This Row],[88]]),"DNF",CONCATENATE(RANK(rounds_cum_time[[#This Row],[88]],rounds_cum_time[88],1),"."))</f>
        <v>3.</v>
      </c>
      <c r="CT6" s="129" t="str">
        <f>IF(ISBLANK(laps_times[[#This Row],[89]]),"DNF",CONCATENATE(RANK(rounds_cum_time[[#This Row],[89]],rounds_cum_time[89],1),"."))</f>
        <v>3.</v>
      </c>
      <c r="CU6" s="129" t="str">
        <f>IF(ISBLANK(laps_times[[#This Row],[90]]),"DNF",CONCATENATE(RANK(rounds_cum_time[[#This Row],[90]],rounds_cum_time[90],1),"."))</f>
        <v>3.</v>
      </c>
      <c r="CV6" s="129" t="str">
        <f>IF(ISBLANK(laps_times[[#This Row],[91]]),"DNF",CONCATENATE(RANK(rounds_cum_time[[#This Row],[91]],rounds_cum_time[91],1),"."))</f>
        <v>3.</v>
      </c>
      <c r="CW6" s="129" t="str">
        <f>IF(ISBLANK(laps_times[[#This Row],[92]]),"DNF",CONCATENATE(RANK(rounds_cum_time[[#This Row],[92]],rounds_cum_time[92],1),"."))</f>
        <v>3.</v>
      </c>
      <c r="CX6" s="129" t="str">
        <f>IF(ISBLANK(laps_times[[#This Row],[93]]),"DNF",CONCATENATE(RANK(rounds_cum_time[[#This Row],[93]],rounds_cum_time[93],1),"."))</f>
        <v>3.</v>
      </c>
      <c r="CY6" s="129" t="str">
        <f>IF(ISBLANK(laps_times[[#This Row],[94]]),"DNF",CONCATENATE(RANK(rounds_cum_time[[#This Row],[94]],rounds_cum_time[94],1),"."))</f>
        <v>3.</v>
      </c>
      <c r="CZ6" s="129" t="str">
        <f>IF(ISBLANK(laps_times[[#This Row],[95]]),"DNF",CONCATENATE(RANK(rounds_cum_time[[#This Row],[95]],rounds_cum_time[95],1),"."))</f>
        <v>3.</v>
      </c>
      <c r="DA6" s="129" t="str">
        <f>IF(ISBLANK(laps_times[[#This Row],[96]]),"DNF",CONCATENATE(RANK(rounds_cum_time[[#This Row],[96]],rounds_cum_time[96],1),"."))</f>
        <v>3.</v>
      </c>
      <c r="DB6" s="129" t="str">
        <f>IF(ISBLANK(laps_times[[#This Row],[97]]),"DNF",CONCATENATE(RANK(rounds_cum_time[[#This Row],[97]],rounds_cum_time[97],1),"."))</f>
        <v>3.</v>
      </c>
      <c r="DC6" s="129" t="str">
        <f>IF(ISBLANK(laps_times[[#This Row],[98]]),"DNF",CONCATENATE(RANK(rounds_cum_time[[#This Row],[98]],rounds_cum_time[98],1),"."))</f>
        <v>3.</v>
      </c>
      <c r="DD6" s="129" t="str">
        <f>IF(ISBLANK(laps_times[[#This Row],[99]]),"DNF",CONCATENATE(RANK(rounds_cum_time[[#This Row],[99]],rounds_cum_time[99],1),"."))</f>
        <v>3.</v>
      </c>
      <c r="DE6" s="129" t="str">
        <f>IF(ISBLANK(laps_times[[#This Row],[100]]),"DNF",CONCATENATE(RANK(rounds_cum_time[[#This Row],[100]],rounds_cum_time[100],1),"."))</f>
        <v>3.</v>
      </c>
      <c r="DF6" s="129" t="str">
        <f>IF(ISBLANK(laps_times[[#This Row],[101]]),"DNF",CONCATENATE(RANK(rounds_cum_time[[#This Row],[101]],rounds_cum_time[101],1),"."))</f>
        <v>3.</v>
      </c>
      <c r="DG6" s="129" t="str">
        <f>IF(ISBLANK(laps_times[[#This Row],[102]]),"DNF",CONCATENATE(RANK(rounds_cum_time[[#This Row],[102]],rounds_cum_time[102],1),"."))</f>
        <v>3.</v>
      </c>
      <c r="DH6" s="129" t="str">
        <f>IF(ISBLANK(laps_times[[#This Row],[103]]),"DNF",CONCATENATE(RANK(rounds_cum_time[[#This Row],[103]],rounds_cum_time[103],1),"."))</f>
        <v>3.</v>
      </c>
      <c r="DI6" s="130" t="str">
        <f>IF(ISBLANK(laps_times[[#This Row],[104]]),"DNF",CONCATENATE(RANK(rounds_cum_time[[#This Row],[104]],rounds_cum_time[104],1),"."))</f>
        <v>3.</v>
      </c>
      <c r="DJ6" s="130" t="str">
        <f>IF(ISBLANK(laps_times[[#This Row],[105]]),"DNF",CONCATENATE(RANK(rounds_cum_time[[#This Row],[105]],rounds_cum_time[105],1),"."))</f>
        <v>3.</v>
      </c>
    </row>
    <row r="7" spans="2:114">
      <c r="B7" s="123">
        <f>laps_times[[#This Row],[poř]]</f>
        <v>4</v>
      </c>
      <c r="C7" s="128">
        <f>laps_times[[#This Row],[s.č.]]</f>
        <v>401</v>
      </c>
      <c r="D7" s="124" t="str">
        <f>laps_times[[#This Row],[jméno]]</f>
        <v>Štafeta - JKM</v>
      </c>
      <c r="E7" s="125" t="str">
        <f>laps_times[[#This Row],[roč]]</f>
        <v>štafeta</v>
      </c>
      <c r="F7" s="125" t="str">
        <f>laps_times[[#This Row],[kat]]</f>
        <v>ST</v>
      </c>
      <c r="G7" s="125">
        <f>laps_times[[#This Row],[poř_kat]]</f>
        <v>1</v>
      </c>
      <c r="H7" s="124" t="str">
        <f>IF(ISBLANK(laps_times[[#This Row],[klub]]),"-",laps_times[[#This Row],[klub]])</f>
        <v>Jihočeský klub maratonců</v>
      </c>
      <c r="I7" s="133">
        <f>laps_times[[#This Row],[celk. čas]]</f>
        <v>0.12437615740740741</v>
      </c>
      <c r="J7" s="129" t="str">
        <f>IF(ISBLANK(laps_times[[#This Row],[1]]),"DNF",CONCATENATE(RANK(rounds_cum_time[[#This Row],[1]],rounds_cum_time[1],1),"."))</f>
        <v>8.</v>
      </c>
      <c r="K7" s="129" t="str">
        <f>IF(ISBLANK(laps_times[[#This Row],[2]]),"DNF",CONCATENATE(RANK(rounds_cum_time[[#This Row],[2]],rounds_cum_time[2],1),"."))</f>
        <v>8.</v>
      </c>
      <c r="L7" s="129" t="str">
        <f>IF(ISBLANK(laps_times[[#This Row],[3]]),"DNF",CONCATENATE(RANK(rounds_cum_time[[#This Row],[3]],rounds_cum_time[3],1),"."))</f>
        <v>8.</v>
      </c>
      <c r="M7" s="129" t="str">
        <f>IF(ISBLANK(laps_times[[#This Row],[4]]),"DNF",CONCATENATE(RANK(rounds_cum_time[[#This Row],[4]],rounds_cum_time[4],1),"."))</f>
        <v>8.</v>
      </c>
      <c r="N7" s="129" t="str">
        <f>IF(ISBLANK(laps_times[[#This Row],[5]]),"DNF",CONCATENATE(RANK(rounds_cum_time[[#This Row],[5]],rounds_cum_time[5],1),"."))</f>
        <v>8.</v>
      </c>
      <c r="O7" s="129" t="str">
        <f>IF(ISBLANK(laps_times[[#This Row],[6]]),"DNF",CONCATENATE(RANK(rounds_cum_time[[#This Row],[6]],rounds_cum_time[6],1),"."))</f>
        <v>8.</v>
      </c>
      <c r="P7" s="129" t="str">
        <f>IF(ISBLANK(laps_times[[#This Row],[7]]),"DNF",CONCATENATE(RANK(rounds_cum_time[[#This Row],[7]],rounds_cum_time[7],1),"."))</f>
        <v>9.</v>
      </c>
      <c r="Q7" s="129" t="str">
        <f>IF(ISBLANK(laps_times[[#This Row],[8]]),"DNF",CONCATENATE(RANK(rounds_cum_time[[#This Row],[8]],rounds_cum_time[8],1),"."))</f>
        <v>8.</v>
      </c>
      <c r="R7" s="129" t="str">
        <f>IF(ISBLANK(laps_times[[#This Row],[9]]),"DNF",CONCATENATE(RANK(rounds_cum_time[[#This Row],[9]],rounds_cum_time[9],1),"."))</f>
        <v>8.</v>
      </c>
      <c r="S7" s="129" t="str">
        <f>IF(ISBLANK(laps_times[[#This Row],[10]]),"DNF",CONCATENATE(RANK(rounds_cum_time[[#This Row],[10]],rounds_cum_time[10],1),"."))</f>
        <v>8.</v>
      </c>
      <c r="T7" s="129" t="str">
        <f>IF(ISBLANK(laps_times[[#This Row],[11]]),"DNF",CONCATENATE(RANK(rounds_cum_time[[#This Row],[11]],rounds_cum_time[11],1),"."))</f>
        <v>8.</v>
      </c>
      <c r="U7" s="129" t="str">
        <f>IF(ISBLANK(laps_times[[#This Row],[12]]),"DNF",CONCATENATE(RANK(rounds_cum_time[[#This Row],[12]],rounds_cum_time[12],1),"."))</f>
        <v>8.</v>
      </c>
      <c r="V7" s="129" t="str">
        <f>IF(ISBLANK(laps_times[[#This Row],[13]]),"DNF",CONCATENATE(RANK(rounds_cum_time[[#This Row],[13]],rounds_cum_time[13],1),"."))</f>
        <v>8.</v>
      </c>
      <c r="W7" s="129" t="str">
        <f>IF(ISBLANK(laps_times[[#This Row],[14]]),"DNF",CONCATENATE(RANK(rounds_cum_time[[#This Row],[14]],rounds_cum_time[14],1),"."))</f>
        <v>8.</v>
      </c>
      <c r="X7" s="129" t="str">
        <f>IF(ISBLANK(laps_times[[#This Row],[15]]),"DNF",CONCATENATE(RANK(rounds_cum_time[[#This Row],[15]],rounds_cum_time[15],1),"."))</f>
        <v>9.</v>
      </c>
      <c r="Y7" s="129" t="str">
        <f>IF(ISBLANK(laps_times[[#This Row],[16]]),"DNF",CONCATENATE(RANK(rounds_cum_time[[#This Row],[16]],rounds_cum_time[16],1),"."))</f>
        <v>8.</v>
      </c>
      <c r="Z7" s="129" t="str">
        <f>IF(ISBLANK(laps_times[[#This Row],[17]]),"DNF",CONCATENATE(RANK(rounds_cum_time[[#This Row],[17]],rounds_cum_time[17],1),"."))</f>
        <v>8.</v>
      </c>
      <c r="AA7" s="129" t="str">
        <f>IF(ISBLANK(laps_times[[#This Row],[18]]),"DNF",CONCATENATE(RANK(rounds_cum_time[[#This Row],[18]],rounds_cum_time[18],1),"."))</f>
        <v>8.</v>
      </c>
      <c r="AB7" s="129" t="str">
        <f>IF(ISBLANK(laps_times[[#This Row],[19]]),"DNF",CONCATENATE(RANK(rounds_cum_time[[#This Row],[19]],rounds_cum_time[19],1),"."))</f>
        <v>8.</v>
      </c>
      <c r="AC7" s="129" t="str">
        <f>IF(ISBLANK(laps_times[[#This Row],[20]]),"DNF",CONCATENATE(RANK(rounds_cum_time[[#This Row],[20]],rounds_cum_time[20],1),"."))</f>
        <v>7.</v>
      </c>
      <c r="AD7" s="129" t="str">
        <f>IF(ISBLANK(laps_times[[#This Row],[21]]),"DNF",CONCATENATE(RANK(rounds_cum_time[[#This Row],[21]],rounds_cum_time[21],1),"."))</f>
        <v>7.</v>
      </c>
      <c r="AE7" s="129" t="str">
        <f>IF(ISBLANK(laps_times[[#This Row],[22]]),"DNF",CONCATENATE(RANK(rounds_cum_time[[#This Row],[22]],rounds_cum_time[22],1),"."))</f>
        <v>8.</v>
      </c>
      <c r="AF7" s="129" t="str">
        <f>IF(ISBLANK(laps_times[[#This Row],[23]]),"DNF",CONCATENATE(RANK(rounds_cum_time[[#This Row],[23]],rounds_cum_time[23],1),"."))</f>
        <v>8.</v>
      </c>
      <c r="AG7" s="129" t="str">
        <f>IF(ISBLANK(laps_times[[#This Row],[24]]),"DNF",CONCATENATE(RANK(rounds_cum_time[[#This Row],[24]],rounds_cum_time[24],1),"."))</f>
        <v>8.</v>
      </c>
      <c r="AH7" s="129" t="str">
        <f>IF(ISBLANK(laps_times[[#This Row],[25]]),"DNF",CONCATENATE(RANK(rounds_cum_time[[#This Row],[25]],rounds_cum_time[25],1),"."))</f>
        <v>8.</v>
      </c>
      <c r="AI7" s="129" t="str">
        <f>IF(ISBLANK(laps_times[[#This Row],[26]]),"DNF",CONCATENATE(RANK(rounds_cum_time[[#This Row],[26]],rounds_cum_time[26],1),"."))</f>
        <v>8.</v>
      </c>
      <c r="AJ7" s="129" t="str">
        <f>IF(ISBLANK(laps_times[[#This Row],[27]]),"DNF",CONCATENATE(RANK(rounds_cum_time[[#This Row],[27]],rounds_cum_time[27],1),"."))</f>
        <v>8.</v>
      </c>
      <c r="AK7" s="129" t="str">
        <f>IF(ISBLANK(laps_times[[#This Row],[28]]),"DNF",CONCATENATE(RANK(rounds_cum_time[[#This Row],[28]],rounds_cum_time[28],1),"."))</f>
        <v>8.</v>
      </c>
      <c r="AL7" s="129" t="str">
        <f>IF(ISBLANK(laps_times[[#This Row],[29]]),"DNF",CONCATENATE(RANK(rounds_cum_time[[#This Row],[29]],rounds_cum_time[29],1),"."))</f>
        <v>8.</v>
      </c>
      <c r="AM7" s="129" t="str">
        <f>IF(ISBLANK(laps_times[[#This Row],[30]]),"DNF",CONCATENATE(RANK(rounds_cum_time[[#This Row],[30]],rounds_cum_time[30],1),"."))</f>
        <v>8.</v>
      </c>
      <c r="AN7" s="129" t="str">
        <f>IF(ISBLANK(laps_times[[#This Row],[31]]),"DNF",CONCATENATE(RANK(rounds_cum_time[[#This Row],[31]],rounds_cum_time[31],1),"."))</f>
        <v>8.</v>
      </c>
      <c r="AO7" s="129" t="str">
        <f>IF(ISBLANK(laps_times[[#This Row],[32]]),"DNF",CONCATENATE(RANK(rounds_cum_time[[#This Row],[32]],rounds_cum_time[32],1),"."))</f>
        <v>8.</v>
      </c>
      <c r="AP7" s="129" t="str">
        <f>IF(ISBLANK(laps_times[[#This Row],[33]]),"DNF",CONCATENATE(RANK(rounds_cum_time[[#This Row],[33]],rounds_cum_time[33],1),"."))</f>
        <v>8.</v>
      </c>
      <c r="AQ7" s="129" t="str">
        <f>IF(ISBLANK(laps_times[[#This Row],[34]]),"DNF",CONCATENATE(RANK(rounds_cum_time[[#This Row],[34]],rounds_cum_time[34],1),"."))</f>
        <v>9.</v>
      </c>
      <c r="AR7" s="129" t="str">
        <f>IF(ISBLANK(laps_times[[#This Row],[35]]),"DNF",CONCATENATE(RANK(rounds_cum_time[[#This Row],[35]],rounds_cum_time[35],1),"."))</f>
        <v>9.</v>
      </c>
      <c r="AS7" s="129" t="str">
        <f>IF(ISBLANK(laps_times[[#This Row],[36]]),"DNF",CONCATENATE(RANK(rounds_cum_time[[#This Row],[36]],rounds_cum_time[36],1),"."))</f>
        <v>9.</v>
      </c>
      <c r="AT7" s="129" t="str">
        <f>IF(ISBLANK(laps_times[[#This Row],[37]]),"DNF",CONCATENATE(RANK(rounds_cum_time[[#This Row],[37]],rounds_cum_time[37],1),"."))</f>
        <v>8.</v>
      </c>
      <c r="AU7" s="129" t="str">
        <f>IF(ISBLANK(laps_times[[#This Row],[38]]),"DNF",CONCATENATE(RANK(rounds_cum_time[[#This Row],[38]],rounds_cum_time[38],1),"."))</f>
        <v>8.</v>
      </c>
      <c r="AV7" s="129" t="str">
        <f>IF(ISBLANK(laps_times[[#This Row],[39]]),"DNF",CONCATENATE(RANK(rounds_cum_time[[#This Row],[39]],rounds_cum_time[39],1),"."))</f>
        <v>10.</v>
      </c>
      <c r="AW7" s="129" t="str">
        <f>IF(ISBLANK(laps_times[[#This Row],[40]]),"DNF",CONCATENATE(RANK(rounds_cum_time[[#This Row],[40]],rounds_cum_time[40],1),"."))</f>
        <v>10.</v>
      </c>
      <c r="AX7" s="129" t="str">
        <f>IF(ISBLANK(laps_times[[#This Row],[41]]),"DNF",CONCATENATE(RANK(rounds_cum_time[[#This Row],[41]],rounds_cum_time[41],1),"."))</f>
        <v>10.</v>
      </c>
      <c r="AY7" s="129" t="str">
        <f>IF(ISBLANK(laps_times[[#This Row],[42]]),"DNF",CONCATENATE(RANK(rounds_cum_time[[#This Row],[42]],rounds_cum_time[42],1),"."))</f>
        <v>10.</v>
      </c>
      <c r="AZ7" s="129" t="str">
        <f>IF(ISBLANK(laps_times[[#This Row],[43]]),"DNF",CONCATENATE(RANK(rounds_cum_time[[#This Row],[43]],rounds_cum_time[43],1),"."))</f>
        <v>10.</v>
      </c>
      <c r="BA7" s="129" t="str">
        <f>IF(ISBLANK(laps_times[[#This Row],[44]]),"DNF",CONCATENATE(RANK(rounds_cum_time[[#This Row],[44]],rounds_cum_time[44],1),"."))</f>
        <v>10.</v>
      </c>
      <c r="BB7" s="129" t="str">
        <f>IF(ISBLANK(laps_times[[#This Row],[45]]),"DNF",CONCATENATE(RANK(rounds_cum_time[[#This Row],[45]],rounds_cum_time[45],1),"."))</f>
        <v>11.</v>
      </c>
      <c r="BC7" s="129" t="str">
        <f>IF(ISBLANK(laps_times[[#This Row],[46]]),"DNF",CONCATENATE(RANK(rounds_cum_time[[#This Row],[46]],rounds_cum_time[46],1),"."))</f>
        <v>11.</v>
      </c>
      <c r="BD7" s="129" t="str">
        <f>IF(ISBLANK(laps_times[[#This Row],[47]]),"DNF",CONCATENATE(RANK(rounds_cum_time[[#This Row],[47]],rounds_cum_time[47],1),"."))</f>
        <v>11.</v>
      </c>
      <c r="BE7" s="129" t="str">
        <f>IF(ISBLANK(laps_times[[#This Row],[48]]),"DNF",CONCATENATE(RANK(rounds_cum_time[[#This Row],[48]],rounds_cum_time[48],1),"."))</f>
        <v>11.</v>
      </c>
      <c r="BF7" s="129" t="str">
        <f>IF(ISBLANK(laps_times[[#This Row],[49]]),"DNF",CONCATENATE(RANK(rounds_cum_time[[#This Row],[49]],rounds_cum_time[49],1),"."))</f>
        <v>11.</v>
      </c>
      <c r="BG7" s="129" t="str">
        <f>IF(ISBLANK(laps_times[[#This Row],[50]]),"DNF",CONCATENATE(RANK(rounds_cum_time[[#This Row],[50]],rounds_cum_time[50],1),"."))</f>
        <v>11.</v>
      </c>
      <c r="BH7" s="129" t="str">
        <f>IF(ISBLANK(laps_times[[#This Row],[51]]),"DNF",CONCATENATE(RANK(rounds_cum_time[[#This Row],[51]],rounds_cum_time[51],1),"."))</f>
        <v>11.</v>
      </c>
      <c r="BI7" s="129" t="str">
        <f>IF(ISBLANK(laps_times[[#This Row],[52]]),"DNF",CONCATENATE(RANK(rounds_cum_time[[#This Row],[52]],rounds_cum_time[52],1),"."))</f>
        <v>11.</v>
      </c>
      <c r="BJ7" s="129" t="str">
        <f>IF(ISBLANK(laps_times[[#This Row],[53]]),"DNF",CONCATENATE(RANK(rounds_cum_time[[#This Row],[53]],rounds_cum_time[53],1),"."))</f>
        <v>11.</v>
      </c>
      <c r="BK7" s="129" t="str">
        <f>IF(ISBLANK(laps_times[[#This Row],[54]]),"DNF",CONCATENATE(RANK(rounds_cum_time[[#This Row],[54]],rounds_cum_time[54],1),"."))</f>
        <v>11.</v>
      </c>
      <c r="BL7" s="129" t="str">
        <f>IF(ISBLANK(laps_times[[#This Row],[55]]),"DNF",CONCATENATE(RANK(rounds_cum_time[[#This Row],[55]],rounds_cum_time[55],1),"."))</f>
        <v>10.</v>
      </c>
      <c r="BM7" s="129" t="str">
        <f>IF(ISBLANK(laps_times[[#This Row],[56]]),"DNF",CONCATENATE(RANK(rounds_cum_time[[#This Row],[56]],rounds_cum_time[56],1),"."))</f>
        <v>10.</v>
      </c>
      <c r="BN7" s="129" t="str">
        <f>IF(ISBLANK(laps_times[[#This Row],[57]]),"DNF",CONCATENATE(RANK(rounds_cum_time[[#This Row],[57]],rounds_cum_time[57],1),"."))</f>
        <v>10.</v>
      </c>
      <c r="BO7" s="129" t="str">
        <f>IF(ISBLANK(laps_times[[#This Row],[58]]),"DNF",CONCATENATE(RANK(rounds_cum_time[[#This Row],[58]],rounds_cum_time[58],1),"."))</f>
        <v>10.</v>
      </c>
      <c r="BP7" s="129" t="str">
        <f>IF(ISBLANK(laps_times[[#This Row],[59]]),"DNF",CONCATENATE(RANK(rounds_cum_time[[#This Row],[59]],rounds_cum_time[59],1),"."))</f>
        <v>10.</v>
      </c>
      <c r="BQ7" s="129" t="str">
        <f>IF(ISBLANK(laps_times[[#This Row],[60]]),"DNF",CONCATENATE(RANK(rounds_cum_time[[#This Row],[60]],rounds_cum_time[60],1),"."))</f>
        <v>9.</v>
      </c>
      <c r="BR7" s="129" t="str">
        <f>IF(ISBLANK(laps_times[[#This Row],[61]]),"DNF",CONCATENATE(RANK(rounds_cum_time[[#This Row],[61]],rounds_cum_time[61],1),"."))</f>
        <v>8.</v>
      </c>
      <c r="BS7" s="129" t="str">
        <f>IF(ISBLANK(laps_times[[#This Row],[62]]),"DNF",CONCATENATE(RANK(rounds_cum_time[[#This Row],[62]],rounds_cum_time[62],1),"."))</f>
        <v>8.</v>
      </c>
      <c r="BT7" s="129" t="str">
        <f>IF(ISBLANK(laps_times[[#This Row],[63]]),"DNF",CONCATENATE(RANK(rounds_cum_time[[#This Row],[63]],rounds_cum_time[63],1),"."))</f>
        <v>8.</v>
      </c>
      <c r="BU7" s="129" t="str">
        <f>IF(ISBLANK(laps_times[[#This Row],[64]]),"DNF",CONCATENATE(RANK(rounds_cum_time[[#This Row],[64]],rounds_cum_time[64],1),"."))</f>
        <v>8.</v>
      </c>
      <c r="BV7" s="129" t="str">
        <f>IF(ISBLANK(laps_times[[#This Row],[65]]),"DNF",CONCATENATE(RANK(rounds_cum_time[[#This Row],[65]],rounds_cum_time[65],1),"."))</f>
        <v>8.</v>
      </c>
      <c r="BW7" s="129" t="str">
        <f>IF(ISBLANK(laps_times[[#This Row],[66]]),"DNF",CONCATENATE(RANK(rounds_cum_time[[#This Row],[66]],rounds_cum_time[66],1),"."))</f>
        <v>7.</v>
      </c>
      <c r="BX7" s="129" t="str">
        <f>IF(ISBLANK(laps_times[[#This Row],[67]]),"DNF",CONCATENATE(RANK(rounds_cum_time[[#This Row],[67]],rounds_cum_time[67],1),"."))</f>
        <v>7.</v>
      </c>
      <c r="BY7" s="129" t="str">
        <f>IF(ISBLANK(laps_times[[#This Row],[68]]),"DNF",CONCATENATE(RANK(rounds_cum_time[[#This Row],[68]],rounds_cum_time[68],1),"."))</f>
        <v>7.</v>
      </c>
      <c r="BZ7" s="129" t="str">
        <f>IF(ISBLANK(laps_times[[#This Row],[69]]),"DNF",CONCATENATE(RANK(rounds_cum_time[[#This Row],[69]],rounds_cum_time[69],1),"."))</f>
        <v>6.</v>
      </c>
      <c r="CA7" s="129" t="str">
        <f>IF(ISBLANK(laps_times[[#This Row],[70]]),"DNF",CONCATENATE(RANK(rounds_cum_time[[#This Row],[70]],rounds_cum_time[70],1),"."))</f>
        <v>6.</v>
      </c>
      <c r="CB7" s="129" t="str">
        <f>IF(ISBLANK(laps_times[[#This Row],[71]]),"DNF",CONCATENATE(RANK(rounds_cum_time[[#This Row],[71]],rounds_cum_time[71],1),"."))</f>
        <v>6.</v>
      </c>
      <c r="CC7" s="129" t="str">
        <f>IF(ISBLANK(laps_times[[#This Row],[72]]),"DNF",CONCATENATE(RANK(rounds_cum_time[[#This Row],[72]],rounds_cum_time[72],1),"."))</f>
        <v>6.</v>
      </c>
      <c r="CD7" s="129" t="str">
        <f>IF(ISBLANK(laps_times[[#This Row],[73]]),"DNF",CONCATENATE(RANK(rounds_cum_time[[#This Row],[73]],rounds_cum_time[73],1),"."))</f>
        <v>6.</v>
      </c>
      <c r="CE7" s="129" t="str">
        <f>IF(ISBLANK(laps_times[[#This Row],[74]]),"DNF",CONCATENATE(RANK(rounds_cum_time[[#This Row],[74]],rounds_cum_time[74],1),"."))</f>
        <v>6.</v>
      </c>
      <c r="CF7" s="129" t="str">
        <f>IF(ISBLANK(laps_times[[#This Row],[75]]),"DNF",CONCATENATE(RANK(rounds_cum_time[[#This Row],[75]],rounds_cum_time[75],1),"."))</f>
        <v>6.</v>
      </c>
      <c r="CG7" s="129" t="str">
        <f>IF(ISBLANK(laps_times[[#This Row],[76]]),"DNF",CONCATENATE(RANK(rounds_cum_time[[#This Row],[76]],rounds_cum_time[76],1),"."))</f>
        <v>6.</v>
      </c>
      <c r="CH7" s="129" t="str">
        <f>IF(ISBLANK(laps_times[[#This Row],[77]]),"DNF",CONCATENATE(RANK(rounds_cum_time[[#This Row],[77]],rounds_cum_time[77],1),"."))</f>
        <v>6.</v>
      </c>
      <c r="CI7" s="129" t="str">
        <f>IF(ISBLANK(laps_times[[#This Row],[78]]),"DNF",CONCATENATE(RANK(rounds_cum_time[[#This Row],[78]],rounds_cum_time[78],1),"."))</f>
        <v>6.</v>
      </c>
      <c r="CJ7" s="129" t="str">
        <f>IF(ISBLANK(laps_times[[#This Row],[79]]),"DNF",CONCATENATE(RANK(rounds_cum_time[[#This Row],[79]],rounds_cum_time[79],1),"."))</f>
        <v>6.</v>
      </c>
      <c r="CK7" s="129" t="str">
        <f>IF(ISBLANK(laps_times[[#This Row],[80]]),"DNF",CONCATENATE(RANK(rounds_cum_time[[#This Row],[80]],rounds_cum_time[80],1),"."))</f>
        <v>5.</v>
      </c>
      <c r="CL7" s="129" t="str">
        <f>IF(ISBLANK(laps_times[[#This Row],[81]]),"DNF",CONCATENATE(RANK(rounds_cum_time[[#This Row],[81]],rounds_cum_time[81],1),"."))</f>
        <v>5.</v>
      </c>
      <c r="CM7" s="129" t="str">
        <f>IF(ISBLANK(laps_times[[#This Row],[82]]),"DNF",CONCATENATE(RANK(rounds_cum_time[[#This Row],[82]],rounds_cum_time[82],1),"."))</f>
        <v>5.</v>
      </c>
      <c r="CN7" s="129" t="str">
        <f>IF(ISBLANK(laps_times[[#This Row],[83]]),"DNF",CONCATENATE(RANK(rounds_cum_time[[#This Row],[83]],rounds_cum_time[83],1),"."))</f>
        <v>5.</v>
      </c>
      <c r="CO7" s="129" t="str">
        <f>IF(ISBLANK(laps_times[[#This Row],[84]]),"DNF",CONCATENATE(RANK(rounds_cum_time[[#This Row],[84]],rounds_cum_time[84],1),"."))</f>
        <v>5.</v>
      </c>
      <c r="CP7" s="129" t="str">
        <f>IF(ISBLANK(laps_times[[#This Row],[85]]),"DNF",CONCATENATE(RANK(rounds_cum_time[[#This Row],[85]],rounds_cum_time[85],1),"."))</f>
        <v>4.</v>
      </c>
      <c r="CQ7" s="129" t="str">
        <f>IF(ISBLANK(laps_times[[#This Row],[86]]),"DNF",CONCATENATE(RANK(rounds_cum_time[[#This Row],[86]],rounds_cum_time[86],1),"."))</f>
        <v>4.</v>
      </c>
      <c r="CR7" s="129" t="str">
        <f>IF(ISBLANK(laps_times[[#This Row],[87]]),"DNF",CONCATENATE(RANK(rounds_cum_time[[#This Row],[87]],rounds_cum_time[87],1),"."))</f>
        <v>4.</v>
      </c>
      <c r="CS7" s="129" t="str">
        <f>IF(ISBLANK(laps_times[[#This Row],[88]]),"DNF",CONCATENATE(RANK(rounds_cum_time[[#This Row],[88]],rounds_cum_time[88],1),"."))</f>
        <v>4.</v>
      </c>
      <c r="CT7" s="129" t="str">
        <f>IF(ISBLANK(laps_times[[#This Row],[89]]),"DNF",CONCATENATE(RANK(rounds_cum_time[[#This Row],[89]],rounds_cum_time[89],1),"."))</f>
        <v>4.</v>
      </c>
      <c r="CU7" s="129" t="str">
        <f>IF(ISBLANK(laps_times[[#This Row],[90]]),"DNF",CONCATENATE(RANK(rounds_cum_time[[#This Row],[90]],rounds_cum_time[90],1),"."))</f>
        <v>4.</v>
      </c>
      <c r="CV7" s="129" t="str">
        <f>IF(ISBLANK(laps_times[[#This Row],[91]]),"DNF",CONCATENATE(RANK(rounds_cum_time[[#This Row],[91]],rounds_cum_time[91],1),"."))</f>
        <v>4.</v>
      </c>
      <c r="CW7" s="129" t="str">
        <f>IF(ISBLANK(laps_times[[#This Row],[92]]),"DNF",CONCATENATE(RANK(rounds_cum_time[[#This Row],[92]],rounds_cum_time[92],1),"."))</f>
        <v>4.</v>
      </c>
      <c r="CX7" s="129" t="str">
        <f>IF(ISBLANK(laps_times[[#This Row],[93]]),"DNF",CONCATENATE(RANK(rounds_cum_time[[#This Row],[93]],rounds_cum_time[93],1),"."))</f>
        <v>4.</v>
      </c>
      <c r="CY7" s="129" t="str">
        <f>IF(ISBLANK(laps_times[[#This Row],[94]]),"DNF",CONCATENATE(RANK(rounds_cum_time[[#This Row],[94]],rounds_cum_time[94],1),"."))</f>
        <v>4.</v>
      </c>
      <c r="CZ7" s="129" t="str">
        <f>IF(ISBLANK(laps_times[[#This Row],[95]]),"DNF",CONCATENATE(RANK(rounds_cum_time[[#This Row],[95]],rounds_cum_time[95],1),"."))</f>
        <v>4.</v>
      </c>
      <c r="DA7" s="129" t="str">
        <f>IF(ISBLANK(laps_times[[#This Row],[96]]),"DNF",CONCATENATE(RANK(rounds_cum_time[[#This Row],[96]],rounds_cum_time[96],1),"."))</f>
        <v>4.</v>
      </c>
      <c r="DB7" s="129" t="str">
        <f>IF(ISBLANK(laps_times[[#This Row],[97]]),"DNF",CONCATENATE(RANK(rounds_cum_time[[#This Row],[97]],rounds_cum_time[97],1),"."))</f>
        <v>4.</v>
      </c>
      <c r="DC7" s="129" t="str">
        <f>IF(ISBLANK(laps_times[[#This Row],[98]]),"DNF",CONCATENATE(RANK(rounds_cum_time[[#This Row],[98]],rounds_cum_time[98],1),"."))</f>
        <v>4.</v>
      </c>
      <c r="DD7" s="129" t="str">
        <f>IF(ISBLANK(laps_times[[#This Row],[99]]),"DNF",CONCATENATE(RANK(rounds_cum_time[[#This Row],[99]],rounds_cum_time[99],1),"."))</f>
        <v>4.</v>
      </c>
      <c r="DE7" s="129" t="str">
        <f>IF(ISBLANK(laps_times[[#This Row],[100]]),"DNF",CONCATENATE(RANK(rounds_cum_time[[#This Row],[100]],rounds_cum_time[100],1),"."))</f>
        <v>4.</v>
      </c>
      <c r="DF7" s="129" t="str">
        <f>IF(ISBLANK(laps_times[[#This Row],[101]]),"DNF",CONCATENATE(RANK(rounds_cum_time[[#This Row],[101]],rounds_cum_time[101],1),"."))</f>
        <v>4.</v>
      </c>
      <c r="DG7" s="129" t="str">
        <f>IF(ISBLANK(laps_times[[#This Row],[102]]),"DNF",CONCATENATE(RANK(rounds_cum_time[[#This Row],[102]],rounds_cum_time[102],1),"."))</f>
        <v>4.</v>
      </c>
      <c r="DH7" s="129" t="str">
        <f>IF(ISBLANK(laps_times[[#This Row],[103]]),"DNF",CONCATENATE(RANK(rounds_cum_time[[#This Row],[103]],rounds_cum_time[103],1),"."))</f>
        <v>4.</v>
      </c>
      <c r="DI7" s="130" t="str">
        <f>IF(ISBLANK(laps_times[[#This Row],[104]]),"DNF",CONCATENATE(RANK(rounds_cum_time[[#This Row],[104]],rounds_cum_time[104],1),"."))</f>
        <v>4.</v>
      </c>
      <c r="DJ7" s="130" t="str">
        <f>IF(ISBLANK(laps_times[[#This Row],[105]]),"DNF",CONCATENATE(RANK(rounds_cum_time[[#This Row],[105]],rounds_cum_time[105],1),"."))</f>
        <v>4.</v>
      </c>
    </row>
    <row r="8" spans="2:114">
      <c r="B8" s="123">
        <f>laps_times[[#This Row],[poř]]</f>
        <v>5</v>
      </c>
      <c r="C8" s="128">
        <f>laps_times[[#This Row],[s.č.]]</f>
        <v>404</v>
      </c>
      <c r="D8" s="124" t="str">
        <f>laps_times[[#This Row],[jméno]]</f>
        <v>Štafeta - Běžím.pro</v>
      </c>
      <c r="E8" s="125" t="str">
        <f>laps_times[[#This Row],[roč]]</f>
        <v>štafeta</v>
      </c>
      <c r="F8" s="125" t="str">
        <f>laps_times[[#This Row],[kat]]</f>
        <v>ST</v>
      </c>
      <c r="G8" s="125">
        <f>laps_times[[#This Row],[poř_kat]]</f>
        <v>2</v>
      </c>
      <c r="H8" s="124" t="str">
        <f>IF(ISBLANK(laps_times[[#This Row],[klub]]),"-",laps_times[[#This Row],[klub]])</f>
        <v>Běžímpro.cz</v>
      </c>
      <c r="I8" s="133">
        <f>laps_times[[#This Row],[celk. čas]]</f>
        <v>0.12866666666666668</v>
      </c>
      <c r="J8" s="129" t="str">
        <f>IF(ISBLANK(laps_times[[#This Row],[1]]),"DNF",CONCATENATE(RANK(rounds_cum_time[[#This Row],[1]],rounds_cum_time[1],1),"."))</f>
        <v>5.</v>
      </c>
      <c r="K8" s="129" t="str">
        <f>IF(ISBLANK(laps_times[[#This Row],[2]]),"DNF",CONCATENATE(RANK(rounds_cum_time[[#This Row],[2]],rounds_cum_time[2],1),"."))</f>
        <v>5.</v>
      </c>
      <c r="L8" s="129" t="str">
        <f>IF(ISBLANK(laps_times[[#This Row],[3]]),"DNF",CONCATENATE(RANK(rounds_cum_time[[#This Row],[3]],rounds_cum_time[3],1),"."))</f>
        <v>5.</v>
      </c>
      <c r="M8" s="129" t="str">
        <f>IF(ISBLANK(laps_times[[#This Row],[4]]),"DNF",CONCATENATE(RANK(rounds_cum_time[[#This Row],[4]],rounds_cum_time[4],1),"."))</f>
        <v>6.</v>
      </c>
      <c r="N8" s="129" t="str">
        <f>IF(ISBLANK(laps_times[[#This Row],[5]]),"DNF",CONCATENATE(RANK(rounds_cum_time[[#This Row],[5]],rounds_cum_time[5],1),"."))</f>
        <v>6.</v>
      </c>
      <c r="O8" s="129" t="str">
        <f>IF(ISBLANK(laps_times[[#This Row],[6]]),"DNF",CONCATENATE(RANK(rounds_cum_time[[#This Row],[6]],rounds_cum_time[6],1),"."))</f>
        <v>6.</v>
      </c>
      <c r="P8" s="129" t="str">
        <f>IF(ISBLANK(laps_times[[#This Row],[7]]),"DNF",CONCATENATE(RANK(rounds_cum_time[[#This Row],[7]],rounds_cum_time[7],1),"."))</f>
        <v>6.</v>
      </c>
      <c r="Q8" s="129" t="str">
        <f>IF(ISBLANK(laps_times[[#This Row],[8]]),"DNF",CONCATENATE(RANK(rounds_cum_time[[#This Row],[8]],rounds_cum_time[8],1),"."))</f>
        <v>6.</v>
      </c>
      <c r="R8" s="129" t="str">
        <f>IF(ISBLANK(laps_times[[#This Row],[9]]),"DNF",CONCATENATE(RANK(rounds_cum_time[[#This Row],[9]],rounds_cum_time[9],1),"."))</f>
        <v>7.</v>
      </c>
      <c r="S8" s="129" t="str">
        <f>IF(ISBLANK(laps_times[[#This Row],[10]]),"DNF",CONCATENATE(RANK(rounds_cum_time[[#This Row],[10]],rounds_cum_time[10],1),"."))</f>
        <v>7.</v>
      </c>
      <c r="T8" s="129" t="str">
        <f>IF(ISBLANK(laps_times[[#This Row],[11]]),"DNF",CONCATENATE(RANK(rounds_cum_time[[#This Row],[11]],rounds_cum_time[11],1),"."))</f>
        <v>7.</v>
      </c>
      <c r="U8" s="129" t="str">
        <f>IF(ISBLANK(laps_times[[#This Row],[12]]),"DNF",CONCATENATE(RANK(rounds_cum_time[[#This Row],[12]],rounds_cum_time[12],1),"."))</f>
        <v>7.</v>
      </c>
      <c r="V8" s="129" t="str">
        <f>IF(ISBLANK(laps_times[[#This Row],[13]]),"DNF",CONCATENATE(RANK(rounds_cum_time[[#This Row],[13]],rounds_cum_time[13],1),"."))</f>
        <v>7.</v>
      </c>
      <c r="W8" s="129" t="str">
        <f>IF(ISBLANK(laps_times[[#This Row],[14]]),"DNF",CONCATENATE(RANK(rounds_cum_time[[#This Row],[14]],rounds_cum_time[14],1),"."))</f>
        <v>7.</v>
      </c>
      <c r="X8" s="129" t="str">
        <f>IF(ISBLANK(laps_times[[#This Row],[15]]),"DNF",CONCATENATE(RANK(rounds_cum_time[[#This Row],[15]],rounds_cum_time[15],1),"."))</f>
        <v>7.</v>
      </c>
      <c r="Y8" s="129" t="str">
        <f>IF(ISBLANK(laps_times[[#This Row],[16]]),"DNF",CONCATENATE(RANK(rounds_cum_time[[#This Row],[16]],rounds_cum_time[16],1),"."))</f>
        <v>7.</v>
      </c>
      <c r="Z8" s="129" t="str">
        <f>IF(ISBLANK(laps_times[[#This Row],[17]]),"DNF",CONCATENATE(RANK(rounds_cum_time[[#This Row],[17]],rounds_cum_time[17],1),"."))</f>
        <v>7.</v>
      </c>
      <c r="AA8" s="129" t="str">
        <f>IF(ISBLANK(laps_times[[#This Row],[18]]),"DNF",CONCATENATE(RANK(rounds_cum_time[[#This Row],[18]],rounds_cum_time[18],1),"."))</f>
        <v>7.</v>
      </c>
      <c r="AB8" s="129" t="str">
        <f>IF(ISBLANK(laps_times[[#This Row],[19]]),"DNF",CONCATENATE(RANK(rounds_cum_time[[#This Row],[19]],rounds_cum_time[19],1),"."))</f>
        <v>7.</v>
      </c>
      <c r="AC8" s="129" t="str">
        <f>IF(ISBLANK(laps_times[[#This Row],[20]]),"DNF",CONCATENATE(RANK(rounds_cum_time[[#This Row],[20]],rounds_cum_time[20],1),"."))</f>
        <v>8.</v>
      </c>
      <c r="AD8" s="129" t="str">
        <f>IF(ISBLANK(laps_times[[#This Row],[21]]),"DNF",CONCATENATE(RANK(rounds_cum_time[[#This Row],[21]],rounds_cum_time[21],1),"."))</f>
        <v>8.</v>
      </c>
      <c r="AE8" s="129" t="str">
        <f>IF(ISBLANK(laps_times[[#This Row],[22]]),"DNF",CONCATENATE(RANK(rounds_cum_time[[#This Row],[22]],rounds_cum_time[22],1),"."))</f>
        <v>7.</v>
      </c>
      <c r="AF8" s="129" t="str">
        <f>IF(ISBLANK(laps_times[[#This Row],[23]]),"DNF",CONCATENATE(RANK(rounds_cum_time[[#This Row],[23]],rounds_cum_time[23],1),"."))</f>
        <v>7.</v>
      </c>
      <c r="AG8" s="129" t="str">
        <f>IF(ISBLANK(laps_times[[#This Row],[24]]),"DNF",CONCATENATE(RANK(rounds_cum_time[[#This Row],[24]],rounds_cum_time[24],1),"."))</f>
        <v>7.</v>
      </c>
      <c r="AH8" s="129" t="str">
        <f>IF(ISBLANK(laps_times[[#This Row],[25]]),"DNF",CONCATENATE(RANK(rounds_cum_time[[#This Row],[25]],rounds_cum_time[25],1),"."))</f>
        <v>7.</v>
      </c>
      <c r="AI8" s="129" t="str">
        <f>IF(ISBLANK(laps_times[[#This Row],[26]]),"DNF",CONCATENATE(RANK(rounds_cum_time[[#This Row],[26]],rounds_cum_time[26],1),"."))</f>
        <v>7.</v>
      </c>
      <c r="AJ8" s="129" t="str">
        <f>IF(ISBLANK(laps_times[[#This Row],[27]]),"DNF",CONCATENATE(RANK(rounds_cum_time[[#This Row],[27]],rounds_cum_time[27],1),"."))</f>
        <v>7.</v>
      </c>
      <c r="AK8" s="129" t="str">
        <f>IF(ISBLANK(laps_times[[#This Row],[28]]),"DNF",CONCATENATE(RANK(rounds_cum_time[[#This Row],[28]],rounds_cum_time[28],1),"."))</f>
        <v>7.</v>
      </c>
      <c r="AL8" s="129" t="str">
        <f>IF(ISBLANK(laps_times[[#This Row],[29]]),"DNF",CONCATENATE(RANK(rounds_cum_time[[#This Row],[29]],rounds_cum_time[29],1),"."))</f>
        <v>7.</v>
      </c>
      <c r="AM8" s="129" t="str">
        <f>IF(ISBLANK(laps_times[[#This Row],[30]]),"DNF",CONCATENATE(RANK(rounds_cum_time[[#This Row],[30]],rounds_cum_time[30],1),"."))</f>
        <v>7.</v>
      </c>
      <c r="AN8" s="129" t="str">
        <f>IF(ISBLANK(laps_times[[#This Row],[31]]),"DNF",CONCATENATE(RANK(rounds_cum_time[[#This Row],[31]],rounds_cum_time[31],1),"."))</f>
        <v>7.</v>
      </c>
      <c r="AO8" s="129" t="str">
        <f>IF(ISBLANK(laps_times[[#This Row],[32]]),"DNF",CONCATENATE(RANK(rounds_cum_time[[#This Row],[32]],rounds_cum_time[32],1),"."))</f>
        <v>7.</v>
      </c>
      <c r="AP8" s="129" t="str">
        <f>IF(ISBLANK(laps_times[[#This Row],[33]]),"DNF",CONCATENATE(RANK(rounds_cum_time[[#This Row],[33]],rounds_cum_time[33],1),"."))</f>
        <v>7.</v>
      </c>
      <c r="AQ8" s="129" t="str">
        <f>IF(ISBLANK(laps_times[[#This Row],[34]]),"DNF",CONCATENATE(RANK(rounds_cum_time[[#This Row],[34]],rounds_cum_time[34],1),"."))</f>
        <v>7.</v>
      </c>
      <c r="AR8" s="129" t="str">
        <f>IF(ISBLANK(laps_times[[#This Row],[35]]),"DNF",CONCATENATE(RANK(rounds_cum_time[[#This Row],[35]],rounds_cum_time[35],1),"."))</f>
        <v>7.</v>
      </c>
      <c r="AS8" s="129" t="str">
        <f>IF(ISBLANK(laps_times[[#This Row],[36]]),"DNF",CONCATENATE(RANK(rounds_cum_time[[#This Row],[36]],rounds_cum_time[36],1),"."))</f>
        <v>7.</v>
      </c>
      <c r="AT8" s="129" t="str">
        <f>IF(ISBLANK(laps_times[[#This Row],[37]]),"DNF",CONCATENATE(RANK(rounds_cum_time[[#This Row],[37]],rounds_cum_time[37],1),"."))</f>
        <v>6.</v>
      </c>
      <c r="AU8" s="129" t="str">
        <f>IF(ISBLANK(laps_times[[#This Row],[38]]),"DNF",CONCATENATE(RANK(rounds_cum_time[[#This Row],[38]],rounds_cum_time[38],1),"."))</f>
        <v>6.</v>
      </c>
      <c r="AV8" s="129" t="str">
        <f>IF(ISBLANK(laps_times[[#This Row],[39]]),"DNF",CONCATENATE(RANK(rounds_cum_time[[#This Row],[39]],rounds_cum_time[39],1),"."))</f>
        <v>6.</v>
      </c>
      <c r="AW8" s="129" t="str">
        <f>IF(ISBLANK(laps_times[[#This Row],[40]]),"DNF",CONCATENATE(RANK(rounds_cum_time[[#This Row],[40]],rounds_cum_time[40],1),"."))</f>
        <v>6.</v>
      </c>
      <c r="AX8" s="129" t="str">
        <f>IF(ISBLANK(laps_times[[#This Row],[41]]),"DNF",CONCATENATE(RANK(rounds_cum_time[[#This Row],[41]],rounds_cum_time[41],1),"."))</f>
        <v>6.</v>
      </c>
      <c r="AY8" s="129" t="str">
        <f>IF(ISBLANK(laps_times[[#This Row],[42]]),"DNF",CONCATENATE(RANK(rounds_cum_time[[#This Row],[42]],rounds_cum_time[42],1),"."))</f>
        <v>6.</v>
      </c>
      <c r="AZ8" s="129" t="str">
        <f>IF(ISBLANK(laps_times[[#This Row],[43]]),"DNF",CONCATENATE(RANK(rounds_cum_time[[#This Row],[43]],rounds_cum_time[43],1),"."))</f>
        <v>6.</v>
      </c>
      <c r="BA8" s="129" t="str">
        <f>IF(ISBLANK(laps_times[[#This Row],[44]]),"DNF",CONCATENATE(RANK(rounds_cum_time[[#This Row],[44]],rounds_cum_time[44],1),"."))</f>
        <v>6.</v>
      </c>
      <c r="BB8" s="129" t="str">
        <f>IF(ISBLANK(laps_times[[#This Row],[45]]),"DNF",CONCATENATE(RANK(rounds_cum_time[[#This Row],[45]],rounds_cum_time[45],1),"."))</f>
        <v>6.</v>
      </c>
      <c r="BC8" s="129" t="str">
        <f>IF(ISBLANK(laps_times[[#This Row],[46]]),"DNF",CONCATENATE(RANK(rounds_cum_time[[#This Row],[46]],rounds_cum_time[46],1),"."))</f>
        <v>6.</v>
      </c>
      <c r="BD8" s="129" t="str">
        <f>IF(ISBLANK(laps_times[[#This Row],[47]]),"DNF",CONCATENATE(RANK(rounds_cum_time[[#This Row],[47]],rounds_cum_time[47],1),"."))</f>
        <v>6.</v>
      </c>
      <c r="BE8" s="129" t="str">
        <f>IF(ISBLANK(laps_times[[#This Row],[48]]),"DNF",CONCATENATE(RANK(rounds_cum_time[[#This Row],[48]],rounds_cum_time[48],1),"."))</f>
        <v>6.</v>
      </c>
      <c r="BF8" s="129" t="str">
        <f>IF(ISBLANK(laps_times[[#This Row],[49]]),"DNF",CONCATENATE(RANK(rounds_cum_time[[#This Row],[49]],rounds_cum_time[49],1),"."))</f>
        <v>6.</v>
      </c>
      <c r="BG8" s="129" t="str">
        <f>IF(ISBLANK(laps_times[[#This Row],[50]]),"DNF",CONCATENATE(RANK(rounds_cum_time[[#This Row],[50]],rounds_cum_time[50],1),"."))</f>
        <v>6.</v>
      </c>
      <c r="BH8" s="129" t="str">
        <f>IF(ISBLANK(laps_times[[#This Row],[51]]),"DNF",CONCATENATE(RANK(rounds_cum_time[[#This Row],[51]],rounds_cum_time[51],1),"."))</f>
        <v>6.</v>
      </c>
      <c r="BI8" s="129" t="str">
        <f>IF(ISBLANK(laps_times[[#This Row],[52]]),"DNF",CONCATENATE(RANK(rounds_cum_time[[#This Row],[52]],rounds_cum_time[52],1),"."))</f>
        <v>6.</v>
      </c>
      <c r="BJ8" s="129" t="str">
        <f>IF(ISBLANK(laps_times[[#This Row],[53]]),"DNF",CONCATENATE(RANK(rounds_cum_time[[#This Row],[53]],rounds_cum_time[53],1),"."))</f>
        <v>6.</v>
      </c>
      <c r="BK8" s="129" t="str">
        <f>IF(ISBLANK(laps_times[[#This Row],[54]]),"DNF",CONCATENATE(RANK(rounds_cum_time[[#This Row],[54]],rounds_cum_time[54],1),"."))</f>
        <v>6.</v>
      </c>
      <c r="BL8" s="129" t="str">
        <f>IF(ISBLANK(laps_times[[#This Row],[55]]),"DNF",CONCATENATE(RANK(rounds_cum_time[[#This Row],[55]],rounds_cum_time[55],1),"."))</f>
        <v>6.</v>
      </c>
      <c r="BM8" s="129" t="str">
        <f>IF(ISBLANK(laps_times[[#This Row],[56]]),"DNF",CONCATENATE(RANK(rounds_cum_time[[#This Row],[56]],rounds_cum_time[56],1),"."))</f>
        <v>6.</v>
      </c>
      <c r="BN8" s="129" t="str">
        <f>IF(ISBLANK(laps_times[[#This Row],[57]]),"DNF",CONCATENATE(RANK(rounds_cum_time[[#This Row],[57]],rounds_cum_time[57],1),"."))</f>
        <v>6.</v>
      </c>
      <c r="BO8" s="129" t="str">
        <f>IF(ISBLANK(laps_times[[#This Row],[58]]),"DNF",CONCATENATE(RANK(rounds_cum_time[[#This Row],[58]],rounds_cum_time[58],1),"."))</f>
        <v>6.</v>
      </c>
      <c r="BP8" s="129" t="str">
        <f>IF(ISBLANK(laps_times[[#This Row],[59]]),"DNF",CONCATENATE(RANK(rounds_cum_time[[#This Row],[59]],rounds_cum_time[59],1),"."))</f>
        <v>6.</v>
      </c>
      <c r="BQ8" s="129" t="str">
        <f>IF(ISBLANK(laps_times[[#This Row],[60]]),"DNF",CONCATENATE(RANK(rounds_cum_time[[#This Row],[60]],rounds_cum_time[60],1),"."))</f>
        <v>6.</v>
      </c>
      <c r="BR8" s="129" t="str">
        <f>IF(ISBLANK(laps_times[[#This Row],[61]]),"DNF",CONCATENATE(RANK(rounds_cum_time[[#This Row],[61]],rounds_cum_time[61],1),"."))</f>
        <v>6.</v>
      </c>
      <c r="BS8" s="129" t="str">
        <f>IF(ISBLANK(laps_times[[#This Row],[62]]),"DNF",CONCATENATE(RANK(rounds_cum_time[[#This Row],[62]],rounds_cum_time[62],1),"."))</f>
        <v>6.</v>
      </c>
      <c r="BT8" s="129" t="str">
        <f>IF(ISBLANK(laps_times[[#This Row],[63]]),"DNF",CONCATENATE(RANK(rounds_cum_time[[#This Row],[63]],rounds_cum_time[63],1),"."))</f>
        <v>6.</v>
      </c>
      <c r="BU8" s="129" t="str">
        <f>IF(ISBLANK(laps_times[[#This Row],[64]]),"DNF",CONCATENATE(RANK(rounds_cum_time[[#This Row],[64]],rounds_cum_time[64],1),"."))</f>
        <v>6.</v>
      </c>
      <c r="BV8" s="129" t="str">
        <f>IF(ISBLANK(laps_times[[#This Row],[65]]),"DNF",CONCATENATE(RANK(rounds_cum_time[[#This Row],[65]],rounds_cum_time[65],1),"."))</f>
        <v>6.</v>
      </c>
      <c r="BW8" s="129" t="str">
        <f>IF(ISBLANK(laps_times[[#This Row],[66]]),"DNF",CONCATENATE(RANK(rounds_cum_time[[#This Row],[66]],rounds_cum_time[66],1),"."))</f>
        <v>6.</v>
      </c>
      <c r="BX8" s="129" t="str">
        <f>IF(ISBLANK(laps_times[[#This Row],[67]]),"DNF",CONCATENATE(RANK(rounds_cum_time[[#This Row],[67]],rounds_cum_time[67],1),"."))</f>
        <v>6.</v>
      </c>
      <c r="BY8" s="129" t="str">
        <f>IF(ISBLANK(laps_times[[#This Row],[68]]),"DNF",CONCATENATE(RANK(rounds_cum_time[[#This Row],[68]],rounds_cum_time[68],1),"."))</f>
        <v>6.</v>
      </c>
      <c r="BZ8" s="129" t="str">
        <f>IF(ISBLANK(laps_times[[#This Row],[69]]),"DNF",CONCATENATE(RANK(rounds_cum_time[[#This Row],[69]],rounds_cum_time[69],1),"."))</f>
        <v>7.</v>
      </c>
      <c r="CA8" s="129" t="str">
        <f>IF(ISBLANK(laps_times[[#This Row],[70]]),"DNF",CONCATENATE(RANK(rounds_cum_time[[#This Row],[70]],rounds_cum_time[70],1),"."))</f>
        <v>7.</v>
      </c>
      <c r="CB8" s="129" t="str">
        <f>IF(ISBLANK(laps_times[[#This Row],[71]]),"DNF",CONCATENATE(RANK(rounds_cum_time[[#This Row],[71]],rounds_cum_time[71],1),"."))</f>
        <v>7.</v>
      </c>
      <c r="CC8" s="129" t="str">
        <f>IF(ISBLANK(laps_times[[#This Row],[72]]),"DNF",CONCATENATE(RANK(rounds_cum_time[[#This Row],[72]],rounds_cum_time[72],1),"."))</f>
        <v>7.</v>
      </c>
      <c r="CD8" s="129" t="str">
        <f>IF(ISBLANK(laps_times[[#This Row],[73]]),"DNF",CONCATENATE(RANK(rounds_cum_time[[#This Row],[73]],rounds_cum_time[73],1),"."))</f>
        <v>8.</v>
      </c>
      <c r="CE8" s="129" t="str">
        <f>IF(ISBLANK(laps_times[[#This Row],[74]]),"DNF",CONCATENATE(RANK(rounds_cum_time[[#This Row],[74]],rounds_cum_time[74],1),"."))</f>
        <v>8.</v>
      </c>
      <c r="CF8" s="129" t="str">
        <f>IF(ISBLANK(laps_times[[#This Row],[75]]),"DNF",CONCATENATE(RANK(rounds_cum_time[[#This Row],[75]],rounds_cum_time[75],1),"."))</f>
        <v>8.</v>
      </c>
      <c r="CG8" s="129" t="str">
        <f>IF(ISBLANK(laps_times[[#This Row],[76]]),"DNF",CONCATENATE(RANK(rounds_cum_time[[#This Row],[76]],rounds_cum_time[76],1),"."))</f>
        <v>7.</v>
      </c>
      <c r="CH8" s="129" t="str">
        <f>IF(ISBLANK(laps_times[[#This Row],[77]]),"DNF",CONCATENATE(RANK(rounds_cum_time[[#This Row],[77]],rounds_cum_time[77],1),"."))</f>
        <v>7.</v>
      </c>
      <c r="CI8" s="129" t="str">
        <f>IF(ISBLANK(laps_times[[#This Row],[78]]),"DNF",CONCATENATE(RANK(rounds_cum_time[[#This Row],[78]],rounds_cum_time[78],1),"."))</f>
        <v>7.</v>
      </c>
      <c r="CJ8" s="129" t="str">
        <f>IF(ISBLANK(laps_times[[#This Row],[79]]),"DNF",CONCATENATE(RANK(rounds_cum_time[[#This Row],[79]],rounds_cum_time[79],1),"."))</f>
        <v>7.</v>
      </c>
      <c r="CK8" s="129" t="str">
        <f>IF(ISBLANK(laps_times[[#This Row],[80]]),"DNF",CONCATENATE(RANK(rounds_cum_time[[#This Row],[80]],rounds_cum_time[80],1),"."))</f>
        <v>7.</v>
      </c>
      <c r="CL8" s="129" t="str">
        <f>IF(ISBLANK(laps_times[[#This Row],[81]]),"DNF",CONCATENATE(RANK(rounds_cum_time[[#This Row],[81]],rounds_cum_time[81],1),"."))</f>
        <v>7.</v>
      </c>
      <c r="CM8" s="129" t="str">
        <f>IF(ISBLANK(laps_times[[#This Row],[82]]),"DNF",CONCATENATE(RANK(rounds_cum_time[[#This Row],[82]],rounds_cum_time[82],1),"."))</f>
        <v>7.</v>
      </c>
      <c r="CN8" s="129" t="str">
        <f>IF(ISBLANK(laps_times[[#This Row],[83]]),"DNF",CONCATENATE(RANK(rounds_cum_time[[#This Row],[83]],rounds_cum_time[83],1),"."))</f>
        <v>7.</v>
      </c>
      <c r="CO8" s="129" t="str">
        <f>IF(ISBLANK(laps_times[[#This Row],[84]]),"DNF",CONCATENATE(RANK(rounds_cum_time[[#This Row],[84]],rounds_cum_time[84],1),"."))</f>
        <v>7.</v>
      </c>
      <c r="CP8" s="129" t="str">
        <f>IF(ISBLANK(laps_times[[#This Row],[85]]),"DNF",CONCATENATE(RANK(rounds_cum_time[[#This Row],[85]],rounds_cum_time[85],1),"."))</f>
        <v>7.</v>
      </c>
      <c r="CQ8" s="129" t="str">
        <f>IF(ISBLANK(laps_times[[#This Row],[86]]),"DNF",CONCATENATE(RANK(rounds_cum_time[[#This Row],[86]],rounds_cum_time[86],1),"."))</f>
        <v>7.</v>
      </c>
      <c r="CR8" s="129" t="str">
        <f>IF(ISBLANK(laps_times[[#This Row],[87]]),"DNF",CONCATENATE(RANK(rounds_cum_time[[#This Row],[87]],rounds_cum_time[87],1),"."))</f>
        <v>7.</v>
      </c>
      <c r="CS8" s="129" t="str">
        <f>IF(ISBLANK(laps_times[[#This Row],[88]]),"DNF",CONCATENATE(RANK(rounds_cum_time[[#This Row],[88]],rounds_cum_time[88],1),"."))</f>
        <v>7.</v>
      </c>
      <c r="CT8" s="129" t="str">
        <f>IF(ISBLANK(laps_times[[#This Row],[89]]),"DNF",CONCATENATE(RANK(rounds_cum_time[[#This Row],[89]],rounds_cum_time[89],1),"."))</f>
        <v>7.</v>
      </c>
      <c r="CU8" s="129" t="str">
        <f>IF(ISBLANK(laps_times[[#This Row],[90]]),"DNF",CONCATENATE(RANK(rounds_cum_time[[#This Row],[90]],rounds_cum_time[90],1),"."))</f>
        <v>7.</v>
      </c>
      <c r="CV8" s="129" t="str">
        <f>IF(ISBLANK(laps_times[[#This Row],[91]]),"DNF",CONCATENATE(RANK(rounds_cum_time[[#This Row],[91]],rounds_cum_time[91],1),"."))</f>
        <v>7.</v>
      </c>
      <c r="CW8" s="129" t="str">
        <f>IF(ISBLANK(laps_times[[#This Row],[92]]),"DNF",CONCATENATE(RANK(rounds_cum_time[[#This Row],[92]],rounds_cum_time[92],1),"."))</f>
        <v>7.</v>
      </c>
      <c r="CX8" s="129" t="str">
        <f>IF(ISBLANK(laps_times[[#This Row],[93]]),"DNF",CONCATENATE(RANK(rounds_cum_time[[#This Row],[93]],rounds_cum_time[93],1),"."))</f>
        <v>7.</v>
      </c>
      <c r="CY8" s="129" t="str">
        <f>IF(ISBLANK(laps_times[[#This Row],[94]]),"DNF",CONCATENATE(RANK(rounds_cum_time[[#This Row],[94]],rounds_cum_time[94],1),"."))</f>
        <v>7.</v>
      </c>
      <c r="CZ8" s="129" t="str">
        <f>IF(ISBLANK(laps_times[[#This Row],[95]]),"DNF",CONCATENATE(RANK(rounds_cum_time[[#This Row],[95]],rounds_cum_time[95],1),"."))</f>
        <v>6.</v>
      </c>
      <c r="DA8" s="129" t="str">
        <f>IF(ISBLANK(laps_times[[#This Row],[96]]),"DNF",CONCATENATE(RANK(rounds_cum_time[[#This Row],[96]],rounds_cum_time[96],1),"."))</f>
        <v>6.</v>
      </c>
      <c r="DB8" s="129" t="str">
        <f>IF(ISBLANK(laps_times[[#This Row],[97]]),"DNF",CONCATENATE(RANK(rounds_cum_time[[#This Row],[97]],rounds_cum_time[97],1),"."))</f>
        <v>6.</v>
      </c>
      <c r="DC8" s="129" t="str">
        <f>IF(ISBLANK(laps_times[[#This Row],[98]]),"DNF",CONCATENATE(RANK(rounds_cum_time[[#This Row],[98]],rounds_cum_time[98],1),"."))</f>
        <v>6.</v>
      </c>
      <c r="DD8" s="129" t="str">
        <f>IF(ISBLANK(laps_times[[#This Row],[99]]),"DNF",CONCATENATE(RANK(rounds_cum_time[[#This Row],[99]],rounds_cum_time[99],1),"."))</f>
        <v>5.</v>
      </c>
      <c r="DE8" s="129" t="str">
        <f>IF(ISBLANK(laps_times[[#This Row],[100]]),"DNF",CONCATENATE(RANK(rounds_cum_time[[#This Row],[100]],rounds_cum_time[100],1),"."))</f>
        <v>5.</v>
      </c>
      <c r="DF8" s="129" t="str">
        <f>IF(ISBLANK(laps_times[[#This Row],[101]]),"DNF",CONCATENATE(RANK(rounds_cum_time[[#This Row],[101]],rounds_cum_time[101],1),"."))</f>
        <v>5.</v>
      </c>
      <c r="DG8" s="129" t="str">
        <f>IF(ISBLANK(laps_times[[#This Row],[102]]),"DNF",CONCATENATE(RANK(rounds_cum_time[[#This Row],[102]],rounds_cum_time[102],1),"."))</f>
        <v>5.</v>
      </c>
      <c r="DH8" s="129" t="str">
        <f>IF(ISBLANK(laps_times[[#This Row],[103]]),"DNF",CONCATENATE(RANK(rounds_cum_time[[#This Row],[103]],rounds_cum_time[103],1),"."))</f>
        <v>5.</v>
      </c>
      <c r="DI8" s="130" t="str">
        <f>IF(ISBLANK(laps_times[[#This Row],[104]]),"DNF",CONCATENATE(RANK(rounds_cum_time[[#This Row],[104]],rounds_cum_time[104],1),"."))</f>
        <v>5.</v>
      </c>
      <c r="DJ8" s="130" t="str">
        <f>IF(ISBLANK(laps_times[[#This Row],[105]]),"DNF",CONCATENATE(RANK(rounds_cum_time[[#This Row],[105]],rounds_cum_time[105],1),"."))</f>
        <v>5.</v>
      </c>
    </row>
    <row r="9" spans="2:114">
      <c r="B9" s="123">
        <f>laps_times[[#This Row],[poř]]</f>
        <v>6</v>
      </c>
      <c r="C9" s="128">
        <f>laps_times[[#This Row],[s.č.]]</f>
        <v>16</v>
      </c>
      <c r="D9" s="124" t="str">
        <f>laps_times[[#This Row],[jméno]]</f>
        <v>Rokos Lukáš</v>
      </c>
      <c r="E9" s="125">
        <f>laps_times[[#This Row],[roč]]</f>
        <v>1987</v>
      </c>
      <c r="F9" s="125" t="str">
        <f>laps_times[[#This Row],[kat]]</f>
        <v>M30</v>
      </c>
      <c r="G9" s="125">
        <f>laps_times[[#This Row],[poř_kat]]</f>
        <v>2</v>
      </c>
      <c r="H9" s="124" t="str">
        <f>IF(ISBLANK(laps_times[[#This Row],[klub]]),"-",laps_times[[#This Row],[klub]])</f>
        <v>Jiskra Třeboň</v>
      </c>
      <c r="I9" s="133">
        <f>laps_times[[#This Row],[celk. čas]]</f>
        <v>0.13003587962962962</v>
      </c>
      <c r="J9" s="129" t="str">
        <f>IF(ISBLANK(laps_times[[#This Row],[1]]),"DNF",CONCATENATE(RANK(rounds_cum_time[[#This Row],[1]],rounds_cum_time[1],1),"."))</f>
        <v>4.</v>
      </c>
      <c r="K9" s="129" t="str">
        <f>IF(ISBLANK(laps_times[[#This Row],[2]]),"DNF",CONCATENATE(RANK(rounds_cum_time[[#This Row],[2]],rounds_cum_time[2],1),"."))</f>
        <v>4.</v>
      </c>
      <c r="L9" s="129" t="str">
        <f>IF(ISBLANK(laps_times[[#This Row],[3]]),"DNF",CONCATENATE(RANK(rounds_cum_time[[#This Row],[3]],rounds_cum_time[3],1),"."))</f>
        <v>4.</v>
      </c>
      <c r="M9" s="129" t="str">
        <f>IF(ISBLANK(laps_times[[#This Row],[4]]),"DNF",CONCATENATE(RANK(rounds_cum_time[[#This Row],[4]],rounds_cum_time[4],1),"."))</f>
        <v>4.</v>
      </c>
      <c r="N9" s="129" t="str">
        <f>IF(ISBLANK(laps_times[[#This Row],[5]]),"DNF",CONCATENATE(RANK(rounds_cum_time[[#This Row],[5]],rounds_cum_time[5],1),"."))</f>
        <v>4.</v>
      </c>
      <c r="O9" s="129" t="str">
        <f>IF(ISBLANK(laps_times[[#This Row],[6]]),"DNF",CONCATENATE(RANK(rounds_cum_time[[#This Row],[6]],rounds_cum_time[6],1),"."))</f>
        <v>4.</v>
      </c>
      <c r="P9" s="129" t="str">
        <f>IF(ISBLANK(laps_times[[#This Row],[7]]),"DNF",CONCATENATE(RANK(rounds_cum_time[[#This Row],[7]],rounds_cum_time[7],1),"."))</f>
        <v>4.</v>
      </c>
      <c r="Q9" s="129" t="str">
        <f>IF(ISBLANK(laps_times[[#This Row],[8]]),"DNF",CONCATENATE(RANK(rounds_cum_time[[#This Row],[8]],rounds_cum_time[8],1),"."))</f>
        <v>4.</v>
      </c>
      <c r="R9" s="129" t="str">
        <f>IF(ISBLANK(laps_times[[#This Row],[9]]),"DNF",CONCATENATE(RANK(rounds_cum_time[[#This Row],[9]],rounds_cum_time[9],1),"."))</f>
        <v>4.</v>
      </c>
      <c r="S9" s="129" t="str">
        <f>IF(ISBLANK(laps_times[[#This Row],[10]]),"DNF",CONCATENATE(RANK(rounds_cum_time[[#This Row],[10]],rounds_cum_time[10],1),"."))</f>
        <v>4.</v>
      </c>
      <c r="T9" s="129" t="str">
        <f>IF(ISBLANK(laps_times[[#This Row],[11]]),"DNF",CONCATENATE(RANK(rounds_cum_time[[#This Row],[11]],rounds_cum_time[11],1),"."))</f>
        <v>4.</v>
      </c>
      <c r="U9" s="129" t="str">
        <f>IF(ISBLANK(laps_times[[#This Row],[12]]),"DNF",CONCATENATE(RANK(rounds_cum_time[[#This Row],[12]],rounds_cum_time[12],1),"."))</f>
        <v>4.</v>
      </c>
      <c r="V9" s="129" t="str">
        <f>IF(ISBLANK(laps_times[[#This Row],[13]]),"DNF",CONCATENATE(RANK(rounds_cum_time[[#This Row],[13]],rounds_cum_time[13],1),"."))</f>
        <v>4.</v>
      </c>
      <c r="W9" s="129" t="str">
        <f>IF(ISBLANK(laps_times[[#This Row],[14]]),"DNF",CONCATENATE(RANK(rounds_cum_time[[#This Row],[14]],rounds_cum_time[14],1),"."))</f>
        <v>4.</v>
      </c>
      <c r="X9" s="129" t="str">
        <f>IF(ISBLANK(laps_times[[#This Row],[15]]),"DNF",CONCATENATE(RANK(rounds_cum_time[[#This Row],[15]],rounds_cum_time[15],1),"."))</f>
        <v>4.</v>
      </c>
      <c r="Y9" s="129" t="str">
        <f>IF(ISBLANK(laps_times[[#This Row],[16]]),"DNF",CONCATENATE(RANK(rounds_cum_time[[#This Row],[16]],rounds_cum_time[16],1),"."))</f>
        <v>3.</v>
      </c>
      <c r="Z9" s="129" t="str">
        <f>IF(ISBLANK(laps_times[[#This Row],[17]]),"DNF",CONCATENATE(RANK(rounds_cum_time[[#This Row],[17]],rounds_cum_time[17],1),"."))</f>
        <v>3.</v>
      </c>
      <c r="AA9" s="129" t="str">
        <f>IF(ISBLANK(laps_times[[#This Row],[18]]),"DNF",CONCATENATE(RANK(rounds_cum_time[[#This Row],[18]],rounds_cum_time[18],1),"."))</f>
        <v>3.</v>
      </c>
      <c r="AB9" s="129" t="str">
        <f>IF(ISBLANK(laps_times[[#This Row],[19]]),"DNF",CONCATENATE(RANK(rounds_cum_time[[#This Row],[19]],rounds_cum_time[19],1),"."))</f>
        <v>3.</v>
      </c>
      <c r="AC9" s="129" t="str">
        <f>IF(ISBLANK(laps_times[[#This Row],[20]]),"DNF",CONCATENATE(RANK(rounds_cum_time[[#This Row],[20]],rounds_cum_time[20],1),"."))</f>
        <v>3.</v>
      </c>
      <c r="AD9" s="129" t="str">
        <f>IF(ISBLANK(laps_times[[#This Row],[21]]),"DNF",CONCATENATE(RANK(rounds_cum_time[[#This Row],[21]],rounds_cum_time[21],1),"."))</f>
        <v>3.</v>
      </c>
      <c r="AE9" s="129" t="str">
        <f>IF(ISBLANK(laps_times[[#This Row],[22]]),"DNF",CONCATENATE(RANK(rounds_cum_time[[#This Row],[22]],rounds_cum_time[22],1),"."))</f>
        <v>3.</v>
      </c>
      <c r="AF9" s="129" t="str">
        <f>IF(ISBLANK(laps_times[[#This Row],[23]]),"DNF",CONCATENATE(RANK(rounds_cum_time[[#This Row],[23]],rounds_cum_time[23],1),"."))</f>
        <v>3.</v>
      </c>
      <c r="AG9" s="129" t="str">
        <f>IF(ISBLANK(laps_times[[#This Row],[24]]),"DNF",CONCATENATE(RANK(rounds_cum_time[[#This Row],[24]],rounds_cum_time[24],1),"."))</f>
        <v>3.</v>
      </c>
      <c r="AH9" s="129" t="str">
        <f>IF(ISBLANK(laps_times[[#This Row],[25]]),"DNF",CONCATENATE(RANK(rounds_cum_time[[#This Row],[25]],rounds_cum_time[25],1),"."))</f>
        <v>3.</v>
      </c>
      <c r="AI9" s="129" t="str">
        <f>IF(ISBLANK(laps_times[[#This Row],[26]]),"DNF",CONCATENATE(RANK(rounds_cum_time[[#This Row],[26]],rounds_cum_time[26],1),"."))</f>
        <v>2.</v>
      </c>
      <c r="AJ9" s="129" t="str">
        <f>IF(ISBLANK(laps_times[[#This Row],[27]]),"DNF",CONCATENATE(RANK(rounds_cum_time[[#This Row],[27]],rounds_cum_time[27],1),"."))</f>
        <v>3.</v>
      </c>
      <c r="AK9" s="129" t="str">
        <f>IF(ISBLANK(laps_times[[#This Row],[28]]),"DNF",CONCATENATE(RANK(rounds_cum_time[[#This Row],[28]],rounds_cum_time[28],1),"."))</f>
        <v>3.</v>
      </c>
      <c r="AL9" s="129" t="str">
        <f>IF(ISBLANK(laps_times[[#This Row],[29]]),"DNF",CONCATENATE(RANK(rounds_cum_time[[#This Row],[29]],rounds_cum_time[29],1),"."))</f>
        <v>2.</v>
      </c>
      <c r="AM9" s="129" t="str">
        <f>IF(ISBLANK(laps_times[[#This Row],[30]]),"DNF",CONCATENATE(RANK(rounds_cum_time[[#This Row],[30]],rounds_cum_time[30],1),"."))</f>
        <v>2.</v>
      </c>
      <c r="AN9" s="129" t="str">
        <f>IF(ISBLANK(laps_times[[#This Row],[31]]),"DNF",CONCATENATE(RANK(rounds_cum_time[[#This Row],[31]],rounds_cum_time[31],1),"."))</f>
        <v>2.</v>
      </c>
      <c r="AO9" s="129" t="str">
        <f>IF(ISBLANK(laps_times[[#This Row],[32]]),"DNF",CONCATENATE(RANK(rounds_cum_time[[#This Row],[32]],rounds_cum_time[32],1),"."))</f>
        <v>2.</v>
      </c>
      <c r="AP9" s="129" t="str">
        <f>IF(ISBLANK(laps_times[[#This Row],[33]]),"DNF",CONCATENATE(RANK(rounds_cum_time[[#This Row],[33]],rounds_cum_time[33],1),"."))</f>
        <v>2.</v>
      </c>
      <c r="AQ9" s="129" t="str">
        <f>IF(ISBLANK(laps_times[[#This Row],[34]]),"DNF",CONCATENATE(RANK(rounds_cum_time[[#This Row],[34]],rounds_cum_time[34],1),"."))</f>
        <v>2.</v>
      </c>
      <c r="AR9" s="129" t="str">
        <f>IF(ISBLANK(laps_times[[#This Row],[35]]),"DNF",CONCATENATE(RANK(rounds_cum_time[[#This Row],[35]],rounds_cum_time[35],1),"."))</f>
        <v>2.</v>
      </c>
      <c r="AS9" s="129" t="str">
        <f>IF(ISBLANK(laps_times[[#This Row],[36]]),"DNF",CONCATENATE(RANK(rounds_cum_time[[#This Row],[36]],rounds_cum_time[36],1),"."))</f>
        <v>2.</v>
      </c>
      <c r="AT9" s="129" t="str">
        <f>IF(ISBLANK(laps_times[[#This Row],[37]]),"DNF",CONCATENATE(RANK(rounds_cum_time[[#This Row],[37]],rounds_cum_time[37],1),"."))</f>
        <v>2.</v>
      </c>
      <c r="AU9" s="129" t="str">
        <f>IF(ISBLANK(laps_times[[#This Row],[38]]),"DNF",CONCATENATE(RANK(rounds_cum_time[[#This Row],[38]],rounds_cum_time[38],1),"."))</f>
        <v>2.</v>
      </c>
      <c r="AV9" s="129" t="str">
        <f>IF(ISBLANK(laps_times[[#This Row],[39]]),"DNF",CONCATENATE(RANK(rounds_cum_time[[#This Row],[39]],rounds_cum_time[39],1),"."))</f>
        <v>2.</v>
      </c>
      <c r="AW9" s="129" t="str">
        <f>IF(ISBLANK(laps_times[[#This Row],[40]]),"DNF",CONCATENATE(RANK(rounds_cum_time[[#This Row],[40]],rounds_cum_time[40],1),"."))</f>
        <v>2.</v>
      </c>
      <c r="AX9" s="129" t="str">
        <f>IF(ISBLANK(laps_times[[#This Row],[41]]),"DNF",CONCATENATE(RANK(rounds_cum_time[[#This Row],[41]],rounds_cum_time[41],1),"."))</f>
        <v>3.</v>
      </c>
      <c r="AY9" s="129" t="str">
        <f>IF(ISBLANK(laps_times[[#This Row],[42]]),"DNF",CONCATENATE(RANK(rounds_cum_time[[#This Row],[42]],rounds_cum_time[42],1),"."))</f>
        <v>3.</v>
      </c>
      <c r="AZ9" s="129" t="str">
        <f>IF(ISBLANK(laps_times[[#This Row],[43]]),"DNF",CONCATENATE(RANK(rounds_cum_time[[#This Row],[43]],rounds_cum_time[43],1),"."))</f>
        <v>3.</v>
      </c>
      <c r="BA9" s="129" t="str">
        <f>IF(ISBLANK(laps_times[[#This Row],[44]]),"DNF",CONCATENATE(RANK(rounds_cum_time[[#This Row],[44]],rounds_cum_time[44],1),"."))</f>
        <v>3.</v>
      </c>
      <c r="BB9" s="129" t="str">
        <f>IF(ISBLANK(laps_times[[#This Row],[45]]),"DNF",CONCATENATE(RANK(rounds_cum_time[[#This Row],[45]],rounds_cum_time[45],1),"."))</f>
        <v>3.</v>
      </c>
      <c r="BC9" s="129" t="str">
        <f>IF(ISBLANK(laps_times[[#This Row],[46]]),"DNF",CONCATENATE(RANK(rounds_cum_time[[#This Row],[46]],rounds_cum_time[46],1),"."))</f>
        <v>3.</v>
      </c>
      <c r="BD9" s="129" t="str">
        <f>IF(ISBLANK(laps_times[[#This Row],[47]]),"DNF",CONCATENATE(RANK(rounds_cum_time[[#This Row],[47]],rounds_cum_time[47],1),"."))</f>
        <v>3.</v>
      </c>
      <c r="BE9" s="129" t="str">
        <f>IF(ISBLANK(laps_times[[#This Row],[48]]),"DNF",CONCATENATE(RANK(rounds_cum_time[[#This Row],[48]],rounds_cum_time[48],1),"."))</f>
        <v>3.</v>
      </c>
      <c r="BF9" s="129" t="str">
        <f>IF(ISBLANK(laps_times[[#This Row],[49]]),"DNF",CONCATENATE(RANK(rounds_cum_time[[#This Row],[49]],rounds_cum_time[49],1),"."))</f>
        <v>3.</v>
      </c>
      <c r="BG9" s="129" t="str">
        <f>IF(ISBLANK(laps_times[[#This Row],[50]]),"DNF",CONCATENATE(RANK(rounds_cum_time[[#This Row],[50]],rounds_cum_time[50],1),"."))</f>
        <v>3.</v>
      </c>
      <c r="BH9" s="129" t="str">
        <f>IF(ISBLANK(laps_times[[#This Row],[51]]),"DNF",CONCATENATE(RANK(rounds_cum_time[[#This Row],[51]],rounds_cum_time[51],1),"."))</f>
        <v>3.</v>
      </c>
      <c r="BI9" s="129" t="str">
        <f>IF(ISBLANK(laps_times[[#This Row],[52]]),"DNF",CONCATENATE(RANK(rounds_cum_time[[#This Row],[52]],rounds_cum_time[52],1),"."))</f>
        <v>3.</v>
      </c>
      <c r="BJ9" s="129" t="str">
        <f>IF(ISBLANK(laps_times[[#This Row],[53]]),"DNF",CONCATENATE(RANK(rounds_cum_time[[#This Row],[53]],rounds_cum_time[53],1),"."))</f>
        <v>3.</v>
      </c>
      <c r="BK9" s="129" t="str">
        <f>IF(ISBLANK(laps_times[[#This Row],[54]]),"DNF",CONCATENATE(RANK(rounds_cum_time[[#This Row],[54]],rounds_cum_time[54],1),"."))</f>
        <v>3.</v>
      </c>
      <c r="BL9" s="129" t="str">
        <f>IF(ISBLANK(laps_times[[#This Row],[55]]),"DNF",CONCATENATE(RANK(rounds_cum_time[[#This Row],[55]],rounds_cum_time[55],1),"."))</f>
        <v>3.</v>
      </c>
      <c r="BM9" s="129" t="str">
        <f>IF(ISBLANK(laps_times[[#This Row],[56]]),"DNF",CONCATENATE(RANK(rounds_cum_time[[#This Row],[56]],rounds_cum_time[56],1),"."))</f>
        <v>3.</v>
      </c>
      <c r="BN9" s="129" t="str">
        <f>IF(ISBLANK(laps_times[[#This Row],[57]]),"DNF",CONCATENATE(RANK(rounds_cum_time[[#This Row],[57]],rounds_cum_time[57],1),"."))</f>
        <v>3.</v>
      </c>
      <c r="BO9" s="129" t="str">
        <f>IF(ISBLANK(laps_times[[#This Row],[58]]),"DNF",CONCATENATE(RANK(rounds_cum_time[[#This Row],[58]],rounds_cum_time[58],1),"."))</f>
        <v>3.</v>
      </c>
      <c r="BP9" s="129" t="str">
        <f>IF(ISBLANK(laps_times[[#This Row],[59]]),"DNF",CONCATENATE(RANK(rounds_cum_time[[#This Row],[59]],rounds_cum_time[59],1),"."))</f>
        <v>3.</v>
      </c>
      <c r="BQ9" s="129" t="str">
        <f>IF(ISBLANK(laps_times[[#This Row],[60]]),"DNF",CONCATENATE(RANK(rounds_cum_time[[#This Row],[60]],rounds_cum_time[60],1),"."))</f>
        <v>3.</v>
      </c>
      <c r="BR9" s="129" t="str">
        <f>IF(ISBLANK(laps_times[[#This Row],[61]]),"DNF",CONCATENATE(RANK(rounds_cum_time[[#This Row],[61]],rounds_cum_time[61],1),"."))</f>
        <v>3.</v>
      </c>
      <c r="BS9" s="129" t="str">
        <f>IF(ISBLANK(laps_times[[#This Row],[62]]),"DNF",CONCATENATE(RANK(rounds_cum_time[[#This Row],[62]],rounds_cum_time[62],1),"."))</f>
        <v>3.</v>
      </c>
      <c r="BT9" s="129" t="str">
        <f>IF(ISBLANK(laps_times[[#This Row],[63]]),"DNF",CONCATENATE(RANK(rounds_cum_time[[#This Row],[63]],rounds_cum_time[63],1),"."))</f>
        <v>3.</v>
      </c>
      <c r="BU9" s="129" t="str">
        <f>IF(ISBLANK(laps_times[[#This Row],[64]]),"DNF",CONCATENATE(RANK(rounds_cum_time[[#This Row],[64]],rounds_cum_time[64],1),"."))</f>
        <v>3.</v>
      </c>
      <c r="BV9" s="129" t="str">
        <f>IF(ISBLANK(laps_times[[#This Row],[65]]),"DNF",CONCATENATE(RANK(rounds_cum_time[[#This Row],[65]],rounds_cum_time[65],1),"."))</f>
        <v>3.</v>
      </c>
      <c r="BW9" s="129" t="str">
        <f>IF(ISBLANK(laps_times[[#This Row],[66]]),"DNF",CONCATENATE(RANK(rounds_cum_time[[#This Row],[66]],rounds_cum_time[66],1),"."))</f>
        <v>3.</v>
      </c>
      <c r="BX9" s="129" t="str">
        <f>IF(ISBLANK(laps_times[[#This Row],[67]]),"DNF",CONCATENATE(RANK(rounds_cum_time[[#This Row],[67]],rounds_cum_time[67],1),"."))</f>
        <v>3.</v>
      </c>
      <c r="BY9" s="129" t="str">
        <f>IF(ISBLANK(laps_times[[#This Row],[68]]),"DNF",CONCATENATE(RANK(rounds_cum_time[[#This Row],[68]],rounds_cum_time[68],1),"."))</f>
        <v>3.</v>
      </c>
      <c r="BZ9" s="129" t="str">
        <f>IF(ISBLANK(laps_times[[#This Row],[69]]),"DNF",CONCATENATE(RANK(rounds_cum_time[[#This Row],[69]],rounds_cum_time[69],1),"."))</f>
        <v>3.</v>
      </c>
      <c r="CA9" s="129" t="str">
        <f>IF(ISBLANK(laps_times[[#This Row],[70]]),"DNF",CONCATENATE(RANK(rounds_cum_time[[#This Row],[70]],rounds_cum_time[70],1),"."))</f>
        <v>3.</v>
      </c>
      <c r="CB9" s="129" t="str">
        <f>IF(ISBLANK(laps_times[[#This Row],[71]]),"DNF",CONCATENATE(RANK(rounds_cum_time[[#This Row],[71]],rounds_cum_time[71],1),"."))</f>
        <v>3.</v>
      </c>
      <c r="CC9" s="129" t="str">
        <f>IF(ISBLANK(laps_times[[#This Row],[72]]),"DNF",CONCATENATE(RANK(rounds_cum_time[[#This Row],[72]],rounds_cum_time[72],1),"."))</f>
        <v>3.</v>
      </c>
      <c r="CD9" s="129" t="str">
        <f>IF(ISBLANK(laps_times[[#This Row],[73]]),"DNF",CONCATENATE(RANK(rounds_cum_time[[#This Row],[73]],rounds_cum_time[73],1),"."))</f>
        <v>3.</v>
      </c>
      <c r="CE9" s="129" t="str">
        <f>IF(ISBLANK(laps_times[[#This Row],[74]]),"DNF",CONCATENATE(RANK(rounds_cum_time[[#This Row],[74]],rounds_cum_time[74],1),"."))</f>
        <v>3.</v>
      </c>
      <c r="CF9" s="129" t="str">
        <f>IF(ISBLANK(laps_times[[#This Row],[75]]),"DNF",CONCATENATE(RANK(rounds_cum_time[[#This Row],[75]],rounds_cum_time[75],1),"."))</f>
        <v>3.</v>
      </c>
      <c r="CG9" s="129" t="str">
        <f>IF(ISBLANK(laps_times[[#This Row],[76]]),"DNF",CONCATENATE(RANK(rounds_cum_time[[#This Row],[76]],rounds_cum_time[76],1),"."))</f>
        <v>3.</v>
      </c>
      <c r="CH9" s="129" t="str">
        <f>IF(ISBLANK(laps_times[[#This Row],[77]]),"DNF",CONCATENATE(RANK(rounds_cum_time[[#This Row],[77]],rounds_cum_time[77],1),"."))</f>
        <v>4.</v>
      </c>
      <c r="CI9" s="129" t="str">
        <f>IF(ISBLANK(laps_times[[#This Row],[78]]),"DNF",CONCATENATE(RANK(rounds_cum_time[[#This Row],[78]],rounds_cum_time[78],1),"."))</f>
        <v>4.</v>
      </c>
      <c r="CJ9" s="129" t="str">
        <f>IF(ISBLANK(laps_times[[#This Row],[79]]),"DNF",CONCATENATE(RANK(rounds_cum_time[[#This Row],[79]],rounds_cum_time[79],1),"."))</f>
        <v>4.</v>
      </c>
      <c r="CK9" s="129" t="str">
        <f>IF(ISBLANK(laps_times[[#This Row],[80]]),"DNF",CONCATENATE(RANK(rounds_cum_time[[#This Row],[80]],rounds_cum_time[80],1),"."))</f>
        <v>4.</v>
      </c>
      <c r="CL9" s="129" t="str">
        <f>IF(ISBLANK(laps_times[[#This Row],[81]]),"DNF",CONCATENATE(RANK(rounds_cum_time[[#This Row],[81]],rounds_cum_time[81],1),"."))</f>
        <v>4.</v>
      </c>
      <c r="CM9" s="129" t="str">
        <f>IF(ISBLANK(laps_times[[#This Row],[82]]),"DNF",CONCATENATE(RANK(rounds_cum_time[[#This Row],[82]],rounds_cum_time[82],1),"."))</f>
        <v>4.</v>
      </c>
      <c r="CN9" s="129" t="str">
        <f>IF(ISBLANK(laps_times[[#This Row],[83]]),"DNF",CONCATENATE(RANK(rounds_cum_time[[#This Row],[83]],rounds_cum_time[83],1),"."))</f>
        <v>4.</v>
      </c>
      <c r="CO9" s="129" t="str">
        <f>IF(ISBLANK(laps_times[[#This Row],[84]]),"DNF",CONCATENATE(RANK(rounds_cum_time[[#This Row],[84]],rounds_cum_time[84],1),"."))</f>
        <v>4.</v>
      </c>
      <c r="CP9" s="129" t="str">
        <f>IF(ISBLANK(laps_times[[#This Row],[85]]),"DNF",CONCATENATE(RANK(rounds_cum_time[[#This Row],[85]],rounds_cum_time[85],1),"."))</f>
        <v>5.</v>
      </c>
      <c r="CQ9" s="129" t="str">
        <f>IF(ISBLANK(laps_times[[#This Row],[86]]),"DNF",CONCATENATE(RANK(rounds_cum_time[[#This Row],[86]],rounds_cum_time[86],1),"."))</f>
        <v>5.</v>
      </c>
      <c r="CR9" s="129" t="str">
        <f>IF(ISBLANK(laps_times[[#This Row],[87]]),"DNF",CONCATENATE(RANK(rounds_cum_time[[#This Row],[87]],rounds_cum_time[87],1),"."))</f>
        <v>5.</v>
      </c>
      <c r="CS9" s="129" t="str">
        <f>IF(ISBLANK(laps_times[[#This Row],[88]]),"DNF",CONCATENATE(RANK(rounds_cum_time[[#This Row],[88]],rounds_cum_time[88],1),"."))</f>
        <v>5.</v>
      </c>
      <c r="CT9" s="129" t="str">
        <f>IF(ISBLANK(laps_times[[#This Row],[89]]),"DNF",CONCATENATE(RANK(rounds_cum_time[[#This Row],[89]],rounds_cum_time[89],1),"."))</f>
        <v>5.</v>
      </c>
      <c r="CU9" s="129" t="str">
        <f>IF(ISBLANK(laps_times[[#This Row],[90]]),"DNF",CONCATENATE(RANK(rounds_cum_time[[#This Row],[90]],rounds_cum_time[90],1),"."))</f>
        <v>5.</v>
      </c>
      <c r="CV9" s="129" t="str">
        <f>IF(ISBLANK(laps_times[[#This Row],[91]]),"DNF",CONCATENATE(RANK(rounds_cum_time[[#This Row],[91]],rounds_cum_time[91],1),"."))</f>
        <v>5.</v>
      </c>
      <c r="CW9" s="129" t="str">
        <f>IF(ISBLANK(laps_times[[#This Row],[92]]),"DNF",CONCATENATE(RANK(rounds_cum_time[[#This Row],[92]],rounds_cum_time[92],1),"."))</f>
        <v>5.</v>
      </c>
      <c r="CX9" s="129" t="str">
        <f>IF(ISBLANK(laps_times[[#This Row],[93]]),"DNF",CONCATENATE(RANK(rounds_cum_time[[#This Row],[93]],rounds_cum_time[93],1),"."))</f>
        <v>5.</v>
      </c>
      <c r="CY9" s="129" t="str">
        <f>IF(ISBLANK(laps_times[[#This Row],[94]]),"DNF",CONCATENATE(RANK(rounds_cum_time[[#This Row],[94]],rounds_cum_time[94],1),"."))</f>
        <v>5.</v>
      </c>
      <c r="CZ9" s="129" t="str">
        <f>IF(ISBLANK(laps_times[[#This Row],[95]]),"DNF",CONCATENATE(RANK(rounds_cum_time[[#This Row],[95]],rounds_cum_time[95],1),"."))</f>
        <v>5.</v>
      </c>
      <c r="DA9" s="129" t="str">
        <f>IF(ISBLANK(laps_times[[#This Row],[96]]),"DNF",CONCATENATE(RANK(rounds_cum_time[[#This Row],[96]],rounds_cum_time[96],1),"."))</f>
        <v>5.</v>
      </c>
      <c r="DB9" s="129" t="str">
        <f>IF(ISBLANK(laps_times[[#This Row],[97]]),"DNF",CONCATENATE(RANK(rounds_cum_time[[#This Row],[97]],rounds_cum_time[97],1),"."))</f>
        <v>5.</v>
      </c>
      <c r="DC9" s="129" t="str">
        <f>IF(ISBLANK(laps_times[[#This Row],[98]]),"DNF",CONCATENATE(RANK(rounds_cum_time[[#This Row],[98]],rounds_cum_time[98],1),"."))</f>
        <v>5.</v>
      </c>
      <c r="DD9" s="129" t="str">
        <f>IF(ISBLANK(laps_times[[#This Row],[99]]),"DNF",CONCATENATE(RANK(rounds_cum_time[[#This Row],[99]],rounds_cum_time[99],1),"."))</f>
        <v>6.</v>
      </c>
      <c r="DE9" s="129" t="str">
        <f>IF(ISBLANK(laps_times[[#This Row],[100]]),"DNF",CONCATENATE(RANK(rounds_cum_time[[#This Row],[100]],rounds_cum_time[100],1),"."))</f>
        <v>6.</v>
      </c>
      <c r="DF9" s="129" t="str">
        <f>IF(ISBLANK(laps_times[[#This Row],[101]]),"DNF",CONCATENATE(RANK(rounds_cum_time[[#This Row],[101]],rounds_cum_time[101],1),"."))</f>
        <v>6.</v>
      </c>
      <c r="DG9" s="129" t="str">
        <f>IF(ISBLANK(laps_times[[#This Row],[102]]),"DNF",CONCATENATE(RANK(rounds_cum_time[[#This Row],[102]],rounds_cum_time[102],1),"."))</f>
        <v>6.</v>
      </c>
      <c r="DH9" s="129" t="str">
        <f>IF(ISBLANK(laps_times[[#This Row],[103]]),"DNF",CONCATENATE(RANK(rounds_cum_time[[#This Row],[103]],rounds_cum_time[103],1),"."))</f>
        <v>6.</v>
      </c>
      <c r="DI9" s="130" t="str">
        <f>IF(ISBLANK(laps_times[[#This Row],[104]]),"DNF",CONCATENATE(RANK(rounds_cum_time[[#This Row],[104]],rounds_cum_time[104],1),"."))</f>
        <v>6.</v>
      </c>
      <c r="DJ9" s="130" t="str">
        <f>IF(ISBLANK(laps_times[[#This Row],[105]]),"DNF",CONCATENATE(RANK(rounds_cum_time[[#This Row],[105]],rounds_cum_time[105],1),"."))</f>
        <v>6.</v>
      </c>
    </row>
    <row r="10" spans="2:114">
      <c r="B10" s="123">
        <f>laps_times[[#This Row],[poř]]</f>
        <v>7</v>
      </c>
      <c r="C10" s="128">
        <f>laps_times[[#This Row],[s.č.]]</f>
        <v>34</v>
      </c>
      <c r="D10" s="124" t="str">
        <f>laps_times[[#This Row],[jméno]]</f>
        <v>Kasík Konstantin</v>
      </c>
      <c r="E10" s="125">
        <f>laps_times[[#This Row],[roč]]</f>
        <v>1978</v>
      </c>
      <c r="F10" s="125" t="str">
        <f>laps_times[[#This Row],[kat]]</f>
        <v>M40</v>
      </c>
      <c r="G10" s="125">
        <f>laps_times[[#This Row],[poř_kat]]</f>
        <v>2</v>
      </c>
      <c r="H10" s="124" t="str">
        <f>IF(ISBLANK(laps_times[[#This Row],[klub]]),"-",laps_times[[#This Row],[klub]])</f>
        <v>Afinpol</v>
      </c>
      <c r="I10" s="133">
        <f>laps_times[[#This Row],[celk. čas]]</f>
        <v>0.13100347222222222</v>
      </c>
      <c r="J10" s="129" t="str">
        <f>IF(ISBLANK(laps_times[[#This Row],[1]]),"DNF",CONCATENATE(RANK(rounds_cum_time[[#This Row],[1]],rounds_cum_time[1],1),"."))</f>
        <v>18.</v>
      </c>
      <c r="K10" s="129" t="str">
        <f>IF(ISBLANK(laps_times[[#This Row],[2]]),"DNF",CONCATENATE(RANK(rounds_cum_time[[#This Row],[2]],rounds_cum_time[2],1),"."))</f>
        <v>17.</v>
      </c>
      <c r="L10" s="129" t="str">
        <f>IF(ISBLANK(laps_times[[#This Row],[3]]),"DNF",CONCATENATE(RANK(rounds_cum_time[[#This Row],[3]],rounds_cum_time[3],1),"."))</f>
        <v>17.</v>
      </c>
      <c r="M10" s="129" t="str">
        <f>IF(ISBLANK(laps_times[[#This Row],[4]]),"DNF",CONCATENATE(RANK(rounds_cum_time[[#This Row],[4]],rounds_cum_time[4],1),"."))</f>
        <v>15.</v>
      </c>
      <c r="N10" s="129" t="str">
        <f>IF(ISBLANK(laps_times[[#This Row],[5]]),"DNF",CONCATENATE(RANK(rounds_cum_time[[#This Row],[5]],rounds_cum_time[5],1),"."))</f>
        <v>15.</v>
      </c>
      <c r="O10" s="129" t="str">
        <f>IF(ISBLANK(laps_times[[#This Row],[6]]),"DNF",CONCATENATE(RANK(rounds_cum_time[[#This Row],[6]],rounds_cum_time[6],1),"."))</f>
        <v>15.</v>
      </c>
      <c r="P10" s="129" t="str">
        <f>IF(ISBLANK(laps_times[[#This Row],[7]]),"DNF",CONCATENATE(RANK(rounds_cum_time[[#This Row],[7]],rounds_cum_time[7],1),"."))</f>
        <v>16.</v>
      </c>
      <c r="Q10" s="129" t="str">
        <f>IF(ISBLANK(laps_times[[#This Row],[8]]),"DNF",CONCATENATE(RANK(rounds_cum_time[[#This Row],[8]],rounds_cum_time[8],1),"."))</f>
        <v>16.</v>
      </c>
      <c r="R10" s="129" t="str">
        <f>IF(ISBLANK(laps_times[[#This Row],[9]]),"DNF",CONCATENATE(RANK(rounds_cum_time[[#This Row],[9]],rounds_cum_time[9],1),"."))</f>
        <v>15.</v>
      </c>
      <c r="S10" s="129" t="str">
        <f>IF(ISBLANK(laps_times[[#This Row],[10]]),"DNF",CONCATENATE(RANK(rounds_cum_time[[#This Row],[10]],rounds_cum_time[10],1),"."))</f>
        <v>15.</v>
      </c>
      <c r="T10" s="129" t="str">
        <f>IF(ISBLANK(laps_times[[#This Row],[11]]),"DNF",CONCATENATE(RANK(rounds_cum_time[[#This Row],[11]],rounds_cum_time[11],1),"."))</f>
        <v>15.</v>
      </c>
      <c r="U10" s="129" t="str">
        <f>IF(ISBLANK(laps_times[[#This Row],[12]]),"DNF",CONCATENATE(RANK(rounds_cum_time[[#This Row],[12]],rounds_cum_time[12],1),"."))</f>
        <v>15.</v>
      </c>
      <c r="V10" s="129" t="str">
        <f>IF(ISBLANK(laps_times[[#This Row],[13]]),"DNF",CONCATENATE(RANK(rounds_cum_time[[#This Row],[13]],rounds_cum_time[13],1),"."))</f>
        <v>15.</v>
      </c>
      <c r="W10" s="129" t="str">
        <f>IF(ISBLANK(laps_times[[#This Row],[14]]),"DNF",CONCATENATE(RANK(rounds_cum_time[[#This Row],[14]],rounds_cum_time[14],1),"."))</f>
        <v>14.</v>
      </c>
      <c r="X10" s="129" t="str">
        <f>IF(ISBLANK(laps_times[[#This Row],[15]]),"DNF",CONCATENATE(RANK(rounds_cum_time[[#This Row],[15]],rounds_cum_time[15],1),"."))</f>
        <v>14.</v>
      </c>
      <c r="Y10" s="129" t="str">
        <f>IF(ISBLANK(laps_times[[#This Row],[16]]),"DNF",CONCATENATE(RANK(rounds_cum_time[[#This Row],[16]],rounds_cum_time[16],1),"."))</f>
        <v>14.</v>
      </c>
      <c r="Z10" s="129" t="str">
        <f>IF(ISBLANK(laps_times[[#This Row],[17]]),"DNF",CONCATENATE(RANK(rounds_cum_time[[#This Row],[17]],rounds_cum_time[17],1),"."))</f>
        <v>14.</v>
      </c>
      <c r="AA10" s="129" t="str">
        <f>IF(ISBLANK(laps_times[[#This Row],[18]]),"DNF",CONCATENATE(RANK(rounds_cum_time[[#This Row],[18]],rounds_cum_time[18],1),"."))</f>
        <v>14.</v>
      </c>
      <c r="AB10" s="129" t="str">
        <f>IF(ISBLANK(laps_times[[#This Row],[19]]),"DNF",CONCATENATE(RANK(rounds_cum_time[[#This Row],[19]],rounds_cum_time[19],1),"."))</f>
        <v>14.</v>
      </c>
      <c r="AC10" s="129" t="str">
        <f>IF(ISBLANK(laps_times[[#This Row],[20]]),"DNF",CONCATENATE(RANK(rounds_cum_time[[#This Row],[20]],rounds_cum_time[20],1),"."))</f>
        <v>13.</v>
      </c>
      <c r="AD10" s="129" t="str">
        <f>IF(ISBLANK(laps_times[[#This Row],[21]]),"DNF",CONCATENATE(RANK(rounds_cum_time[[#This Row],[21]],rounds_cum_time[21],1),"."))</f>
        <v>12.</v>
      </c>
      <c r="AE10" s="129" t="str">
        <f>IF(ISBLANK(laps_times[[#This Row],[22]]),"DNF",CONCATENATE(RANK(rounds_cum_time[[#This Row],[22]],rounds_cum_time[22],1),"."))</f>
        <v>12.</v>
      </c>
      <c r="AF10" s="129" t="str">
        <f>IF(ISBLANK(laps_times[[#This Row],[23]]),"DNF",CONCATENATE(RANK(rounds_cum_time[[#This Row],[23]],rounds_cum_time[23],1),"."))</f>
        <v>12.</v>
      </c>
      <c r="AG10" s="129" t="str">
        <f>IF(ISBLANK(laps_times[[#This Row],[24]]),"DNF",CONCATENATE(RANK(rounds_cum_time[[#This Row],[24]],rounds_cum_time[24],1),"."))</f>
        <v>12.</v>
      </c>
      <c r="AH10" s="129" t="str">
        <f>IF(ISBLANK(laps_times[[#This Row],[25]]),"DNF",CONCATENATE(RANK(rounds_cum_time[[#This Row],[25]],rounds_cum_time[25],1),"."))</f>
        <v>12.</v>
      </c>
      <c r="AI10" s="129" t="str">
        <f>IF(ISBLANK(laps_times[[#This Row],[26]]),"DNF",CONCATENATE(RANK(rounds_cum_time[[#This Row],[26]],rounds_cum_time[26],1),"."))</f>
        <v>12.</v>
      </c>
      <c r="AJ10" s="129" t="str">
        <f>IF(ISBLANK(laps_times[[#This Row],[27]]),"DNF",CONCATENATE(RANK(rounds_cum_time[[#This Row],[27]],rounds_cum_time[27],1),"."))</f>
        <v>12.</v>
      </c>
      <c r="AK10" s="129" t="str">
        <f>IF(ISBLANK(laps_times[[#This Row],[28]]),"DNF",CONCATENATE(RANK(rounds_cum_time[[#This Row],[28]],rounds_cum_time[28],1),"."))</f>
        <v>12.</v>
      </c>
      <c r="AL10" s="129" t="str">
        <f>IF(ISBLANK(laps_times[[#This Row],[29]]),"DNF",CONCATENATE(RANK(rounds_cum_time[[#This Row],[29]],rounds_cum_time[29],1),"."))</f>
        <v>12.</v>
      </c>
      <c r="AM10" s="129" t="str">
        <f>IF(ISBLANK(laps_times[[#This Row],[30]]),"DNF",CONCATENATE(RANK(rounds_cum_time[[#This Row],[30]],rounds_cum_time[30],1),"."))</f>
        <v>12.</v>
      </c>
      <c r="AN10" s="129" t="str">
        <f>IF(ISBLANK(laps_times[[#This Row],[31]]),"DNF",CONCATENATE(RANK(rounds_cum_time[[#This Row],[31]],rounds_cum_time[31],1),"."))</f>
        <v>11.</v>
      </c>
      <c r="AO10" s="129" t="str">
        <f>IF(ISBLANK(laps_times[[#This Row],[32]]),"DNF",CONCATENATE(RANK(rounds_cum_time[[#This Row],[32]],rounds_cum_time[32],1),"."))</f>
        <v>11.</v>
      </c>
      <c r="AP10" s="129" t="str">
        <f>IF(ISBLANK(laps_times[[#This Row],[33]]),"DNF",CONCATENATE(RANK(rounds_cum_time[[#This Row],[33]],rounds_cum_time[33],1),"."))</f>
        <v>11.</v>
      </c>
      <c r="AQ10" s="129" t="str">
        <f>IF(ISBLANK(laps_times[[#This Row],[34]]),"DNF",CONCATENATE(RANK(rounds_cum_time[[#This Row],[34]],rounds_cum_time[34],1),"."))</f>
        <v>11.</v>
      </c>
      <c r="AR10" s="129" t="str">
        <f>IF(ISBLANK(laps_times[[#This Row],[35]]),"DNF",CONCATENATE(RANK(rounds_cum_time[[#This Row],[35]],rounds_cum_time[35],1),"."))</f>
        <v>11.</v>
      </c>
      <c r="AS10" s="129" t="str">
        <f>IF(ISBLANK(laps_times[[#This Row],[36]]),"DNF",CONCATENATE(RANK(rounds_cum_time[[#This Row],[36]],rounds_cum_time[36],1),"."))</f>
        <v>11.</v>
      </c>
      <c r="AT10" s="129" t="str">
        <f>IF(ISBLANK(laps_times[[#This Row],[37]]),"DNF",CONCATENATE(RANK(rounds_cum_time[[#This Row],[37]],rounds_cum_time[37],1),"."))</f>
        <v>10.</v>
      </c>
      <c r="AU10" s="129" t="str">
        <f>IF(ISBLANK(laps_times[[#This Row],[38]]),"DNF",CONCATENATE(RANK(rounds_cum_time[[#This Row],[38]],rounds_cum_time[38],1),"."))</f>
        <v>10.</v>
      </c>
      <c r="AV10" s="129" t="str">
        <f>IF(ISBLANK(laps_times[[#This Row],[39]]),"DNF",CONCATENATE(RANK(rounds_cum_time[[#This Row],[39]],rounds_cum_time[39],1),"."))</f>
        <v>9.</v>
      </c>
      <c r="AW10" s="129" t="str">
        <f>IF(ISBLANK(laps_times[[#This Row],[40]]),"DNF",CONCATENATE(RANK(rounds_cum_time[[#This Row],[40]],rounds_cum_time[40],1),"."))</f>
        <v>9.</v>
      </c>
      <c r="AX10" s="129" t="str">
        <f>IF(ISBLANK(laps_times[[#This Row],[41]]),"DNF",CONCATENATE(RANK(rounds_cum_time[[#This Row],[41]],rounds_cum_time[41],1),"."))</f>
        <v>9.</v>
      </c>
      <c r="AY10" s="129" t="str">
        <f>IF(ISBLANK(laps_times[[#This Row],[42]]),"DNF",CONCATENATE(RANK(rounds_cum_time[[#This Row],[42]],rounds_cum_time[42],1),"."))</f>
        <v>9.</v>
      </c>
      <c r="AZ10" s="129" t="str">
        <f>IF(ISBLANK(laps_times[[#This Row],[43]]),"DNF",CONCATENATE(RANK(rounds_cum_time[[#This Row],[43]],rounds_cum_time[43],1),"."))</f>
        <v>9.</v>
      </c>
      <c r="BA10" s="129" t="str">
        <f>IF(ISBLANK(laps_times[[#This Row],[44]]),"DNF",CONCATENATE(RANK(rounds_cum_time[[#This Row],[44]],rounds_cum_time[44],1),"."))</f>
        <v>9.</v>
      </c>
      <c r="BB10" s="129" t="str">
        <f>IF(ISBLANK(laps_times[[#This Row],[45]]),"DNF",CONCATENATE(RANK(rounds_cum_time[[#This Row],[45]],rounds_cum_time[45],1),"."))</f>
        <v>9.</v>
      </c>
      <c r="BC10" s="129" t="str">
        <f>IF(ISBLANK(laps_times[[#This Row],[46]]),"DNF",CONCATENATE(RANK(rounds_cum_time[[#This Row],[46]],rounds_cum_time[46],1),"."))</f>
        <v>9.</v>
      </c>
      <c r="BD10" s="129" t="str">
        <f>IF(ISBLANK(laps_times[[#This Row],[47]]),"DNF",CONCATENATE(RANK(rounds_cum_time[[#This Row],[47]],rounds_cum_time[47],1),"."))</f>
        <v>9.</v>
      </c>
      <c r="BE10" s="129" t="str">
        <f>IF(ISBLANK(laps_times[[#This Row],[48]]),"DNF",CONCATENATE(RANK(rounds_cum_time[[#This Row],[48]],rounds_cum_time[48],1),"."))</f>
        <v>9.</v>
      </c>
      <c r="BF10" s="129" t="str">
        <f>IF(ISBLANK(laps_times[[#This Row],[49]]),"DNF",CONCATENATE(RANK(rounds_cum_time[[#This Row],[49]],rounds_cum_time[49],1),"."))</f>
        <v>9.</v>
      </c>
      <c r="BG10" s="129" t="str">
        <f>IF(ISBLANK(laps_times[[#This Row],[50]]),"DNF",CONCATENATE(RANK(rounds_cum_time[[#This Row],[50]],rounds_cum_time[50],1),"."))</f>
        <v>8.</v>
      </c>
      <c r="BH10" s="129" t="str">
        <f>IF(ISBLANK(laps_times[[#This Row],[51]]),"DNF",CONCATENATE(RANK(rounds_cum_time[[#This Row],[51]],rounds_cum_time[51],1),"."))</f>
        <v>8.</v>
      </c>
      <c r="BI10" s="129" t="str">
        <f>IF(ISBLANK(laps_times[[#This Row],[52]]),"DNF",CONCATENATE(RANK(rounds_cum_time[[#This Row],[52]],rounds_cum_time[52],1),"."))</f>
        <v>8.</v>
      </c>
      <c r="BJ10" s="129" t="str">
        <f>IF(ISBLANK(laps_times[[#This Row],[53]]),"DNF",CONCATENATE(RANK(rounds_cum_time[[#This Row],[53]],rounds_cum_time[53],1),"."))</f>
        <v>8.</v>
      </c>
      <c r="BK10" s="129" t="str">
        <f>IF(ISBLANK(laps_times[[#This Row],[54]]),"DNF",CONCATENATE(RANK(rounds_cum_time[[#This Row],[54]],rounds_cum_time[54],1),"."))</f>
        <v>8.</v>
      </c>
      <c r="BL10" s="129" t="str">
        <f>IF(ISBLANK(laps_times[[#This Row],[55]]),"DNF",CONCATENATE(RANK(rounds_cum_time[[#This Row],[55]],rounds_cum_time[55],1),"."))</f>
        <v>7.</v>
      </c>
      <c r="BM10" s="129" t="str">
        <f>IF(ISBLANK(laps_times[[#This Row],[56]]),"DNF",CONCATENATE(RANK(rounds_cum_time[[#This Row],[56]],rounds_cum_time[56],1),"."))</f>
        <v>7.</v>
      </c>
      <c r="BN10" s="129" t="str">
        <f>IF(ISBLANK(laps_times[[#This Row],[57]]),"DNF",CONCATENATE(RANK(rounds_cum_time[[#This Row],[57]],rounds_cum_time[57],1),"."))</f>
        <v>7.</v>
      </c>
      <c r="BO10" s="129" t="str">
        <f>IF(ISBLANK(laps_times[[#This Row],[58]]),"DNF",CONCATENATE(RANK(rounds_cum_time[[#This Row],[58]],rounds_cum_time[58],1),"."))</f>
        <v>7.</v>
      </c>
      <c r="BP10" s="129" t="str">
        <f>IF(ISBLANK(laps_times[[#This Row],[59]]),"DNF",CONCATENATE(RANK(rounds_cum_time[[#This Row],[59]],rounds_cum_time[59],1),"."))</f>
        <v>7.</v>
      </c>
      <c r="BQ10" s="129" t="str">
        <f>IF(ISBLANK(laps_times[[#This Row],[60]]),"DNF",CONCATENATE(RANK(rounds_cum_time[[#This Row],[60]],rounds_cum_time[60],1),"."))</f>
        <v>7.</v>
      </c>
      <c r="BR10" s="129" t="str">
        <f>IF(ISBLANK(laps_times[[#This Row],[61]]),"DNF",CONCATENATE(RANK(rounds_cum_time[[#This Row],[61]],rounds_cum_time[61],1),"."))</f>
        <v>7.</v>
      </c>
      <c r="BS10" s="129" t="str">
        <f>IF(ISBLANK(laps_times[[#This Row],[62]]),"DNF",CONCATENATE(RANK(rounds_cum_time[[#This Row],[62]],rounds_cum_time[62],1),"."))</f>
        <v>7.</v>
      </c>
      <c r="BT10" s="129" t="str">
        <f>IF(ISBLANK(laps_times[[#This Row],[63]]),"DNF",CONCATENATE(RANK(rounds_cum_time[[#This Row],[63]],rounds_cum_time[63],1),"."))</f>
        <v>7.</v>
      </c>
      <c r="BU10" s="129" t="str">
        <f>IF(ISBLANK(laps_times[[#This Row],[64]]),"DNF",CONCATENATE(RANK(rounds_cum_time[[#This Row],[64]],rounds_cum_time[64],1),"."))</f>
        <v>7.</v>
      </c>
      <c r="BV10" s="129" t="str">
        <f>IF(ISBLANK(laps_times[[#This Row],[65]]),"DNF",CONCATENATE(RANK(rounds_cum_time[[#This Row],[65]],rounds_cum_time[65],1),"."))</f>
        <v>7.</v>
      </c>
      <c r="BW10" s="129" t="str">
        <f>IF(ISBLANK(laps_times[[#This Row],[66]]),"DNF",CONCATENATE(RANK(rounds_cum_time[[#This Row],[66]],rounds_cum_time[66],1),"."))</f>
        <v>8.</v>
      </c>
      <c r="BX10" s="129" t="str">
        <f>IF(ISBLANK(laps_times[[#This Row],[67]]),"DNF",CONCATENATE(RANK(rounds_cum_time[[#This Row],[67]],rounds_cum_time[67],1),"."))</f>
        <v>8.</v>
      </c>
      <c r="BY10" s="129" t="str">
        <f>IF(ISBLANK(laps_times[[#This Row],[68]]),"DNF",CONCATENATE(RANK(rounds_cum_time[[#This Row],[68]],rounds_cum_time[68],1),"."))</f>
        <v>8.</v>
      </c>
      <c r="BZ10" s="129" t="str">
        <f>IF(ISBLANK(laps_times[[#This Row],[69]]),"DNF",CONCATENATE(RANK(rounds_cum_time[[#This Row],[69]],rounds_cum_time[69],1),"."))</f>
        <v>8.</v>
      </c>
      <c r="CA10" s="129" t="str">
        <f>IF(ISBLANK(laps_times[[#This Row],[70]]),"DNF",CONCATENATE(RANK(rounds_cum_time[[#This Row],[70]],rounds_cum_time[70],1),"."))</f>
        <v>8.</v>
      </c>
      <c r="CB10" s="129" t="str">
        <f>IF(ISBLANK(laps_times[[#This Row],[71]]),"DNF",CONCATENATE(RANK(rounds_cum_time[[#This Row],[71]],rounds_cum_time[71],1),"."))</f>
        <v>8.</v>
      </c>
      <c r="CC10" s="129" t="str">
        <f>IF(ISBLANK(laps_times[[#This Row],[72]]),"DNF",CONCATENATE(RANK(rounds_cum_time[[#This Row],[72]],rounds_cum_time[72],1),"."))</f>
        <v>8.</v>
      </c>
      <c r="CD10" s="129" t="str">
        <f>IF(ISBLANK(laps_times[[#This Row],[73]]),"DNF",CONCATENATE(RANK(rounds_cum_time[[#This Row],[73]],rounds_cum_time[73],1),"."))</f>
        <v>7.</v>
      </c>
      <c r="CE10" s="129" t="str">
        <f>IF(ISBLANK(laps_times[[#This Row],[74]]),"DNF",CONCATENATE(RANK(rounds_cum_time[[#This Row],[74]],rounds_cum_time[74],1),"."))</f>
        <v>7.</v>
      </c>
      <c r="CF10" s="129" t="str">
        <f>IF(ISBLANK(laps_times[[#This Row],[75]]),"DNF",CONCATENATE(RANK(rounds_cum_time[[#This Row],[75]],rounds_cum_time[75],1),"."))</f>
        <v>7.</v>
      </c>
      <c r="CG10" s="129" t="str">
        <f>IF(ISBLANK(laps_times[[#This Row],[76]]),"DNF",CONCATENATE(RANK(rounds_cum_time[[#This Row],[76]],rounds_cum_time[76],1),"."))</f>
        <v>8.</v>
      </c>
      <c r="CH10" s="129" t="str">
        <f>IF(ISBLANK(laps_times[[#This Row],[77]]),"DNF",CONCATENATE(RANK(rounds_cum_time[[#This Row],[77]],rounds_cum_time[77],1),"."))</f>
        <v>8.</v>
      </c>
      <c r="CI10" s="129" t="str">
        <f>IF(ISBLANK(laps_times[[#This Row],[78]]),"DNF",CONCATENATE(RANK(rounds_cum_time[[#This Row],[78]],rounds_cum_time[78],1),"."))</f>
        <v>8.</v>
      </c>
      <c r="CJ10" s="129" t="str">
        <f>IF(ISBLANK(laps_times[[#This Row],[79]]),"DNF",CONCATENATE(RANK(rounds_cum_time[[#This Row],[79]],rounds_cum_time[79],1),"."))</f>
        <v>8.</v>
      </c>
      <c r="CK10" s="129" t="str">
        <f>IF(ISBLANK(laps_times[[#This Row],[80]]),"DNF",CONCATENATE(RANK(rounds_cum_time[[#This Row],[80]],rounds_cum_time[80],1),"."))</f>
        <v>8.</v>
      </c>
      <c r="CL10" s="129" t="str">
        <f>IF(ISBLANK(laps_times[[#This Row],[81]]),"DNF",CONCATENATE(RANK(rounds_cum_time[[#This Row],[81]],rounds_cum_time[81],1),"."))</f>
        <v>8.</v>
      </c>
      <c r="CM10" s="129" t="str">
        <f>IF(ISBLANK(laps_times[[#This Row],[82]]),"DNF",CONCATENATE(RANK(rounds_cum_time[[#This Row],[82]],rounds_cum_time[82],1),"."))</f>
        <v>8.</v>
      </c>
      <c r="CN10" s="129" t="str">
        <f>IF(ISBLANK(laps_times[[#This Row],[83]]),"DNF",CONCATENATE(RANK(rounds_cum_time[[#This Row],[83]],rounds_cum_time[83],1),"."))</f>
        <v>8.</v>
      </c>
      <c r="CO10" s="129" t="str">
        <f>IF(ISBLANK(laps_times[[#This Row],[84]]),"DNF",CONCATENATE(RANK(rounds_cum_time[[#This Row],[84]],rounds_cum_time[84],1),"."))</f>
        <v>8.</v>
      </c>
      <c r="CP10" s="129" t="str">
        <f>IF(ISBLANK(laps_times[[#This Row],[85]]),"DNF",CONCATENATE(RANK(rounds_cum_time[[#This Row],[85]],rounds_cum_time[85],1),"."))</f>
        <v>8.</v>
      </c>
      <c r="CQ10" s="129" t="str">
        <f>IF(ISBLANK(laps_times[[#This Row],[86]]),"DNF",CONCATENATE(RANK(rounds_cum_time[[#This Row],[86]],rounds_cum_time[86],1),"."))</f>
        <v>8.</v>
      </c>
      <c r="CR10" s="129" t="str">
        <f>IF(ISBLANK(laps_times[[#This Row],[87]]),"DNF",CONCATENATE(RANK(rounds_cum_time[[#This Row],[87]],rounds_cum_time[87],1),"."))</f>
        <v>8.</v>
      </c>
      <c r="CS10" s="129" t="str">
        <f>IF(ISBLANK(laps_times[[#This Row],[88]]),"DNF",CONCATENATE(RANK(rounds_cum_time[[#This Row],[88]],rounds_cum_time[88],1),"."))</f>
        <v>8.</v>
      </c>
      <c r="CT10" s="129" t="str">
        <f>IF(ISBLANK(laps_times[[#This Row],[89]]),"DNF",CONCATENATE(RANK(rounds_cum_time[[#This Row],[89]],rounds_cum_time[89],1),"."))</f>
        <v>8.</v>
      </c>
      <c r="CU10" s="129" t="str">
        <f>IF(ISBLANK(laps_times[[#This Row],[90]]),"DNF",CONCATENATE(RANK(rounds_cum_time[[#This Row],[90]],rounds_cum_time[90],1),"."))</f>
        <v>8.</v>
      </c>
      <c r="CV10" s="129" t="str">
        <f>IF(ISBLANK(laps_times[[#This Row],[91]]),"DNF",CONCATENATE(RANK(rounds_cum_time[[#This Row],[91]],rounds_cum_time[91],1),"."))</f>
        <v>8.</v>
      </c>
      <c r="CW10" s="129" t="str">
        <f>IF(ISBLANK(laps_times[[#This Row],[92]]),"DNF",CONCATENATE(RANK(rounds_cum_time[[#This Row],[92]],rounds_cum_time[92],1),"."))</f>
        <v>8.</v>
      </c>
      <c r="CX10" s="129" t="str">
        <f>IF(ISBLANK(laps_times[[#This Row],[93]]),"DNF",CONCATENATE(RANK(rounds_cum_time[[#This Row],[93]],rounds_cum_time[93],1),"."))</f>
        <v>8.</v>
      </c>
      <c r="CY10" s="129" t="str">
        <f>IF(ISBLANK(laps_times[[#This Row],[94]]),"DNF",CONCATENATE(RANK(rounds_cum_time[[#This Row],[94]],rounds_cum_time[94],1),"."))</f>
        <v>8.</v>
      </c>
      <c r="CZ10" s="129" t="str">
        <f>IF(ISBLANK(laps_times[[#This Row],[95]]),"DNF",CONCATENATE(RANK(rounds_cum_time[[#This Row],[95]],rounds_cum_time[95],1),"."))</f>
        <v>8.</v>
      </c>
      <c r="DA10" s="129" t="str">
        <f>IF(ISBLANK(laps_times[[#This Row],[96]]),"DNF",CONCATENATE(RANK(rounds_cum_time[[#This Row],[96]],rounds_cum_time[96],1),"."))</f>
        <v>8.</v>
      </c>
      <c r="DB10" s="129" t="str">
        <f>IF(ISBLANK(laps_times[[#This Row],[97]]),"DNF",CONCATENATE(RANK(rounds_cum_time[[#This Row],[97]],rounds_cum_time[97],1),"."))</f>
        <v>8.</v>
      </c>
      <c r="DC10" s="129" t="str">
        <f>IF(ISBLANK(laps_times[[#This Row],[98]]),"DNF",CONCATENATE(RANK(rounds_cum_time[[#This Row],[98]],rounds_cum_time[98],1),"."))</f>
        <v>8.</v>
      </c>
      <c r="DD10" s="129" t="str">
        <f>IF(ISBLANK(laps_times[[#This Row],[99]]),"DNF",CONCATENATE(RANK(rounds_cum_time[[#This Row],[99]],rounds_cum_time[99],1),"."))</f>
        <v>8.</v>
      </c>
      <c r="DE10" s="129" t="str">
        <f>IF(ISBLANK(laps_times[[#This Row],[100]]),"DNF",CONCATENATE(RANK(rounds_cum_time[[#This Row],[100]],rounds_cum_time[100],1),"."))</f>
        <v>8.</v>
      </c>
      <c r="DF10" s="129" t="str">
        <f>IF(ISBLANK(laps_times[[#This Row],[101]]),"DNF",CONCATENATE(RANK(rounds_cum_time[[#This Row],[101]],rounds_cum_time[101],1),"."))</f>
        <v>7.</v>
      </c>
      <c r="DG10" s="129" t="str">
        <f>IF(ISBLANK(laps_times[[#This Row],[102]]),"DNF",CONCATENATE(RANK(rounds_cum_time[[#This Row],[102]],rounds_cum_time[102],1),"."))</f>
        <v>7.</v>
      </c>
      <c r="DH10" s="129" t="str">
        <f>IF(ISBLANK(laps_times[[#This Row],[103]]),"DNF",CONCATENATE(RANK(rounds_cum_time[[#This Row],[103]],rounds_cum_time[103],1),"."))</f>
        <v>7.</v>
      </c>
      <c r="DI10" s="130" t="str">
        <f>IF(ISBLANK(laps_times[[#This Row],[104]]),"DNF",CONCATENATE(RANK(rounds_cum_time[[#This Row],[104]],rounds_cum_time[104],1),"."))</f>
        <v>7.</v>
      </c>
      <c r="DJ10" s="130" t="str">
        <f>IF(ISBLANK(laps_times[[#This Row],[105]]),"DNF",CONCATENATE(RANK(rounds_cum_time[[#This Row],[105]],rounds_cum_time[105],1),"."))</f>
        <v>7.</v>
      </c>
    </row>
    <row r="11" spans="2:114">
      <c r="B11" s="123">
        <f>laps_times[[#This Row],[poř]]</f>
        <v>8</v>
      </c>
      <c r="C11" s="128">
        <f>laps_times[[#This Row],[s.č.]]</f>
        <v>84</v>
      </c>
      <c r="D11" s="124" t="str">
        <f>laps_times[[#This Row],[jméno]]</f>
        <v>Zelenka Libor</v>
      </c>
      <c r="E11" s="125">
        <f>laps_times[[#This Row],[roč]]</f>
        <v>1975</v>
      </c>
      <c r="F11" s="125" t="str">
        <f>laps_times[[#This Row],[kat]]</f>
        <v>M40</v>
      </c>
      <c r="G11" s="125">
        <f>laps_times[[#This Row],[poř_kat]]</f>
        <v>3</v>
      </c>
      <c r="H11" s="124" t="str">
        <f>IF(ISBLANK(laps_times[[#This Row],[klub]]),"-",laps_times[[#This Row],[klub]])</f>
        <v>TJ Jiskra Třeboň</v>
      </c>
      <c r="I11" s="133">
        <f>laps_times[[#This Row],[celk. čas]]</f>
        <v>0.13131944444444446</v>
      </c>
      <c r="J11" s="129" t="str">
        <f>IF(ISBLANK(laps_times[[#This Row],[1]]),"DNF",CONCATENATE(RANK(rounds_cum_time[[#This Row],[1]],rounds_cum_time[1],1),"."))</f>
        <v>14.</v>
      </c>
      <c r="K11" s="129" t="str">
        <f>IF(ISBLANK(laps_times[[#This Row],[2]]),"DNF",CONCATENATE(RANK(rounds_cum_time[[#This Row],[2]],rounds_cum_time[2],1),"."))</f>
        <v>11.</v>
      </c>
      <c r="L11" s="129" t="str">
        <f>IF(ISBLANK(laps_times[[#This Row],[3]]),"DNF",CONCATENATE(RANK(rounds_cum_time[[#This Row],[3]],rounds_cum_time[3],1),"."))</f>
        <v>11.</v>
      </c>
      <c r="M11" s="129" t="str">
        <f>IF(ISBLANK(laps_times[[#This Row],[4]]),"DNF",CONCATENATE(RANK(rounds_cum_time[[#This Row],[4]],rounds_cum_time[4],1),"."))</f>
        <v>10.</v>
      </c>
      <c r="N11" s="129" t="str">
        <f>IF(ISBLANK(laps_times[[#This Row],[5]]),"DNF",CONCATENATE(RANK(rounds_cum_time[[#This Row],[5]],rounds_cum_time[5],1),"."))</f>
        <v>10.</v>
      </c>
      <c r="O11" s="129" t="str">
        <f>IF(ISBLANK(laps_times[[#This Row],[6]]),"DNF",CONCATENATE(RANK(rounds_cum_time[[#This Row],[6]],rounds_cum_time[6],1),"."))</f>
        <v>9.</v>
      </c>
      <c r="P11" s="129" t="str">
        <f>IF(ISBLANK(laps_times[[#This Row],[7]]),"DNF",CONCATENATE(RANK(rounds_cum_time[[#This Row],[7]],rounds_cum_time[7],1),"."))</f>
        <v>8.</v>
      </c>
      <c r="Q11" s="129" t="str">
        <f>IF(ISBLANK(laps_times[[#This Row],[8]]),"DNF",CONCATENATE(RANK(rounds_cum_time[[#This Row],[8]],rounds_cum_time[8],1),"."))</f>
        <v>7.</v>
      </c>
      <c r="R11" s="129" t="str">
        <f>IF(ISBLANK(laps_times[[#This Row],[9]]),"DNF",CONCATENATE(RANK(rounds_cum_time[[#This Row],[9]],rounds_cum_time[9],1),"."))</f>
        <v>6.</v>
      </c>
      <c r="S11" s="129" t="str">
        <f>IF(ISBLANK(laps_times[[#This Row],[10]]),"DNF",CONCATENATE(RANK(rounds_cum_time[[#This Row],[10]],rounds_cum_time[10],1),"."))</f>
        <v>6.</v>
      </c>
      <c r="T11" s="129" t="str">
        <f>IF(ISBLANK(laps_times[[#This Row],[11]]),"DNF",CONCATENATE(RANK(rounds_cum_time[[#This Row],[11]],rounds_cum_time[11],1),"."))</f>
        <v>6.</v>
      </c>
      <c r="U11" s="129" t="str">
        <f>IF(ISBLANK(laps_times[[#This Row],[12]]),"DNF",CONCATENATE(RANK(rounds_cum_time[[#This Row],[12]],rounds_cum_time[12],1),"."))</f>
        <v>6.</v>
      </c>
      <c r="V11" s="129" t="str">
        <f>IF(ISBLANK(laps_times[[#This Row],[13]]),"DNF",CONCATENATE(RANK(rounds_cum_time[[#This Row],[13]],rounds_cum_time[13],1),"."))</f>
        <v>6.</v>
      </c>
      <c r="W11" s="129" t="str">
        <f>IF(ISBLANK(laps_times[[#This Row],[14]]),"DNF",CONCATENATE(RANK(rounds_cum_time[[#This Row],[14]],rounds_cum_time[14],1),"."))</f>
        <v>6.</v>
      </c>
      <c r="X11" s="129" t="str">
        <f>IF(ISBLANK(laps_times[[#This Row],[15]]),"DNF",CONCATENATE(RANK(rounds_cum_time[[#This Row],[15]],rounds_cum_time[15],1),"."))</f>
        <v>5.</v>
      </c>
      <c r="Y11" s="129" t="str">
        <f>IF(ISBLANK(laps_times[[#This Row],[16]]),"DNF",CONCATENATE(RANK(rounds_cum_time[[#This Row],[16]],rounds_cum_time[16],1),"."))</f>
        <v>4.</v>
      </c>
      <c r="Z11" s="129" t="str">
        <f>IF(ISBLANK(laps_times[[#This Row],[17]]),"DNF",CONCATENATE(RANK(rounds_cum_time[[#This Row],[17]],rounds_cum_time[17],1),"."))</f>
        <v>4.</v>
      </c>
      <c r="AA11" s="129" t="str">
        <f>IF(ISBLANK(laps_times[[#This Row],[18]]),"DNF",CONCATENATE(RANK(rounds_cum_time[[#This Row],[18]],rounds_cum_time[18],1),"."))</f>
        <v>4.</v>
      </c>
      <c r="AB11" s="129" t="str">
        <f>IF(ISBLANK(laps_times[[#This Row],[19]]),"DNF",CONCATENATE(RANK(rounds_cum_time[[#This Row],[19]],rounds_cum_time[19],1),"."))</f>
        <v>4.</v>
      </c>
      <c r="AC11" s="129" t="str">
        <f>IF(ISBLANK(laps_times[[#This Row],[20]]),"DNF",CONCATENATE(RANK(rounds_cum_time[[#This Row],[20]],rounds_cum_time[20],1),"."))</f>
        <v>4.</v>
      </c>
      <c r="AD11" s="129" t="str">
        <f>IF(ISBLANK(laps_times[[#This Row],[21]]),"DNF",CONCATENATE(RANK(rounds_cum_time[[#This Row],[21]],rounds_cum_time[21],1),"."))</f>
        <v>4.</v>
      </c>
      <c r="AE11" s="129" t="str">
        <f>IF(ISBLANK(laps_times[[#This Row],[22]]),"DNF",CONCATENATE(RANK(rounds_cum_time[[#This Row],[22]],rounds_cum_time[22],1),"."))</f>
        <v>4.</v>
      </c>
      <c r="AF11" s="129" t="str">
        <f>IF(ISBLANK(laps_times[[#This Row],[23]]),"DNF",CONCATENATE(RANK(rounds_cum_time[[#This Row],[23]],rounds_cum_time[23],1),"."))</f>
        <v>4.</v>
      </c>
      <c r="AG11" s="129" t="str">
        <f>IF(ISBLANK(laps_times[[#This Row],[24]]),"DNF",CONCATENATE(RANK(rounds_cum_time[[#This Row],[24]],rounds_cum_time[24],1),"."))</f>
        <v>4.</v>
      </c>
      <c r="AH11" s="129" t="str">
        <f>IF(ISBLANK(laps_times[[#This Row],[25]]),"DNF",CONCATENATE(RANK(rounds_cum_time[[#This Row],[25]],rounds_cum_time[25],1),"."))</f>
        <v>4.</v>
      </c>
      <c r="AI11" s="129" t="str">
        <f>IF(ISBLANK(laps_times[[#This Row],[26]]),"DNF",CONCATENATE(RANK(rounds_cum_time[[#This Row],[26]],rounds_cum_time[26],1),"."))</f>
        <v>4.</v>
      </c>
      <c r="AJ11" s="129" t="str">
        <f>IF(ISBLANK(laps_times[[#This Row],[27]]),"DNF",CONCATENATE(RANK(rounds_cum_time[[#This Row],[27]],rounds_cum_time[27],1),"."))</f>
        <v>4.</v>
      </c>
      <c r="AK11" s="129" t="str">
        <f>IF(ISBLANK(laps_times[[#This Row],[28]]),"DNF",CONCATENATE(RANK(rounds_cum_time[[#This Row],[28]],rounds_cum_time[28],1),"."))</f>
        <v>4.</v>
      </c>
      <c r="AL11" s="129" t="str">
        <f>IF(ISBLANK(laps_times[[#This Row],[29]]),"DNF",CONCATENATE(RANK(rounds_cum_time[[#This Row],[29]],rounds_cum_time[29],1),"."))</f>
        <v>4.</v>
      </c>
      <c r="AM11" s="129" t="str">
        <f>IF(ISBLANK(laps_times[[#This Row],[30]]),"DNF",CONCATENATE(RANK(rounds_cum_time[[#This Row],[30]],rounds_cum_time[30],1),"."))</f>
        <v>4.</v>
      </c>
      <c r="AN11" s="129" t="str">
        <f>IF(ISBLANK(laps_times[[#This Row],[31]]),"DNF",CONCATENATE(RANK(rounds_cum_time[[#This Row],[31]],rounds_cum_time[31],1),"."))</f>
        <v>4.</v>
      </c>
      <c r="AO11" s="129" t="str">
        <f>IF(ISBLANK(laps_times[[#This Row],[32]]),"DNF",CONCATENATE(RANK(rounds_cum_time[[#This Row],[32]],rounds_cum_time[32],1),"."))</f>
        <v>4.</v>
      </c>
      <c r="AP11" s="129" t="str">
        <f>IF(ISBLANK(laps_times[[#This Row],[33]]),"DNF",CONCATENATE(RANK(rounds_cum_time[[#This Row],[33]],rounds_cum_time[33],1),"."))</f>
        <v>4.</v>
      </c>
      <c r="AQ11" s="129" t="str">
        <f>IF(ISBLANK(laps_times[[#This Row],[34]]),"DNF",CONCATENATE(RANK(rounds_cum_time[[#This Row],[34]],rounds_cum_time[34],1),"."))</f>
        <v>4.</v>
      </c>
      <c r="AR11" s="129" t="str">
        <f>IF(ISBLANK(laps_times[[#This Row],[35]]),"DNF",CONCATENATE(RANK(rounds_cum_time[[#This Row],[35]],rounds_cum_time[35],1),"."))</f>
        <v>4.</v>
      </c>
      <c r="AS11" s="129" t="str">
        <f>IF(ISBLANK(laps_times[[#This Row],[36]]),"DNF",CONCATENATE(RANK(rounds_cum_time[[#This Row],[36]],rounds_cum_time[36],1),"."))</f>
        <v>4.</v>
      </c>
      <c r="AT11" s="129" t="str">
        <f>IF(ISBLANK(laps_times[[#This Row],[37]]),"DNF",CONCATENATE(RANK(rounds_cum_time[[#This Row],[37]],rounds_cum_time[37],1),"."))</f>
        <v>4.</v>
      </c>
      <c r="AU11" s="129" t="str">
        <f>IF(ISBLANK(laps_times[[#This Row],[38]]),"DNF",CONCATENATE(RANK(rounds_cum_time[[#This Row],[38]],rounds_cum_time[38],1),"."))</f>
        <v>4.</v>
      </c>
      <c r="AV11" s="129" t="str">
        <f>IF(ISBLANK(laps_times[[#This Row],[39]]),"DNF",CONCATENATE(RANK(rounds_cum_time[[#This Row],[39]],rounds_cum_time[39],1),"."))</f>
        <v>4.</v>
      </c>
      <c r="AW11" s="129" t="str">
        <f>IF(ISBLANK(laps_times[[#This Row],[40]]),"DNF",CONCATENATE(RANK(rounds_cum_time[[#This Row],[40]],rounds_cum_time[40],1),"."))</f>
        <v>4.</v>
      </c>
      <c r="AX11" s="129" t="str">
        <f>IF(ISBLANK(laps_times[[#This Row],[41]]),"DNF",CONCATENATE(RANK(rounds_cum_time[[#This Row],[41]],rounds_cum_time[41],1),"."))</f>
        <v>4.</v>
      </c>
      <c r="AY11" s="129" t="str">
        <f>IF(ISBLANK(laps_times[[#This Row],[42]]),"DNF",CONCATENATE(RANK(rounds_cum_time[[#This Row],[42]],rounds_cum_time[42],1),"."))</f>
        <v>4.</v>
      </c>
      <c r="AZ11" s="129" t="str">
        <f>IF(ISBLANK(laps_times[[#This Row],[43]]),"DNF",CONCATENATE(RANK(rounds_cum_time[[#This Row],[43]],rounds_cum_time[43],1),"."))</f>
        <v>4.</v>
      </c>
      <c r="BA11" s="129" t="str">
        <f>IF(ISBLANK(laps_times[[#This Row],[44]]),"DNF",CONCATENATE(RANK(rounds_cum_time[[#This Row],[44]],rounds_cum_time[44],1),"."))</f>
        <v>4.</v>
      </c>
      <c r="BB11" s="129" t="str">
        <f>IF(ISBLANK(laps_times[[#This Row],[45]]),"DNF",CONCATENATE(RANK(rounds_cum_time[[#This Row],[45]],rounds_cum_time[45],1),"."))</f>
        <v>4.</v>
      </c>
      <c r="BC11" s="129" t="str">
        <f>IF(ISBLANK(laps_times[[#This Row],[46]]),"DNF",CONCATENATE(RANK(rounds_cum_time[[#This Row],[46]],rounds_cum_time[46],1),"."))</f>
        <v>4.</v>
      </c>
      <c r="BD11" s="129" t="str">
        <f>IF(ISBLANK(laps_times[[#This Row],[47]]),"DNF",CONCATENATE(RANK(rounds_cum_time[[#This Row],[47]],rounds_cum_time[47],1),"."))</f>
        <v>4.</v>
      </c>
      <c r="BE11" s="129" t="str">
        <f>IF(ISBLANK(laps_times[[#This Row],[48]]),"DNF",CONCATENATE(RANK(rounds_cum_time[[#This Row],[48]],rounds_cum_time[48],1),"."))</f>
        <v>4.</v>
      </c>
      <c r="BF11" s="129" t="str">
        <f>IF(ISBLANK(laps_times[[#This Row],[49]]),"DNF",CONCATENATE(RANK(rounds_cum_time[[#This Row],[49]],rounds_cum_time[49],1),"."))</f>
        <v>4.</v>
      </c>
      <c r="BG11" s="129" t="str">
        <f>IF(ISBLANK(laps_times[[#This Row],[50]]),"DNF",CONCATENATE(RANK(rounds_cum_time[[#This Row],[50]],rounds_cum_time[50],1),"."))</f>
        <v>5.</v>
      </c>
      <c r="BH11" s="129" t="str">
        <f>IF(ISBLANK(laps_times[[#This Row],[51]]),"DNF",CONCATENATE(RANK(rounds_cum_time[[#This Row],[51]],rounds_cum_time[51],1),"."))</f>
        <v>5.</v>
      </c>
      <c r="BI11" s="129" t="str">
        <f>IF(ISBLANK(laps_times[[#This Row],[52]]),"DNF",CONCATENATE(RANK(rounds_cum_time[[#This Row],[52]],rounds_cum_time[52],1),"."))</f>
        <v>5.</v>
      </c>
      <c r="BJ11" s="129" t="str">
        <f>IF(ISBLANK(laps_times[[#This Row],[53]]),"DNF",CONCATENATE(RANK(rounds_cum_time[[#This Row],[53]],rounds_cum_time[53],1),"."))</f>
        <v>5.</v>
      </c>
      <c r="BK11" s="129" t="str">
        <f>IF(ISBLANK(laps_times[[#This Row],[54]]),"DNF",CONCATENATE(RANK(rounds_cum_time[[#This Row],[54]],rounds_cum_time[54],1),"."))</f>
        <v>5.</v>
      </c>
      <c r="BL11" s="129" t="str">
        <f>IF(ISBLANK(laps_times[[#This Row],[55]]),"DNF",CONCATENATE(RANK(rounds_cum_time[[#This Row],[55]],rounds_cum_time[55],1),"."))</f>
        <v>5.</v>
      </c>
      <c r="BM11" s="129" t="str">
        <f>IF(ISBLANK(laps_times[[#This Row],[56]]),"DNF",CONCATENATE(RANK(rounds_cum_time[[#This Row],[56]],rounds_cum_time[56],1),"."))</f>
        <v>5.</v>
      </c>
      <c r="BN11" s="129" t="str">
        <f>IF(ISBLANK(laps_times[[#This Row],[57]]),"DNF",CONCATENATE(RANK(rounds_cum_time[[#This Row],[57]],rounds_cum_time[57],1),"."))</f>
        <v>5.</v>
      </c>
      <c r="BO11" s="129" t="str">
        <f>IF(ISBLANK(laps_times[[#This Row],[58]]),"DNF",CONCATENATE(RANK(rounds_cum_time[[#This Row],[58]],rounds_cum_time[58],1),"."))</f>
        <v>5.</v>
      </c>
      <c r="BP11" s="129" t="str">
        <f>IF(ISBLANK(laps_times[[#This Row],[59]]),"DNF",CONCATENATE(RANK(rounds_cum_time[[#This Row],[59]],rounds_cum_time[59],1),"."))</f>
        <v>5.</v>
      </c>
      <c r="BQ11" s="129" t="str">
        <f>IF(ISBLANK(laps_times[[#This Row],[60]]),"DNF",CONCATENATE(RANK(rounds_cum_time[[#This Row],[60]],rounds_cum_time[60],1),"."))</f>
        <v>5.</v>
      </c>
      <c r="BR11" s="129" t="str">
        <f>IF(ISBLANK(laps_times[[#This Row],[61]]),"DNF",CONCATENATE(RANK(rounds_cum_time[[#This Row],[61]],rounds_cum_time[61],1),"."))</f>
        <v>5.</v>
      </c>
      <c r="BS11" s="129" t="str">
        <f>IF(ISBLANK(laps_times[[#This Row],[62]]),"DNF",CONCATENATE(RANK(rounds_cum_time[[#This Row],[62]],rounds_cum_time[62],1),"."))</f>
        <v>5.</v>
      </c>
      <c r="BT11" s="129" t="str">
        <f>IF(ISBLANK(laps_times[[#This Row],[63]]),"DNF",CONCATENATE(RANK(rounds_cum_time[[#This Row],[63]],rounds_cum_time[63],1),"."))</f>
        <v>5.</v>
      </c>
      <c r="BU11" s="129" t="str">
        <f>IF(ISBLANK(laps_times[[#This Row],[64]]),"DNF",CONCATENATE(RANK(rounds_cum_time[[#This Row],[64]],rounds_cum_time[64],1),"."))</f>
        <v>5.</v>
      </c>
      <c r="BV11" s="129" t="str">
        <f>IF(ISBLANK(laps_times[[#This Row],[65]]),"DNF",CONCATENATE(RANK(rounds_cum_time[[#This Row],[65]],rounds_cum_time[65],1),"."))</f>
        <v>5.</v>
      </c>
      <c r="BW11" s="129" t="str">
        <f>IF(ISBLANK(laps_times[[#This Row],[66]]),"DNF",CONCATENATE(RANK(rounds_cum_time[[#This Row],[66]],rounds_cum_time[66],1),"."))</f>
        <v>5.</v>
      </c>
      <c r="BX11" s="129" t="str">
        <f>IF(ISBLANK(laps_times[[#This Row],[67]]),"DNF",CONCATENATE(RANK(rounds_cum_time[[#This Row],[67]],rounds_cum_time[67],1),"."))</f>
        <v>5.</v>
      </c>
      <c r="BY11" s="129" t="str">
        <f>IF(ISBLANK(laps_times[[#This Row],[68]]),"DNF",CONCATENATE(RANK(rounds_cum_time[[#This Row],[68]],rounds_cum_time[68],1),"."))</f>
        <v>5.</v>
      </c>
      <c r="BZ11" s="129" t="str">
        <f>IF(ISBLANK(laps_times[[#This Row],[69]]),"DNF",CONCATENATE(RANK(rounds_cum_time[[#This Row],[69]],rounds_cum_time[69],1),"."))</f>
        <v>5.</v>
      </c>
      <c r="CA11" s="129" t="str">
        <f>IF(ISBLANK(laps_times[[#This Row],[70]]),"DNF",CONCATENATE(RANK(rounds_cum_time[[#This Row],[70]],rounds_cum_time[70],1),"."))</f>
        <v>5.</v>
      </c>
      <c r="CB11" s="129" t="str">
        <f>IF(ISBLANK(laps_times[[#This Row],[71]]),"DNF",CONCATENATE(RANK(rounds_cum_time[[#This Row],[71]],rounds_cum_time[71],1),"."))</f>
        <v>5.</v>
      </c>
      <c r="CC11" s="129" t="str">
        <f>IF(ISBLANK(laps_times[[#This Row],[72]]),"DNF",CONCATENATE(RANK(rounds_cum_time[[#This Row],[72]],rounds_cum_time[72],1),"."))</f>
        <v>5.</v>
      </c>
      <c r="CD11" s="129" t="str">
        <f>IF(ISBLANK(laps_times[[#This Row],[73]]),"DNF",CONCATENATE(RANK(rounds_cum_time[[#This Row],[73]],rounds_cum_time[73],1),"."))</f>
        <v>5.</v>
      </c>
      <c r="CE11" s="129" t="str">
        <f>IF(ISBLANK(laps_times[[#This Row],[74]]),"DNF",CONCATENATE(RANK(rounds_cum_time[[#This Row],[74]],rounds_cum_time[74],1),"."))</f>
        <v>5.</v>
      </c>
      <c r="CF11" s="129" t="str">
        <f>IF(ISBLANK(laps_times[[#This Row],[75]]),"DNF",CONCATENATE(RANK(rounds_cum_time[[#This Row],[75]],rounds_cum_time[75],1),"."))</f>
        <v>5.</v>
      </c>
      <c r="CG11" s="129" t="str">
        <f>IF(ISBLANK(laps_times[[#This Row],[76]]),"DNF",CONCATENATE(RANK(rounds_cum_time[[#This Row],[76]],rounds_cum_time[76],1),"."))</f>
        <v>5.</v>
      </c>
      <c r="CH11" s="129" t="str">
        <f>IF(ISBLANK(laps_times[[#This Row],[77]]),"DNF",CONCATENATE(RANK(rounds_cum_time[[#This Row],[77]],rounds_cum_time[77],1),"."))</f>
        <v>5.</v>
      </c>
      <c r="CI11" s="129" t="str">
        <f>IF(ISBLANK(laps_times[[#This Row],[78]]),"DNF",CONCATENATE(RANK(rounds_cum_time[[#This Row],[78]],rounds_cum_time[78],1),"."))</f>
        <v>5.</v>
      </c>
      <c r="CJ11" s="129" t="str">
        <f>IF(ISBLANK(laps_times[[#This Row],[79]]),"DNF",CONCATENATE(RANK(rounds_cum_time[[#This Row],[79]],rounds_cum_time[79],1),"."))</f>
        <v>5.</v>
      </c>
      <c r="CK11" s="129" t="str">
        <f>IF(ISBLANK(laps_times[[#This Row],[80]]),"DNF",CONCATENATE(RANK(rounds_cum_time[[#This Row],[80]],rounds_cum_time[80],1),"."))</f>
        <v>6.</v>
      </c>
      <c r="CL11" s="129" t="str">
        <f>IF(ISBLANK(laps_times[[#This Row],[81]]),"DNF",CONCATENATE(RANK(rounds_cum_time[[#This Row],[81]],rounds_cum_time[81],1),"."))</f>
        <v>6.</v>
      </c>
      <c r="CM11" s="129" t="str">
        <f>IF(ISBLANK(laps_times[[#This Row],[82]]),"DNF",CONCATENATE(RANK(rounds_cum_time[[#This Row],[82]],rounds_cum_time[82],1),"."))</f>
        <v>6.</v>
      </c>
      <c r="CN11" s="129" t="str">
        <f>IF(ISBLANK(laps_times[[#This Row],[83]]),"DNF",CONCATENATE(RANK(rounds_cum_time[[#This Row],[83]],rounds_cum_time[83],1),"."))</f>
        <v>6.</v>
      </c>
      <c r="CO11" s="129" t="str">
        <f>IF(ISBLANK(laps_times[[#This Row],[84]]),"DNF",CONCATENATE(RANK(rounds_cum_time[[#This Row],[84]],rounds_cum_time[84],1),"."))</f>
        <v>6.</v>
      </c>
      <c r="CP11" s="129" t="str">
        <f>IF(ISBLANK(laps_times[[#This Row],[85]]),"DNF",CONCATENATE(RANK(rounds_cum_time[[#This Row],[85]],rounds_cum_time[85],1),"."))</f>
        <v>6.</v>
      </c>
      <c r="CQ11" s="129" t="str">
        <f>IF(ISBLANK(laps_times[[#This Row],[86]]),"DNF",CONCATENATE(RANK(rounds_cum_time[[#This Row],[86]],rounds_cum_time[86],1),"."))</f>
        <v>6.</v>
      </c>
      <c r="CR11" s="129" t="str">
        <f>IF(ISBLANK(laps_times[[#This Row],[87]]),"DNF",CONCATENATE(RANK(rounds_cum_time[[#This Row],[87]],rounds_cum_time[87],1),"."))</f>
        <v>6.</v>
      </c>
      <c r="CS11" s="129" t="str">
        <f>IF(ISBLANK(laps_times[[#This Row],[88]]),"DNF",CONCATENATE(RANK(rounds_cum_time[[#This Row],[88]],rounds_cum_time[88],1),"."))</f>
        <v>6.</v>
      </c>
      <c r="CT11" s="129" t="str">
        <f>IF(ISBLANK(laps_times[[#This Row],[89]]),"DNF",CONCATENATE(RANK(rounds_cum_time[[#This Row],[89]],rounds_cum_time[89],1),"."))</f>
        <v>6.</v>
      </c>
      <c r="CU11" s="129" t="str">
        <f>IF(ISBLANK(laps_times[[#This Row],[90]]),"DNF",CONCATENATE(RANK(rounds_cum_time[[#This Row],[90]],rounds_cum_time[90],1),"."))</f>
        <v>6.</v>
      </c>
      <c r="CV11" s="129" t="str">
        <f>IF(ISBLANK(laps_times[[#This Row],[91]]),"DNF",CONCATENATE(RANK(rounds_cum_time[[#This Row],[91]],rounds_cum_time[91],1),"."))</f>
        <v>6.</v>
      </c>
      <c r="CW11" s="129" t="str">
        <f>IF(ISBLANK(laps_times[[#This Row],[92]]),"DNF",CONCATENATE(RANK(rounds_cum_time[[#This Row],[92]],rounds_cum_time[92],1),"."))</f>
        <v>6.</v>
      </c>
      <c r="CX11" s="129" t="str">
        <f>IF(ISBLANK(laps_times[[#This Row],[93]]),"DNF",CONCATENATE(RANK(rounds_cum_time[[#This Row],[93]],rounds_cum_time[93],1),"."))</f>
        <v>6.</v>
      </c>
      <c r="CY11" s="129" t="str">
        <f>IF(ISBLANK(laps_times[[#This Row],[94]]),"DNF",CONCATENATE(RANK(rounds_cum_time[[#This Row],[94]],rounds_cum_time[94],1),"."))</f>
        <v>6.</v>
      </c>
      <c r="CZ11" s="129" t="str">
        <f>IF(ISBLANK(laps_times[[#This Row],[95]]),"DNF",CONCATENATE(RANK(rounds_cum_time[[#This Row],[95]],rounds_cum_time[95],1),"."))</f>
        <v>7.</v>
      </c>
      <c r="DA11" s="129" t="str">
        <f>IF(ISBLANK(laps_times[[#This Row],[96]]),"DNF",CONCATENATE(RANK(rounds_cum_time[[#This Row],[96]],rounds_cum_time[96],1),"."))</f>
        <v>7.</v>
      </c>
      <c r="DB11" s="129" t="str">
        <f>IF(ISBLANK(laps_times[[#This Row],[97]]),"DNF",CONCATENATE(RANK(rounds_cum_time[[#This Row],[97]],rounds_cum_time[97],1),"."))</f>
        <v>7.</v>
      </c>
      <c r="DC11" s="129" t="str">
        <f>IF(ISBLANK(laps_times[[#This Row],[98]]),"DNF",CONCATENATE(RANK(rounds_cum_time[[#This Row],[98]],rounds_cum_time[98],1),"."))</f>
        <v>7.</v>
      </c>
      <c r="DD11" s="129" t="str">
        <f>IF(ISBLANK(laps_times[[#This Row],[99]]),"DNF",CONCATENATE(RANK(rounds_cum_time[[#This Row],[99]],rounds_cum_time[99],1),"."))</f>
        <v>7.</v>
      </c>
      <c r="DE11" s="129" t="str">
        <f>IF(ISBLANK(laps_times[[#This Row],[100]]),"DNF",CONCATENATE(RANK(rounds_cum_time[[#This Row],[100]],rounds_cum_time[100],1),"."))</f>
        <v>7.</v>
      </c>
      <c r="DF11" s="129" t="str">
        <f>IF(ISBLANK(laps_times[[#This Row],[101]]),"DNF",CONCATENATE(RANK(rounds_cum_time[[#This Row],[101]],rounds_cum_time[101],1),"."))</f>
        <v>8.</v>
      </c>
      <c r="DG11" s="129" t="str">
        <f>IF(ISBLANK(laps_times[[#This Row],[102]]),"DNF",CONCATENATE(RANK(rounds_cum_time[[#This Row],[102]],rounds_cum_time[102],1),"."))</f>
        <v>8.</v>
      </c>
      <c r="DH11" s="129" t="str">
        <f>IF(ISBLANK(laps_times[[#This Row],[103]]),"DNF",CONCATENATE(RANK(rounds_cum_time[[#This Row],[103]],rounds_cum_time[103],1),"."))</f>
        <v>8.</v>
      </c>
      <c r="DI11" s="130" t="str">
        <f>IF(ISBLANK(laps_times[[#This Row],[104]]),"DNF",CONCATENATE(RANK(rounds_cum_time[[#This Row],[104]],rounds_cum_time[104],1),"."))</f>
        <v>8.</v>
      </c>
      <c r="DJ11" s="130" t="str">
        <f>IF(ISBLANK(laps_times[[#This Row],[105]]),"DNF",CONCATENATE(RANK(rounds_cum_time[[#This Row],[105]],rounds_cum_time[105],1),"."))</f>
        <v>8.</v>
      </c>
    </row>
    <row r="12" spans="2:114">
      <c r="B12" s="123">
        <f>laps_times[[#This Row],[poř]]</f>
        <v>9</v>
      </c>
      <c r="C12" s="128">
        <f>laps_times[[#This Row],[s.č.]]</f>
        <v>94</v>
      </c>
      <c r="D12" s="124" t="str">
        <f>laps_times[[#This Row],[jméno]]</f>
        <v>Uhlíř Radek</v>
      </c>
      <c r="E12" s="125">
        <f>laps_times[[#This Row],[roč]]</f>
        <v>1967</v>
      </c>
      <c r="F12" s="125" t="str">
        <f>laps_times[[#This Row],[kat]]</f>
        <v>M50</v>
      </c>
      <c r="G12" s="125">
        <f>laps_times[[#This Row],[poř_kat]]</f>
        <v>1</v>
      </c>
      <c r="H12" s="124" t="str">
        <f>IF(ISBLANK(laps_times[[#This Row],[klub]]),"-",laps_times[[#This Row],[klub]])</f>
        <v>TRISK CB</v>
      </c>
      <c r="I12" s="133">
        <f>laps_times[[#This Row],[celk. čas]]</f>
        <v>0.13604861111111111</v>
      </c>
      <c r="J12" s="129" t="str">
        <f>IF(ISBLANK(laps_times[[#This Row],[1]]),"DNF",CONCATENATE(RANK(rounds_cum_time[[#This Row],[1]],rounds_cum_time[1],1),"."))</f>
        <v>11.</v>
      </c>
      <c r="K12" s="129" t="str">
        <f>IF(ISBLANK(laps_times[[#This Row],[2]]),"DNF",CONCATENATE(RANK(rounds_cum_time[[#This Row],[2]],rounds_cum_time[2],1),"."))</f>
        <v>10.</v>
      </c>
      <c r="L12" s="129" t="str">
        <f>IF(ISBLANK(laps_times[[#This Row],[3]]),"DNF",CONCATENATE(RANK(rounds_cum_time[[#This Row],[3]],rounds_cum_time[3],1),"."))</f>
        <v>10.</v>
      </c>
      <c r="M12" s="129" t="str">
        <f>IF(ISBLANK(laps_times[[#This Row],[4]]),"DNF",CONCATENATE(RANK(rounds_cum_time[[#This Row],[4]],rounds_cum_time[4],1),"."))</f>
        <v>11.</v>
      </c>
      <c r="N12" s="129" t="str">
        <f>IF(ISBLANK(laps_times[[#This Row],[5]]),"DNF",CONCATENATE(RANK(rounds_cum_time[[#This Row],[5]],rounds_cum_time[5],1),"."))</f>
        <v>11.</v>
      </c>
      <c r="O12" s="129" t="str">
        <f>IF(ISBLANK(laps_times[[#This Row],[6]]),"DNF",CONCATENATE(RANK(rounds_cum_time[[#This Row],[6]],rounds_cum_time[6],1),"."))</f>
        <v>11.</v>
      </c>
      <c r="P12" s="129" t="str">
        <f>IF(ISBLANK(laps_times[[#This Row],[7]]),"DNF",CONCATENATE(RANK(rounds_cum_time[[#This Row],[7]],rounds_cum_time[7],1),"."))</f>
        <v>11.</v>
      </c>
      <c r="Q12" s="129" t="str">
        <f>IF(ISBLANK(laps_times[[#This Row],[8]]),"DNF",CONCATENATE(RANK(rounds_cum_time[[#This Row],[8]],rounds_cum_time[8],1),"."))</f>
        <v>11.</v>
      </c>
      <c r="R12" s="129" t="str">
        <f>IF(ISBLANK(laps_times[[#This Row],[9]]),"DNF",CONCATENATE(RANK(rounds_cum_time[[#This Row],[9]],rounds_cum_time[9],1),"."))</f>
        <v>11.</v>
      </c>
      <c r="S12" s="129" t="str">
        <f>IF(ISBLANK(laps_times[[#This Row],[10]]),"DNF",CONCATENATE(RANK(rounds_cum_time[[#This Row],[10]],rounds_cum_time[10],1),"."))</f>
        <v>11.</v>
      </c>
      <c r="T12" s="129" t="str">
        <f>IF(ISBLANK(laps_times[[#This Row],[11]]),"DNF",CONCATENATE(RANK(rounds_cum_time[[#This Row],[11]],rounds_cum_time[11],1),"."))</f>
        <v>11.</v>
      </c>
      <c r="U12" s="129" t="str">
        <f>IF(ISBLANK(laps_times[[#This Row],[12]]),"DNF",CONCATENATE(RANK(rounds_cum_time[[#This Row],[12]],rounds_cum_time[12],1),"."))</f>
        <v>12.</v>
      </c>
      <c r="V12" s="129" t="str">
        <f>IF(ISBLANK(laps_times[[#This Row],[13]]),"DNF",CONCATENATE(RANK(rounds_cum_time[[#This Row],[13]],rounds_cum_time[13],1),"."))</f>
        <v>12.</v>
      </c>
      <c r="W12" s="129" t="str">
        <f>IF(ISBLANK(laps_times[[#This Row],[14]]),"DNF",CONCATENATE(RANK(rounds_cum_time[[#This Row],[14]],rounds_cum_time[14],1),"."))</f>
        <v>12.</v>
      </c>
      <c r="X12" s="129" t="str">
        <f>IF(ISBLANK(laps_times[[#This Row],[15]]),"DNF",CONCATENATE(RANK(rounds_cum_time[[#This Row],[15]],rounds_cum_time[15],1),"."))</f>
        <v>12.</v>
      </c>
      <c r="Y12" s="129" t="str">
        <f>IF(ISBLANK(laps_times[[#This Row],[16]]),"DNF",CONCATENATE(RANK(rounds_cum_time[[#This Row],[16]],rounds_cum_time[16],1),"."))</f>
        <v>12.</v>
      </c>
      <c r="Z12" s="129" t="str">
        <f>IF(ISBLANK(laps_times[[#This Row],[17]]),"DNF",CONCATENATE(RANK(rounds_cum_time[[#This Row],[17]],rounds_cum_time[17],1),"."))</f>
        <v>12.</v>
      </c>
      <c r="AA12" s="129" t="str">
        <f>IF(ISBLANK(laps_times[[#This Row],[18]]),"DNF",CONCATENATE(RANK(rounds_cum_time[[#This Row],[18]],rounds_cum_time[18],1),"."))</f>
        <v>12.</v>
      </c>
      <c r="AB12" s="129" t="str">
        <f>IF(ISBLANK(laps_times[[#This Row],[19]]),"DNF",CONCATENATE(RANK(rounds_cum_time[[#This Row],[19]],rounds_cum_time[19],1),"."))</f>
        <v>12.</v>
      </c>
      <c r="AC12" s="129" t="str">
        <f>IF(ISBLANK(laps_times[[#This Row],[20]]),"DNF",CONCATENATE(RANK(rounds_cum_time[[#This Row],[20]],rounds_cum_time[20],1),"."))</f>
        <v>11.</v>
      </c>
      <c r="AD12" s="129" t="str">
        <f>IF(ISBLANK(laps_times[[#This Row],[21]]),"DNF",CONCATENATE(RANK(rounds_cum_time[[#This Row],[21]],rounds_cum_time[21],1),"."))</f>
        <v>10.</v>
      </c>
      <c r="AE12" s="129" t="str">
        <f>IF(ISBLANK(laps_times[[#This Row],[22]]),"DNF",CONCATENATE(RANK(rounds_cum_time[[#This Row],[22]],rounds_cum_time[22],1),"."))</f>
        <v>10.</v>
      </c>
      <c r="AF12" s="129" t="str">
        <f>IF(ISBLANK(laps_times[[#This Row],[23]]),"DNF",CONCATENATE(RANK(rounds_cum_time[[#This Row],[23]],rounds_cum_time[23],1),"."))</f>
        <v>10.</v>
      </c>
      <c r="AG12" s="129" t="str">
        <f>IF(ISBLANK(laps_times[[#This Row],[24]]),"DNF",CONCATENATE(RANK(rounds_cum_time[[#This Row],[24]],rounds_cum_time[24],1),"."))</f>
        <v>10.</v>
      </c>
      <c r="AH12" s="129" t="str">
        <f>IF(ISBLANK(laps_times[[#This Row],[25]]),"DNF",CONCATENATE(RANK(rounds_cum_time[[#This Row],[25]],rounds_cum_time[25],1),"."))</f>
        <v>10.</v>
      </c>
      <c r="AI12" s="129" t="str">
        <f>IF(ISBLANK(laps_times[[#This Row],[26]]),"DNF",CONCATENATE(RANK(rounds_cum_time[[#This Row],[26]],rounds_cum_time[26],1),"."))</f>
        <v>10.</v>
      </c>
      <c r="AJ12" s="129" t="str">
        <f>IF(ISBLANK(laps_times[[#This Row],[27]]),"DNF",CONCATENATE(RANK(rounds_cum_time[[#This Row],[27]],rounds_cum_time[27],1),"."))</f>
        <v>10.</v>
      </c>
      <c r="AK12" s="129" t="str">
        <f>IF(ISBLANK(laps_times[[#This Row],[28]]),"DNF",CONCATENATE(RANK(rounds_cum_time[[#This Row],[28]],rounds_cum_time[28],1),"."))</f>
        <v>11.</v>
      </c>
      <c r="AL12" s="129" t="str">
        <f>IF(ISBLANK(laps_times[[#This Row],[29]]),"DNF",CONCATENATE(RANK(rounds_cum_time[[#This Row],[29]],rounds_cum_time[29],1),"."))</f>
        <v>11.</v>
      </c>
      <c r="AM12" s="129" t="str">
        <f>IF(ISBLANK(laps_times[[#This Row],[30]]),"DNF",CONCATENATE(RANK(rounds_cum_time[[#This Row],[30]],rounds_cum_time[30],1),"."))</f>
        <v>11.</v>
      </c>
      <c r="AN12" s="129" t="str">
        <f>IF(ISBLANK(laps_times[[#This Row],[31]]),"DNF",CONCATENATE(RANK(rounds_cum_time[[#This Row],[31]],rounds_cum_time[31],1),"."))</f>
        <v>12.</v>
      </c>
      <c r="AO12" s="129" t="str">
        <f>IF(ISBLANK(laps_times[[#This Row],[32]]),"DNF",CONCATENATE(RANK(rounds_cum_time[[#This Row],[32]],rounds_cum_time[32],1),"."))</f>
        <v>12.</v>
      </c>
      <c r="AP12" s="129" t="str">
        <f>IF(ISBLANK(laps_times[[#This Row],[33]]),"DNF",CONCATENATE(RANK(rounds_cum_time[[#This Row],[33]],rounds_cum_time[33],1),"."))</f>
        <v>12.</v>
      </c>
      <c r="AQ12" s="129" t="str">
        <f>IF(ISBLANK(laps_times[[#This Row],[34]]),"DNF",CONCATENATE(RANK(rounds_cum_time[[#This Row],[34]],rounds_cum_time[34],1),"."))</f>
        <v>12.</v>
      </c>
      <c r="AR12" s="129" t="str">
        <f>IF(ISBLANK(laps_times[[#This Row],[35]]),"DNF",CONCATENATE(RANK(rounds_cum_time[[#This Row],[35]],rounds_cum_time[35],1),"."))</f>
        <v>12.</v>
      </c>
      <c r="AS12" s="129" t="str">
        <f>IF(ISBLANK(laps_times[[#This Row],[36]]),"DNF",CONCATENATE(RANK(rounds_cum_time[[#This Row],[36]],rounds_cum_time[36],1),"."))</f>
        <v>12.</v>
      </c>
      <c r="AT12" s="129" t="str">
        <f>IF(ISBLANK(laps_times[[#This Row],[37]]),"DNF",CONCATENATE(RANK(rounds_cum_time[[#This Row],[37]],rounds_cum_time[37],1),"."))</f>
        <v>11.</v>
      </c>
      <c r="AU12" s="129" t="str">
        <f>IF(ISBLANK(laps_times[[#This Row],[38]]),"DNF",CONCATENATE(RANK(rounds_cum_time[[#This Row],[38]],rounds_cum_time[38],1),"."))</f>
        <v>11.</v>
      </c>
      <c r="AV12" s="129" t="str">
        <f>IF(ISBLANK(laps_times[[#This Row],[39]]),"DNF",CONCATENATE(RANK(rounds_cum_time[[#This Row],[39]],rounds_cum_time[39],1),"."))</f>
        <v>11.</v>
      </c>
      <c r="AW12" s="129" t="str">
        <f>IF(ISBLANK(laps_times[[#This Row],[40]]),"DNF",CONCATENATE(RANK(rounds_cum_time[[#This Row],[40]],rounds_cum_time[40],1),"."))</f>
        <v>11.</v>
      </c>
      <c r="AX12" s="129" t="str">
        <f>IF(ISBLANK(laps_times[[#This Row],[41]]),"DNF",CONCATENATE(RANK(rounds_cum_time[[#This Row],[41]],rounds_cum_time[41],1),"."))</f>
        <v>11.</v>
      </c>
      <c r="AY12" s="129" t="str">
        <f>IF(ISBLANK(laps_times[[#This Row],[42]]),"DNF",CONCATENATE(RANK(rounds_cum_time[[#This Row],[42]],rounds_cum_time[42],1),"."))</f>
        <v>11.</v>
      </c>
      <c r="AZ12" s="129" t="str">
        <f>IF(ISBLANK(laps_times[[#This Row],[43]]),"DNF",CONCATENATE(RANK(rounds_cum_time[[#This Row],[43]],rounds_cum_time[43],1),"."))</f>
        <v>11.</v>
      </c>
      <c r="BA12" s="129" t="str">
        <f>IF(ISBLANK(laps_times[[#This Row],[44]]),"DNF",CONCATENATE(RANK(rounds_cum_time[[#This Row],[44]],rounds_cum_time[44],1),"."))</f>
        <v>11.</v>
      </c>
      <c r="BB12" s="129" t="str">
        <f>IF(ISBLANK(laps_times[[#This Row],[45]]),"DNF",CONCATENATE(RANK(rounds_cum_time[[#This Row],[45]],rounds_cum_time[45],1),"."))</f>
        <v>10.</v>
      </c>
      <c r="BC12" s="129" t="str">
        <f>IF(ISBLANK(laps_times[[#This Row],[46]]),"DNF",CONCATENATE(RANK(rounds_cum_time[[#This Row],[46]],rounds_cum_time[46],1),"."))</f>
        <v>10.</v>
      </c>
      <c r="BD12" s="129" t="str">
        <f>IF(ISBLANK(laps_times[[#This Row],[47]]),"DNF",CONCATENATE(RANK(rounds_cum_time[[#This Row],[47]],rounds_cum_time[47],1),"."))</f>
        <v>10.</v>
      </c>
      <c r="BE12" s="129" t="str">
        <f>IF(ISBLANK(laps_times[[#This Row],[48]]),"DNF",CONCATENATE(RANK(rounds_cum_time[[#This Row],[48]],rounds_cum_time[48],1),"."))</f>
        <v>10.</v>
      </c>
      <c r="BF12" s="129" t="str">
        <f>IF(ISBLANK(laps_times[[#This Row],[49]]),"DNF",CONCATENATE(RANK(rounds_cum_time[[#This Row],[49]],rounds_cum_time[49],1),"."))</f>
        <v>10.</v>
      </c>
      <c r="BG12" s="129" t="str">
        <f>IF(ISBLANK(laps_times[[#This Row],[50]]),"DNF",CONCATENATE(RANK(rounds_cum_time[[#This Row],[50]],rounds_cum_time[50],1),"."))</f>
        <v>10.</v>
      </c>
      <c r="BH12" s="129" t="str">
        <f>IF(ISBLANK(laps_times[[#This Row],[51]]),"DNF",CONCATENATE(RANK(rounds_cum_time[[#This Row],[51]],rounds_cum_time[51],1),"."))</f>
        <v>10.</v>
      </c>
      <c r="BI12" s="129" t="str">
        <f>IF(ISBLANK(laps_times[[#This Row],[52]]),"DNF",CONCATENATE(RANK(rounds_cum_time[[#This Row],[52]],rounds_cum_time[52],1),"."))</f>
        <v>10.</v>
      </c>
      <c r="BJ12" s="129" t="str">
        <f>IF(ISBLANK(laps_times[[#This Row],[53]]),"DNF",CONCATENATE(RANK(rounds_cum_time[[#This Row],[53]],rounds_cum_time[53],1),"."))</f>
        <v>10.</v>
      </c>
      <c r="BK12" s="129" t="str">
        <f>IF(ISBLANK(laps_times[[#This Row],[54]]),"DNF",CONCATENATE(RANK(rounds_cum_time[[#This Row],[54]],rounds_cum_time[54],1),"."))</f>
        <v>10.</v>
      </c>
      <c r="BL12" s="129" t="str">
        <f>IF(ISBLANK(laps_times[[#This Row],[55]]),"DNF",CONCATENATE(RANK(rounds_cum_time[[#This Row],[55]],rounds_cum_time[55],1),"."))</f>
        <v>11.</v>
      </c>
      <c r="BM12" s="129" t="str">
        <f>IF(ISBLANK(laps_times[[#This Row],[56]]),"DNF",CONCATENATE(RANK(rounds_cum_time[[#This Row],[56]],rounds_cum_time[56],1),"."))</f>
        <v>11.</v>
      </c>
      <c r="BN12" s="129" t="str">
        <f>IF(ISBLANK(laps_times[[#This Row],[57]]),"DNF",CONCATENATE(RANK(rounds_cum_time[[#This Row],[57]],rounds_cum_time[57],1),"."))</f>
        <v>11.</v>
      </c>
      <c r="BO12" s="129" t="str">
        <f>IF(ISBLANK(laps_times[[#This Row],[58]]),"DNF",CONCATENATE(RANK(rounds_cum_time[[#This Row],[58]],rounds_cum_time[58],1),"."))</f>
        <v>11.</v>
      </c>
      <c r="BP12" s="129" t="str">
        <f>IF(ISBLANK(laps_times[[#This Row],[59]]),"DNF",CONCATENATE(RANK(rounds_cum_time[[#This Row],[59]],rounds_cum_time[59],1),"."))</f>
        <v>11.</v>
      </c>
      <c r="BQ12" s="129" t="str">
        <f>IF(ISBLANK(laps_times[[#This Row],[60]]),"DNF",CONCATENATE(RANK(rounds_cum_time[[#This Row],[60]],rounds_cum_time[60],1),"."))</f>
        <v>11.</v>
      </c>
      <c r="BR12" s="129" t="str">
        <f>IF(ISBLANK(laps_times[[#This Row],[61]]),"DNF",CONCATENATE(RANK(rounds_cum_time[[#This Row],[61]],rounds_cum_time[61],1),"."))</f>
        <v>11.</v>
      </c>
      <c r="BS12" s="129" t="str">
        <f>IF(ISBLANK(laps_times[[#This Row],[62]]),"DNF",CONCATENATE(RANK(rounds_cum_time[[#This Row],[62]],rounds_cum_time[62],1),"."))</f>
        <v>11.</v>
      </c>
      <c r="BT12" s="129" t="str">
        <f>IF(ISBLANK(laps_times[[#This Row],[63]]),"DNF",CONCATENATE(RANK(rounds_cum_time[[#This Row],[63]],rounds_cum_time[63],1),"."))</f>
        <v>10.</v>
      </c>
      <c r="BU12" s="129" t="str">
        <f>IF(ISBLANK(laps_times[[#This Row],[64]]),"DNF",CONCATENATE(RANK(rounds_cum_time[[#This Row],[64]],rounds_cum_time[64],1),"."))</f>
        <v>9.</v>
      </c>
      <c r="BV12" s="129" t="str">
        <f>IF(ISBLANK(laps_times[[#This Row],[65]]),"DNF",CONCATENATE(RANK(rounds_cum_time[[#This Row],[65]],rounds_cum_time[65],1),"."))</f>
        <v>9.</v>
      </c>
      <c r="BW12" s="129" t="str">
        <f>IF(ISBLANK(laps_times[[#This Row],[66]]),"DNF",CONCATENATE(RANK(rounds_cum_time[[#This Row],[66]],rounds_cum_time[66],1),"."))</f>
        <v>9.</v>
      </c>
      <c r="BX12" s="129" t="str">
        <f>IF(ISBLANK(laps_times[[#This Row],[67]]),"DNF",CONCATENATE(RANK(rounds_cum_time[[#This Row],[67]],rounds_cum_time[67],1),"."))</f>
        <v>9.</v>
      </c>
      <c r="BY12" s="129" t="str">
        <f>IF(ISBLANK(laps_times[[#This Row],[68]]),"DNF",CONCATENATE(RANK(rounds_cum_time[[#This Row],[68]],rounds_cum_time[68],1),"."))</f>
        <v>9.</v>
      </c>
      <c r="BZ12" s="129" t="str">
        <f>IF(ISBLANK(laps_times[[#This Row],[69]]),"DNF",CONCATENATE(RANK(rounds_cum_time[[#This Row],[69]],rounds_cum_time[69],1),"."))</f>
        <v>9.</v>
      </c>
      <c r="CA12" s="129" t="str">
        <f>IF(ISBLANK(laps_times[[#This Row],[70]]),"DNF",CONCATENATE(RANK(rounds_cum_time[[#This Row],[70]],rounds_cum_time[70],1),"."))</f>
        <v>9.</v>
      </c>
      <c r="CB12" s="129" t="str">
        <f>IF(ISBLANK(laps_times[[#This Row],[71]]),"DNF",CONCATENATE(RANK(rounds_cum_time[[#This Row],[71]],rounds_cum_time[71],1),"."))</f>
        <v>9.</v>
      </c>
      <c r="CC12" s="129" t="str">
        <f>IF(ISBLANK(laps_times[[#This Row],[72]]),"DNF",CONCATENATE(RANK(rounds_cum_time[[#This Row],[72]],rounds_cum_time[72],1),"."))</f>
        <v>10.</v>
      </c>
      <c r="CD12" s="129" t="str">
        <f>IF(ISBLANK(laps_times[[#This Row],[73]]),"DNF",CONCATENATE(RANK(rounds_cum_time[[#This Row],[73]],rounds_cum_time[73],1),"."))</f>
        <v>10.</v>
      </c>
      <c r="CE12" s="129" t="str">
        <f>IF(ISBLANK(laps_times[[#This Row],[74]]),"DNF",CONCATENATE(RANK(rounds_cum_time[[#This Row],[74]],rounds_cum_time[74],1),"."))</f>
        <v>10.</v>
      </c>
      <c r="CF12" s="129" t="str">
        <f>IF(ISBLANK(laps_times[[#This Row],[75]]),"DNF",CONCATENATE(RANK(rounds_cum_time[[#This Row],[75]],rounds_cum_time[75],1),"."))</f>
        <v>10.</v>
      </c>
      <c r="CG12" s="129" t="str">
        <f>IF(ISBLANK(laps_times[[#This Row],[76]]),"DNF",CONCATENATE(RANK(rounds_cum_time[[#This Row],[76]],rounds_cum_time[76],1),"."))</f>
        <v>10.</v>
      </c>
      <c r="CH12" s="129" t="str">
        <f>IF(ISBLANK(laps_times[[#This Row],[77]]),"DNF",CONCATENATE(RANK(rounds_cum_time[[#This Row],[77]],rounds_cum_time[77],1),"."))</f>
        <v>10.</v>
      </c>
      <c r="CI12" s="129" t="str">
        <f>IF(ISBLANK(laps_times[[#This Row],[78]]),"DNF",CONCATENATE(RANK(rounds_cum_time[[#This Row],[78]],rounds_cum_time[78],1),"."))</f>
        <v>10.</v>
      </c>
      <c r="CJ12" s="129" t="str">
        <f>IF(ISBLANK(laps_times[[#This Row],[79]]),"DNF",CONCATENATE(RANK(rounds_cum_time[[#This Row],[79]],rounds_cum_time[79],1),"."))</f>
        <v>10.</v>
      </c>
      <c r="CK12" s="129" t="str">
        <f>IF(ISBLANK(laps_times[[#This Row],[80]]),"DNF",CONCATENATE(RANK(rounds_cum_time[[#This Row],[80]],rounds_cum_time[80],1),"."))</f>
        <v>10.</v>
      </c>
      <c r="CL12" s="129" t="str">
        <f>IF(ISBLANK(laps_times[[#This Row],[81]]),"DNF",CONCATENATE(RANK(rounds_cum_time[[#This Row],[81]],rounds_cum_time[81],1),"."))</f>
        <v>9.</v>
      </c>
      <c r="CM12" s="129" t="str">
        <f>IF(ISBLANK(laps_times[[#This Row],[82]]),"DNF",CONCATENATE(RANK(rounds_cum_time[[#This Row],[82]],rounds_cum_time[82],1),"."))</f>
        <v>9.</v>
      </c>
      <c r="CN12" s="129" t="str">
        <f>IF(ISBLANK(laps_times[[#This Row],[83]]),"DNF",CONCATENATE(RANK(rounds_cum_time[[#This Row],[83]],rounds_cum_time[83],1),"."))</f>
        <v>10.</v>
      </c>
      <c r="CO12" s="129" t="str">
        <f>IF(ISBLANK(laps_times[[#This Row],[84]]),"DNF",CONCATENATE(RANK(rounds_cum_time[[#This Row],[84]],rounds_cum_time[84],1),"."))</f>
        <v>10.</v>
      </c>
      <c r="CP12" s="129" t="str">
        <f>IF(ISBLANK(laps_times[[#This Row],[85]]),"DNF",CONCATENATE(RANK(rounds_cum_time[[#This Row],[85]],rounds_cum_time[85],1),"."))</f>
        <v>10.</v>
      </c>
      <c r="CQ12" s="129" t="str">
        <f>IF(ISBLANK(laps_times[[#This Row],[86]]),"DNF",CONCATENATE(RANK(rounds_cum_time[[#This Row],[86]],rounds_cum_time[86],1),"."))</f>
        <v>9.</v>
      </c>
      <c r="CR12" s="129" t="str">
        <f>IF(ISBLANK(laps_times[[#This Row],[87]]),"DNF",CONCATENATE(RANK(rounds_cum_time[[#This Row],[87]],rounds_cum_time[87],1),"."))</f>
        <v>9.</v>
      </c>
      <c r="CS12" s="129" t="str">
        <f>IF(ISBLANK(laps_times[[#This Row],[88]]),"DNF",CONCATENATE(RANK(rounds_cum_time[[#This Row],[88]],rounds_cum_time[88],1),"."))</f>
        <v>9.</v>
      </c>
      <c r="CT12" s="129" t="str">
        <f>IF(ISBLANK(laps_times[[#This Row],[89]]),"DNF",CONCATENATE(RANK(rounds_cum_time[[#This Row],[89]],rounds_cum_time[89],1),"."))</f>
        <v>9.</v>
      </c>
      <c r="CU12" s="129" t="str">
        <f>IF(ISBLANK(laps_times[[#This Row],[90]]),"DNF",CONCATENATE(RANK(rounds_cum_time[[#This Row],[90]],rounds_cum_time[90],1),"."))</f>
        <v>9.</v>
      </c>
      <c r="CV12" s="129" t="str">
        <f>IF(ISBLANK(laps_times[[#This Row],[91]]),"DNF",CONCATENATE(RANK(rounds_cum_time[[#This Row],[91]],rounds_cum_time[91],1),"."))</f>
        <v>9.</v>
      </c>
      <c r="CW12" s="129" t="str">
        <f>IF(ISBLANK(laps_times[[#This Row],[92]]),"DNF",CONCATENATE(RANK(rounds_cum_time[[#This Row],[92]],rounds_cum_time[92],1),"."))</f>
        <v>9.</v>
      </c>
      <c r="CX12" s="129" t="str">
        <f>IF(ISBLANK(laps_times[[#This Row],[93]]),"DNF",CONCATENATE(RANK(rounds_cum_time[[#This Row],[93]],rounds_cum_time[93],1),"."))</f>
        <v>9.</v>
      </c>
      <c r="CY12" s="129" t="str">
        <f>IF(ISBLANK(laps_times[[#This Row],[94]]),"DNF",CONCATENATE(RANK(rounds_cum_time[[#This Row],[94]],rounds_cum_time[94],1),"."))</f>
        <v>9.</v>
      </c>
      <c r="CZ12" s="129" t="str">
        <f>IF(ISBLANK(laps_times[[#This Row],[95]]),"DNF",CONCATENATE(RANK(rounds_cum_time[[#This Row],[95]],rounds_cum_time[95],1),"."))</f>
        <v>9.</v>
      </c>
      <c r="DA12" s="129" t="str">
        <f>IF(ISBLANK(laps_times[[#This Row],[96]]),"DNF",CONCATENATE(RANK(rounds_cum_time[[#This Row],[96]],rounds_cum_time[96],1),"."))</f>
        <v>9.</v>
      </c>
      <c r="DB12" s="129" t="str">
        <f>IF(ISBLANK(laps_times[[#This Row],[97]]),"DNF",CONCATENATE(RANK(rounds_cum_time[[#This Row],[97]],rounds_cum_time[97],1),"."))</f>
        <v>9.</v>
      </c>
      <c r="DC12" s="129" t="str">
        <f>IF(ISBLANK(laps_times[[#This Row],[98]]),"DNF",CONCATENATE(RANK(rounds_cum_time[[#This Row],[98]],rounds_cum_time[98],1),"."))</f>
        <v>9.</v>
      </c>
      <c r="DD12" s="129" t="str">
        <f>IF(ISBLANK(laps_times[[#This Row],[99]]),"DNF",CONCATENATE(RANK(rounds_cum_time[[#This Row],[99]],rounds_cum_time[99],1),"."))</f>
        <v>9.</v>
      </c>
      <c r="DE12" s="129" t="str">
        <f>IF(ISBLANK(laps_times[[#This Row],[100]]),"DNF",CONCATENATE(RANK(rounds_cum_time[[#This Row],[100]],rounds_cum_time[100],1),"."))</f>
        <v>9.</v>
      </c>
      <c r="DF12" s="129" t="str">
        <f>IF(ISBLANK(laps_times[[#This Row],[101]]),"DNF",CONCATENATE(RANK(rounds_cum_time[[#This Row],[101]],rounds_cum_time[101],1),"."))</f>
        <v>9.</v>
      </c>
      <c r="DG12" s="129" t="str">
        <f>IF(ISBLANK(laps_times[[#This Row],[102]]),"DNF",CONCATENATE(RANK(rounds_cum_time[[#This Row],[102]],rounds_cum_time[102],1),"."))</f>
        <v>9.</v>
      </c>
      <c r="DH12" s="129" t="str">
        <f>IF(ISBLANK(laps_times[[#This Row],[103]]),"DNF",CONCATENATE(RANK(rounds_cum_time[[#This Row],[103]],rounds_cum_time[103],1),"."))</f>
        <v>9.</v>
      </c>
      <c r="DI12" s="130" t="str">
        <f>IF(ISBLANK(laps_times[[#This Row],[104]]),"DNF",CONCATENATE(RANK(rounds_cum_time[[#This Row],[104]],rounds_cum_time[104],1),"."))</f>
        <v>9.</v>
      </c>
      <c r="DJ12" s="130" t="str">
        <f>IF(ISBLANK(laps_times[[#This Row],[105]]),"DNF",CONCATENATE(RANK(rounds_cum_time[[#This Row],[105]],rounds_cum_time[105],1),"."))</f>
        <v>9.</v>
      </c>
    </row>
    <row r="13" spans="2:114">
      <c r="B13" s="123">
        <f>laps_times[[#This Row],[poř]]</f>
        <v>10</v>
      </c>
      <c r="C13" s="128">
        <f>laps_times[[#This Row],[s.č.]]</f>
        <v>88</v>
      </c>
      <c r="D13" s="124" t="str">
        <f>laps_times[[#This Row],[jméno]]</f>
        <v>Šindelář Ondřej</v>
      </c>
      <c r="E13" s="125">
        <f>laps_times[[#This Row],[roč]]</f>
        <v>1988</v>
      </c>
      <c r="F13" s="125" t="str">
        <f>laps_times[[#This Row],[kat]]</f>
        <v>M30</v>
      </c>
      <c r="G13" s="125">
        <f>laps_times[[#This Row],[poř_kat]]</f>
        <v>3</v>
      </c>
      <c r="H13" s="124" t="str">
        <f>IF(ISBLANK(laps_times[[#This Row],[klub]]),"-",laps_times[[#This Row],[klub]])</f>
        <v>Elite sport Boskovice</v>
      </c>
      <c r="I13" s="133">
        <f>laps_times[[#This Row],[celk. čas]]</f>
        <v>0.13627893518518519</v>
      </c>
      <c r="J13" s="129" t="str">
        <f>IF(ISBLANK(laps_times[[#This Row],[1]]),"DNF",CONCATENATE(RANK(rounds_cum_time[[#This Row],[1]],rounds_cum_time[1],1),"."))</f>
        <v>13.</v>
      </c>
      <c r="K13" s="129" t="str">
        <f>IF(ISBLANK(laps_times[[#This Row],[2]]),"DNF",CONCATENATE(RANK(rounds_cum_time[[#This Row],[2]],rounds_cum_time[2],1),"."))</f>
        <v>12.</v>
      </c>
      <c r="L13" s="129" t="str">
        <f>IF(ISBLANK(laps_times[[#This Row],[3]]),"DNF",CONCATENATE(RANK(rounds_cum_time[[#This Row],[3]],rounds_cum_time[3],1),"."))</f>
        <v>13.</v>
      </c>
      <c r="M13" s="129" t="str">
        <f>IF(ISBLANK(laps_times[[#This Row],[4]]),"DNF",CONCATENATE(RANK(rounds_cum_time[[#This Row],[4]],rounds_cum_time[4],1),"."))</f>
        <v>13.</v>
      </c>
      <c r="N13" s="129" t="str">
        <f>IF(ISBLANK(laps_times[[#This Row],[5]]),"DNF",CONCATENATE(RANK(rounds_cum_time[[#This Row],[5]],rounds_cum_time[5],1),"."))</f>
        <v>13.</v>
      </c>
      <c r="O13" s="129" t="str">
        <f>IF(ISBLANK(laps_times[[#This Row],[6]]),"DNF",CONCATENATE(RANK(rounds_cum_time[[#This Row],[6]],rounds_cum_time[6],1),"."))</f>
        <v>13.</v>
      </c>
      <c r="P13" s="129" t="str">
        <f>IF(ISBLANK(laps_times[[#This Row],[7]]),"DNF",CONCATENATE(RANK(rounds_cum_time[[#This Row],[7]],rounds_cum_time[7],1),"."))</f>
        <v>13.</v>
      </c>
      <c r="Q13" s="129" t="str">
        <f>IF(ISBLANK(laps_times[[#This Row],[8]]),"DNF",CONCATENATE(RANK(rounds_cum_time[[#This Row],[8]],rounds_cum_time[8],1),"."))</f>
        <v>12.</v>
      </c>
      <c r="R13" s="129" t="str">
        <f>IF(ISBLANK(laps_times[[#This Row],[9]]),"DNF",CONCATENATE(RANK(rounds_cum_time[[#This Row],[9]],rounds_cum_time[9],1),"."))</f>
        <v>12.</v>
      </c>
      <c r="S13" s="129" t="str">
        <f>IF(ISBLANK(laps_times[[#This Row],[10]]),"DNF",CONCATENATE(RANK(rounds_cum_time[[#This Row],[10]],rounds_cum_time[10],1),"."))</f>
        <v>12.</v>
      </c>
      <c r="T13" s="129" t="str">
        <f>IF(ISBLANK(laps_times[[#This Row],[11]]),"DNF",CONCATENATE(RANK(rounds_cum_time[[#This Row],[11]],rounds_cum_time[11],1),"."))</f>
        <v>12.</v>
      </c>
      <c r="U13" s="129" t="str">
        <f>IF(ISBLANK(laps_times[[#This Row],[12]]),"DNF",CONCATENATE(RANK(rounds_cum_time[[#This Row],[12]],rounds_cum_time[12],1),"."))</f>
        <v>11.</v>
      </c>
      <c r="V13" s="129" t="str">
        <f>IF(ISBLANK(laps_times[[#This Row],[13]]),"DNF",CONCATENATE(RANK(rounds_cum_time[[#This Row],[13]],rounds_cum_time[13],1),"."))</f>
        <v>11.</v>
      </c>
      <c r="W13" s="129" t="str">
        <f>IF(ISBLANK(laps_times[[#This Row],[14]]),"DNF",CONCATENATE(RANK(rounds_cum_time[[#This Row],[14]],rounds_cum_time[14],1),"."))</f>
        <v>11.</v>
      </c>
      <c r="X13" s="129" t="str">
        <f>IF(ISBLANK(laps_times[[#This Row],[15]]),"DNF",CONCATENATE(RANK(rounds_cum_time[[#This Row],[15]],rounds_cum_time[15],1),"."))</f>
        <v>11.</v>
      </c>
      <c r="Y13" s="129" t="str">
        <f>IF(ISBLANK(laps_times[[#This Row],[16]]),"DNF",CONCATENATE(RANK(rounds_cum_time[[#This Row],[16]],rounds_cum_time[16],1),"."))</f>
        <v>11.</v>
      </c>
      <c r="Z13" s="129" t="str">
        <f>IF(ISBLANK(laps_times[[#This Row],[17]]),"DNF",CONCATENATE(RANK(rounds_cum_time[[#This Row],[17]],rounds_cum_time[17],1),"."))</f>
        <v>11.</v>
      </c>
      <c r="AA13" s="129" t="str">
        <f>IF(ISBLANK(laps_times[[#This Row],[18]]),"DNF",CONCATENATE(RANK(rounds_cum_time[[#This Row],[18]],rounds_cum_time[18],1),"."))</f>
        <v>11.</v>
      </c>
      <c r="AB13" s="129" t="str">
        <f>IF(ISBLANK(laps_times[[#This Row],[19]]),"DNF",CONCATENATE(RANK(rounds_cum_time[[#This Row],[19]],rounds_cum_time[19],1),"."))</f>
        <v>13.</v>
      </c>
      <c r="AC13" s="129" t="str">
        <f>IF(ISBLANK(laps_times[[#This Row],[20]]),"DNF",CONCATENATE(RANK(rounds_cum_time[[#This Row],[20]],rounds_cum_time[20],1),"."))</f>
        <v>12.</v>
      </c>
      <c r="AD13" s="129" t="str">
        <f>IF(ISBLANK(laps_times[[#This Row],[21]]),"DNF",CONCATENATE(RANK(rounds_cum_time[[#This Row],[21]],rounds_cum_time[21],1),"."))</f>
        <v>11.</v>
      </c>
      <c r="AE13" s="129" t="str">
        <f>IF(ISBLANK(laps_times[[#This Row],[22]]),"DNF",CONCATENATE(RANK(rounds_cum_time[[#This Row],[22]],rounds_cum_time[22],1),"."))</f>
        <v>11.</v>
      </c>
      <c r="AF13" s="129" t="str">
        <f>IF(ISBLANK(laps_times[[#This Row],[23]]),"DNF",CONCATENATE(RANK(rounds_cum_time[[#This Row],[23]],rounds_cum_time[23],1),"."))</f>
        <v>11.</v>
      </c>
      <c r="AG13" s="129" t="str">
        <f>IF(ISBLANK(laps_times[[#This Row],[24]]),"DNF",CONCATENATE(RANK(rounds_cum_time[[#This Row],[24]],rounds_cum_time[24],1),"."))</f>
        <v>11.</v>
      </c>
      <c r="AH13" s="129" t="str">
        <f>IF(ISBLANK(laps_times[[#This Row],[25]]),"DNF",CONCATENATE(RANK(rounds_cum_time[[#This Row],[25]],rounds_cum_time[25],1),"."))</f>
        <v>11.</v>
      </c>
      <c r="AI13" s="129" t="str">
        <f>IF(ISBLANK(laps_times[[#This Row],[26]]),"DNF",CONCATENATE(RANK(rounds_cum_time[[#This Row],[26]],rounds_cum_time[26],1),"."))</f>
        <v>11.</v>
      </c>
      <c r="AJ13" s="129" t="str">
        <f>IF(ISBLANK(laps_times[[#This Row],[27]]),"DNF",CONCATENATE(RANK(rounds_cum_time[[#This Row],[27]],rounds_cum_time[27],1),"."))</f>
        <v>11.</v>
      </c>
      <c r="AK13" s="129" t="str">
        <f>IF(ISBLANK(laps_times[[#This Row],[28]]),"DNF",CONCATENATE(RANK(rounds_cum_time[[#This Row],[28]],rounds_cum_time[28],1),"."))</f>
        <v>10.</v>
      </c>
      <c r="AL13" s="129" t="str">
        <f>IF(ISBLANK(laps_times[[#This Row],[29]]),"DNF",CONCATENATE(RANK(rounds_cum_time[[#This Row],[29]],rounds_cum_time[29],1),"."))</f>
        <v>10.</v>
      </c>
      <c r="AM13" s="129" t="str">
        <f>IF(ISBLANK(laps_times[[#This Row],[30]]),"DNF",CONCATENATE(RANK(rounds_cum_time[[#This Row],[30]],rounds_cum_time[30],1),"."))</f>
        <v>10.</v>
      </c>
      <c r="AN13" s="129" t="str">
        <f>IF(ISBLANK(laps_times[[#This Row],[31]]),"DNF",CONCATENATE(RANK(rounds_cum_time[[#This Row],[31]],rounds_cum_time[31],1),"."))</f>
        <v>10.</v>
      </c>
      <c r="AO13" s="129" t="str">
        <f>IF(ISBLANK(laps_times[[#This Row],[32]]),"DNF",CONCATENATE(RANK(rounds_cum_time[[#This Row],[32]],rounds_cum_time[32],1),"."))</f>
        <v>10.</v>
      </c>
      <c r="AP13" s="129" t="str">
        <f>IF(ISBLANK(laps_times[[#This Row],[33]]),"DNF",CONCATENATE(RANK(rounds_cum_time[[#This Row],[33]],rounds_cum_time[33],1),"."))</f>
        <v>10.</v>
      </c>
      <c r="AQ13" s="129" t="str">
        <f>IF(ISBLANK(laps_times[[#This Row],[34]]),"DNF",CONCATENATE(RANK(rounds_cum_time[[#This Row],[34]],rounds_cum_time[34],1),"."))</f>
        <v>10.</v>
      </c>
      <c r="AR13" s="129" t="str">
        <f>IF(ISBLANK(laps_times[[#This Row],[35]]),"DNF",CONCATENATE(RANK(rounds_cum_time[[#This Row],[35]],rounds_cum_time[35],1),"."))</f>
        <v>10.</v>
      </c>
      <c r="AS13" s="129" t="str">
        <f>IF(ISBLANK(laps_times[[#This Row],[36]]),"DNF",CONCATENATE(RANK(rounds_cum_time[[#This Row],[36]],rounds_cum_time[36],1),"."))</f>
        <v>10.</v>
      </c>
      <c r="AT13" s="129" t="str">
        <f>IF(ISBLANK(laps_times[[#This Row],[37]]),"DNF",CONCATENATE(RANK(rounds_cum_time[[#This Row],[37]],rounds_cum_time[37],1),"."))</f>
        <v>9.</v>
      </c>
      <c r="AU13" s="129" t="str">
        <f>IF(ISBLANK(laps_times[[#This Row],[38]]),"DNF",CONCATENATE(RANK(rounds_cum_time[[#This Row],[38]],rounds_cum_time[38],1),"."))</f>
        <v>9.</v>
      </c>
      <c r="AV13" s="129" t="str">
        <f>IF(ISBLANK(laps_times[[#This Row],[39]]),"DNF",CONCATENATE(RANK(rounds_cum_time[[#This Row],[39]],rounds_cum_time[39],1),"."))</f>
        <v>8.</v>
      </c>
      <c r="AW13" s="129" t="str">
        <f>IF(ISBLANK(laps_times[[#This Row],[40]]),"DNF",CONCATENATE(RANK(rounds_cum_time[[#This Row],[40]],rounds_cum_time[40],1),"."))</f>
        <v>8.</v>
      </c>
      <c r="AX13" s="129" t="str">
        <f>IF(ISBLANK(laps_times[[#This Row],[41]]),"DNF",CONCATENATE(RANK(rounds_cum_time[[#This Row],[41]],rounds_cum_time[41],1),"."))</f>
        <v>8.</v>
      </c>
      <c r="AY13" s="129" t="str">
        <f>IF(ISBLANK(laps_times[[#This Row],[42]]),"DNF",CONCATENATE(RANK(rounds_cum_time[[#This Row],[42]],rounds_cum_time[42],1),"."))</f>
        <v>8.</v>
      </c>
      <c r="AZ13" s="129" t="str">
        <f>IF(ISBLANK(laps_times[[#This Row],[43]]),"DNF",CONCATENATE(RANK(rounds_cum_time[[#This Row],[43]],rounds_cum_time[43],1),"."))</f>
        <v>8.</v>
      </c>
      <c r="BA13" s="129" t="str">
        <f>IF(ISBLANK(laps_times[[#This Row],[44]]),"DNF",CONCATENATE(RANK(rounds_cum_time[[#This Row],[44]],rounds_cum_time[44],1),"."))</f>
        <v>8.</v>
      </c>
      <c r="BB13" s="129" t="str">
        <f>IF(ISBLANK(laps_times[[#This Row],[45]]),"DNF",CONCATENATE(RANK(rounds_cum_time[[#This Row],[45]],rounds_cum_time[45],1),"."))</f>
        <v>8.</v>
      </c>
      <c r="BC13" s="129" t="str">
        <f>IF(ISBLANK(laps_times[[#This Row],[46]]),"DNF",CONCATENATE(RANK(rounds_cum_time[[#This Row],[46]],rounds_cum_time[46],1),"."))</f>
        <v>8.</v>
      </c>
      <c r="BD13" s="129" t="str">
        <f>IF(ISBLANK(laps_times[[#This Row],[47]]),"DNF",CONCATENATE(RANK(rounds_cum_time[[#This Row],[47]],rounds_cum_time[47],1),"."))</f>
        <v>8.</v>
      </c>
      <c r="BE13" s="129" t="str">
        <f>IF(ISBLANK(laps_times[[#This Row],[48]]),"DNF",CONCATENATE(RANK(rounds_cum_time[[#This Row],[48]],rounds_cum_time[48],1),"."))</f>
        <v>8.</v>
      </c>
      <c r="BF13" s="129" t="str">
        <f>IF(ISBLANK(laps_times[[#This Row],[49]]),"DNF",CONCATENATE(RANK(rounds_cum_time[[#This Row],[49]],rounds_cum_time[49],1),"."))</f>
        <v>8.</v>
      </c>
      <c r="BG13" s="129" t="str">
        <f>IF(ISBLANK(laps_times[[#This Row],[50]]),"DNF",CONCATENATE(RANK(rounds_cum_time[[#This Row],[50]],rounds_cum_time[50],1),"."))</f>
        <v>9.</v>
      </c>
      <c r="BH13" s="129" t="str">
        <f>IF(ISBLANK(laps_times[[#This Row],[51]]),"DNF",CONCATENATE(RANK(rounds_cum_time[[#This Row],[51]],rounds_cum_time[51],1),"."))</f>
        <v>9.</v>
      </c>
      <c r="BI13" s="129" t="str">
        <f>IF(ISBLANK(laps_times[[#This Row],[52]]),"DNF",CONCATENATE(RANK(rounds_cum_time[[#This Row],[52]],rounds_cum_time[52],1),"."))</f>
        <v>9.</v>
      </c>
      <c r="BJ13" s="129" t="str">
        <f>IF(ISBLANK(laps_times[[#This Row],[53]]),"DNF",CONCATENATE(RANK(rounds_cum_time[[#This Row],[53]],rounds_cum_time[53],1),"."))</f>
        <v>9.</v>
      </c>
      <c r="BK13" s="129" t="str">
        <f>IF(ISBLANK(laps_times[[#This Row],[54]]),"DNF",CONCATENATE(RANK(rounds_cum_time[[#This Row],[54]],rounds_cum_time[54],1),"."))</f>
        <v>9.</v>
      </c>
      <c r="BL13" s="129" t="str">
        <f>IF(ISBLANK(laps_times[[#This Row],[55]]),"DNF",CONCATENATE(RANK(rounds_cum_time[[#This Row],[55]],rounds_cum_time[55],1),"."))</f>
        <v>9.</v>
      </c>
      <c r="BM13" s="129" t="str">
        <f>IF(ISBLANK(laps_times[[#This Row],[56]]),"DNF",CONCATENATE(RANK(rounds_cum_time[[#This Row],[56]],rounds_cum_time[56],1),"."))</f>
        <v>9.</v>
      </c>
      <c r="BN13" s="129" t="str">
        <f>IF(ISBLANK(laps_times[[#This Row],[57]]),"DNF",CONCATENATE(RANK(rounds_cum_time[[#This Row],[57]],rounds_cum_time[57],1),"."))</f>
        <v>9.</v>
      </c>
      <c r="BO13" s="129" t="str">
        <f>IF(ISBLANK(laps_times[[#This Row],[58]]),"DNF",CONCATENATE(RANK(rounds_cum_time[[#This Row],[58]],rounds_cum_time[58],1),"."))</f>
        <v>9.</v>
      </c>
      <c r="BP13" s="129" t="str">
        <f>IF(ISBLANK(laps_times[[#This Row],[59]]),"DNF",CONCATENATE(RANK(rounds_cum_time[[#This Row],[59]],rounds_cum_time[59],1),"."))</f>
        <v>9.</v>
      </c>
      <c r="BQ13" s="129" t="str">
        <f>IF(ISBLANK(laps_times[[#This Row],[60]]),"DNF",CONCATENATE(RANK(rounds_cum_time[[#This Row],[60]],rounds_cum_time[60],1),"."))</f>
        <v>10.</v>
      </c>
      <c r="BR13" s="129" t="str">
        <f>IF(ISBLANK(laps_times[[#This Row],[61]]),"DNF",CONCATENATE(RANK(rounds_cum_time[[#This Row],[61]],rounds_cum_time[61],1),"."))</f>
        <v>10.</v>
      </c>
      <c r="BS13" s="129" t="str">
        <f>IF(ISBLANK(laps_times[[#This Row],[62]]),"DNF",CONCATENATE(RANK(rounds_cum_time[[#This Row],[62]],rounds_cum_time[62],1),"."))</f>
        <v>10.</v>
      </c>
      <c r="BT13" s="129" t="str">
        <f>IF(ISBLANK(laps_times[[#This Row],[63]]),"DNF",CONCATENATE(RANK(rounds_cum_time[[#This Row],[63]],rounds_cum_time[63],1),"."))</f>
        <v>11.</v>
      </c>
      <c r="BU13" s="129" t="str">
        <f>IF(ISBLANK(laps_times[[#This Row],[64]]),"DNF",CONCATENATE(RANK(rounds_cum_time[[#This Row],[64]],rounds_cum_time[64],1),"."))</f>
        <v>11.</v>
      </c>
      <c r="BV13" s="129" t="str">
        <f>IF(ISBLANK(laps_times[[#This Row],[65]]),"DNF",CONCATENATE(RANK(rounds_cum_time[[#This Row],[65]],rounds_cum_time[65],1),"."))</f>
        <v>11.</v>
      </c>
      <c r="BW13" s="129" t="str">
        <f>IF(ISBLANK(laps_times[[#This Row],[66]]),"DNF",CONCATENATE(RANK(rounds_cum_time[[#This Row],[66]],rounds_cum_time[66],1),"."))</f>
        <v>11.</v>
      </c>
      <c r="BX13" s="129" t="str">
        <f>IF(ISBLANK(laps_times[[#This Row],[67]]),"DNF",CONCATENATE(RANK(rounds_cum_time[[#This Row],[67]],rounds_cum_time[67],1),"."))</f>
        <v>11.</v>
      </c>
      <c r="BY13" s="129" t="str">
        <f>IF(ISBLANK(laps_times[[#This Row],[68]]),"DNF",CONCATENATE(RANK(rounds_cum_time[[#This Row],[68]],rounds_cum_time[68],1),"."))</f>
        <v>11.</v>
      </c>
      <c r="BZ13" s="129" t="str">
        <f>IF(ISBLANK(laps_times[[#This Row],[69]]),"DNF",CONCATENATE(RANK(rounds_cum_time[[#This Row],[69]],rounds_cum_time[69],1),"."))</f>
        <v>11.</v>
      </c>
      <c r="CA13" s="129" t="str">
        <f>IF(ISBLANK(laps_times[[#This Row],[70]]),"DNF",CONCATENATE(RANK(rounds_cum_time[[#This Row],[70]],rounds_cum_time[70],1),"."))</f>
        <v>10.</v>
      </c>
      <c r="CB13" s="129" t="str">
        <f>IF(ISBLANK(laps_times[[#This Row],[71]]),"DNF",CONCATENATE(RANK(rounds_cum_time[[#This Row],[71]],rounds_cum_time[71],1),"."))</f>
        <v>10.</v>
      </c>
      <c r="CC13" s="129" t="str">
        <f>IF(ISBLANK(laps_times[[#This Row],[72]]),"DNF",CONCATENATE(RANK(rounds_cum_time[[#This Row],[72]],rounds_cum_time[72],1),"."))</f>
        <v>9.</v>
      </c>
      <c r="CD13" s="129" t="str">
        <f>IF(ISBLANK(laps_times[[#This Row],[73]]),"DNF",CONCATENATE(RANK(rounds_cum_time[[#This Row],[73]],rounds_cum_time[73],1),"."))</f>
        <v>9.</v>
      </c>
      <c r="CE13" s="129" t="str">
        <f>IF(ISBLANK(laps_times[[#This Row],[74]]),"DNF",CONCATENATE(RANK(rounds_cum_time[[#This Row],[74]],rounds_cum_time[74],1),"."))</f>
        <v>9.</v>
      </c>
      <c r="CF13" s="129" t="str">
        <f>IF(ISBLANK(laps_times[[#This Row],[75]]),"DNF",CONCATENATE(RANK(rounds_cum_time[[#This Row],[75]],rounds_cum_time[75],1),"."))</f>
        <v>9.</v>
      </c>
      <c r="CG13" s="129" t="str">
        <f>IF(ISBLANK(laps_times[[#This Row],[76]]),"DNF",CONCATENATE(RANK(rounds_cum_time[[#This Row],[76]],rounds_cum_time[76],1),"."))</f>
        <v>9.</v>
      </c>
      <c r="CH13" s="129" t="str">
        <f>IF(ISBLANK(laps_times[[#This Row],[77]]),"DNF",CONCATENATE(RANK(rounds_cum_time[[#This Row],[77]],rounds_cum_time[77],1),"."))</f>
        <v>9.</v>
      </c>
      <c r="CI13" s="129" t="str">
        <f>IF(ISBLANK(laps_times[[#This Row],[78]]),"DNF",CONCATENATE(RANK(rounds_cum_time[[#This Row],[78]],rounds_cum_time[78],1),"."))</f>
        <v>9.</v>
      </c>
      <c r="CJ13" s="129" t="str">
        <f>IF(ISBLANK(laps_times[[#This Row],[79]]),"DNF",CONCATENATE(RANK(rounds_cum_time[[#This Row],[79]],rounds_cum_time[79],1),"."))</f>
        <v>9.</v>
      </c>
      <c r="CK13" s="129" t="str">
        <f>IF(ISBLANK(laps_times[[#This Row],[80]]),"DNF",CONCATENATE(RANK(rounds_cum_time[[#This Row],[80]],rounds_cum_time[80],1),"."))</f>
        <v>9.</v>
      </c>
      <c r="CL13" s="129" t="str">
        <f>IF(ISBLANK(laps_times[[#This Row],[81]]),"DNF",CONCATENATE(RANK(rounds_cum_time[[#This Row],[81]],rounds_cum_time[81],1),"."))</f>
        <v>10.</v>
      </c>
      <c r="CM13" s="129" t="str">
        <f>IF(ISBLANK(laps_times[[#This Row],[82]]),"DNF",CONCATENATE(RANK(rounds_cum_time[[#This Row],[82]],rounds_cum_time[82],1),"."))</f>
        <v>10.</v>
      </c>
      <c r="CN13" s="129" t="str">
        <f>IF(ISBLANK(laps_times[[#This Row],[83]]),"DNF",CONCATENATE(RANK(rounds_cum_time[[#This Row],[83]],rounds_cum_time[83],1),"."))</f>
        <v>9.</v>
      </c>
      <c r="CO13" s="129" t="str">
        <f>IF(ISBLANK(laps_times[[#This Row],[84]]),"DNF",CONCATENATE(RANK(rounds_cum_time[[#This Row],[84]],rounds_cum_time[84],1),"."))</f>
        <v>9.</v>
      </c>
      <c r="CP13" s="129" t="str">
        <f>IF(ISBLANK(laps_times[[#This Row],[85]]),"DNF",CONCATENATE(RANK(rounds_cum_time[[#This Row],[85]],rounds_cum_time[85],1),"."))</f>
        <v>9.</v>
      </c>
      <c r="CQ13" s="129" t="str">
        <f>IF(ISBLANK(laps_times[[#This Row],[86]]),"DNF",CONCATENATE(RANK(rounds_cum_time[[#This Row],[86]],rounds_cum_time[86],1),"."))</f>
        <v>10.</v>
      </c>
      <c r="CR13" s="129" t="str">
        <f>IF(ISBLANK(laps_times[[#This Row],[87]]),"DNF",CONCATENATE(RANK(rounds_cum_time[[#This Row],[87]],rounds_cum_time[87],1),"."))</f>
        <v>10.</v>
      </c>
      <c r="CS13" s="129" t="str">
        <f>IF(ISBLANK(laps_times[[#This Row],[88]]),"DNF",CONCATENATE(RANK(rounds_cum_time[[#This Row],[88]],rounds_cum_time[88],1),"."))</f>
        <v>10.</v>
      </c>
      <c r="CT13" s="129" t="str">
        <f>IF(ISBLANK(laps_times[[#This Row],[89]]),"DNF",CONCATENATE(RANK(rounds_cum_time[[#This Row],[89]],rounds_cum_time[89],1),"."))</f>
        <v>10.</v>
      </c>
      <c r="CU13" s="129" t="str">
        <f>IF(ISBLANK(laps_times[[#This Row],[90]]),"DNF",CONCATENATE(RANK(rounds_cum_time[[#This Row],[90]],rounds_cum_time[90],1),"."))</f>
        <v>10.</v>
      </c>
      <c r="CV13" s="129" t="str">
        <f>IF(ISBLANK(laps_times[[#This Row],[91]]),"DNF",CONCATENATE(RANK(rounds_cum_time[[#This Row],[91]],rounds_cum_time[91],1),"."))</f>
        <v>10.</v>
      </c>
      <c r="CW13" s="129" t="str">
        <f>IF(ISBLANK(laps_times[[#This Row],[92]]),"DNF",CONCATENATE(RANK(rounds_cum_time[[#This Row],[92]],rounds_cum_time[92],1),"."))</f>
        <v>10.</v>
      </c>
      <c r="CX13" s="129" t="str">
        <f>IF(ISBLANK(laps_times[[#This Row],[93]]),"DNF",CONCATENATE(RANK(rounds_cum_time[[#This Row],[93]],rounds_cum_time[93],1),"."))</f>
        <v>10.</v>
      </c>
      <c r="CY13" s="129" t="str">
        <f>IF(ISBLANK(laps_times[[#This Row],[94]]),"DNF",CONCATENATE(RANK(rounds_cum_time[[#This Row],[94]],rounds_cum_time[94],1),"."))</f>
        <v>10.</v>
      </c>
      <c r="CZ13" s="129" t="str">
        <f>IF(ISBLANK(laps_times[[#This Row],[95]]),"DNF",CONCATENATE(RANK(rounds_cum_time[[#This Row],[95]],rounds_cum_time[95],1),"."))</f>
        <v>10.</v>
      </c>
      <c r="DA13" s="129" t="str">
        <f>IF(ISBLANK(laps_times[[#This Row],[96]]),"DNF",CONCATENATE(RANK(rounds_cum_time[[#This Row],[96]],rounds_cum_time[96],1),"."))</f>
        <v>10.</v>
      </c>
      <c r="DB13" s="129" t="str">
        <f>IF(ISBLANK(laps_times[[#This Row],[97]]),"DNF",CONCATENATE(RANK(rounds_cum_time[[#This Row],[97]],rounds_cum_time[97],1),"."))</f>
        <v>10.</v>
      </c>
      <c r="DC13" s="129" t="str">
        <f>IF(ISBLANK(laps_times[[#This Row],[98]]),"DNF",CONCATENATE(RANK(rounds_cum_time[[#This Row],[98]],rounds_cum_time[98],1),"."))</f>
        <v>10.</v>
      </c>
      <c r="DD13" s="129" t="str">
        <f>IF(ISBLANK(laps_times[[#This Row],[99]]),"DNF",CONCATENATE(RANK(rounds_cum_time[[#This Row],[99]],rounds_cum_time[99],1),"."))</f>
        <v>10.</v>
      </c>
      <c r="DE13" s="129" t="str">
        <f>IF(ISBLANK(laps_times[[#This Row],[100]]),"DNF",CONCATENATE(RANK(rounds_cum_time[[#This Row],[100]],rounds_cum_time[100],1),"."))</f>
        <v>10.</v>
      </c>
      <c r="DF13" s="129" t="str">
        <f>IF(ISBLANK(laps_times[[#This Row],[101]]),"DNF",CONCATENATE(RANK(rounds_cum_time[[#This Row],[101]],rounds_cum_time[101],1),"."))</f>
        <v>10.</v>
      </c>
      <c r="DG13" s="129" t="str">
        <f>IF(ISBLANK(laps_times[[#This Row],[102]]),"DNF",CONCATENATE(RANK(rounds_cum_time[[#This Row],[102]],rounds_cum_time[102],1),"."))</f>
        <v>10.</v>
      </c>
      <c r="DH13" s="129" t="str">
        <f>IF(ISBLANK(laps_times[[#This Row],[103]]),"DNF",CONCATENATE(RANK(rounds_cum_time[[#This Row],[103]],rounds_cum_time[103],1),"."))</f>
        <v>10.</v>
      </c>
      <c r="DI13" s="130" t="str">
        <f>IF(ISBLANK(laps_times[[#This Row],[104]]),"DNF",CONCATENATE(RANK(rounds_cum_time[[#This Row],[104]],rounds_cum_time[104],1),"."))</f>
        <v>10.</v>
      </c>
      <c r="DJ13" s="130" t="str">
        <f>IF(ISBLANK(laps_times[[#This Row],[105]]),"DNF",CONCATENATE(RANK(rounds_cum_time[[#This Row],[105]],rounds_cum_time[105],1),"."))</f>
        <v>10.</v>
      </c>
    </row>
    <row r="14" spans="2:114">
      <c r="B14" s="123">
        <f>laps_times[[#This Row],[poř]]</f>
        <v>11</v>
      </c>
      <c r="C14" s="128">
        <f>laps_times[[#This Row],[s.č.]]</f>
        <v>15</v>
      </c>
      <c r="D14" s="124" t="str">
        <f>laps_times[[#This Row],[jméno]]</f>
        <v>Doucha Jiří</v>
      </c>
      <c r="E14" s="125">
        <f>laps_times[[#This Row],[roč]]</f>
        <v>1971</v>
      </c>
      <c r="F14" s="125" t="str">
        <f>laps_times[[#This Row],[kat]]</f>
        <v>M40</v>
      </c>
      <c r="G14" s="125">
        <f>laps_times[[#This Row],[poř_kat]]</f>
        <v>4</v>
      </c>
      <c r="H14" s="124" t="str">
        <f>IF(ISBLANK(laps_times[[#This Row],[klub]]),"-",laps_times[[#This Row],[klub]])</f>
        <v>Hvězda Pardubice</v>
      </c>
      <c r="I14" s="133">
        <f>laps_times[[#This Row],[celk. čas]]</f>
        <v>0.13631712962962964</v>
      </c>
      <c r="J14" s="129" t="str">
        <f>IF(ISBLANK(laps_times[[#This Row],[1]]),"DNF",CONCATENATE(RANK(rounds_cum_time[[#This Row],[1]],rounds_cum_time[1],1),"."))</f>
        <v>15.</v>
      </c>
      <c r="K14" s="129" t="str">
        <f>IF(ISBLANK(laps_times[[#This Row],[2]]),"DNF",CONCATENATE(RANK(rounds_cum_time[[#This Row],[2]],rounds_cum_time[2],1),"."))</f>
        <v>15.</v>
      </c>
      <c r="L14" s="129" t="str">
        <f>IF(ISBLANK(laps_times[[#This Row],[3]]),"DNF",CONCATENATE(RANK(rounds_cum_time[[#This Row],[3]],rounds_cum_time[3],1),"."))</f>
        <v>15.</v>
      </c>
      <c r="M14" s="129" t="str">
        <f>IF(ISBLANK(laps_times[[#This Row],[4]]),"DNF",CONCATENATE(RANK(rounds_cum_time[[#This Row],[4]],rounds_cum_time[4],1),"."))</f>
        <v>17.</v>
      </c>
      <c r="N14" s="129" t="str">
        <f>IF(ISBLANK(laps_times[[#This Row],[5]]),"DNF",CONCATENATE(RANK(rounds_cum_time[[#This Row],[5]],rounds_cum_time[5],1),"."))</f>
        <v>18.</v>
      </c>
      <c r="O14" s="129" t="str">
        <f>IF(ISBLANK(laps_times[[#This Row],[6]]),"DNF",CONCATENATE(RANK(rounds_cum_time[[#This Row],[6]],rounds_cum_time[6],1),"."))</f>
        <v>17.</v>
      </c>
      <c r="P14" s="129" t="str">
        <f>IF(ISBLANK(laps_times[[#This Row],[7]]),"DNF",CONCATENATE(RANK(rounds_cum_time[[#This Row],[7]],rounds_cum_time[7],1),"."))</f>
        <v>18.</v>
      </c>
      <c r="Q14" s="129" t="str">
        <f>IF(ISBLANK(laps_times[[#This Row],[8]]),"DNF",CONCATENATE(RANK(rounds_cum_time[[#This Row],[8]],rounds_cum_time[8],1),"."))</f>
        <v>19.</v>
      </c>
      <c r="R14" s="129" t="str">
        <f>IF(ISBLANK(laps_times[[#This Row],[9]]),"DNF",CONCATENATE(RANK(rounds_cum_time[[#This Row],[9]],rounds_cum_time[9],1),"."))</f>
        <v>17.</v>
      </c>
      <c r="S14" s="129" t="str">
        <f>IF(ISBLANK(laps_times[[#This Row],[10]]),"DNF",CONCATENATE(RANK(rounds_cum_time[[#This Row],[10]],rounds_cum_time[10],1),"."))</f>
        <v>17.</v>
      </c>
      <c r="T14" s="129" t="str">
        <f>IF(ISBLANK(laps_times[[#This Row],[11]]),"DNF",CONCATENATE(RANK(rounds_cum_time[[#This Row],[11]],rounds_cum_time[11],1),"."))</f>
        <v>17.</v>
      </c>
      <c r="U14" s="129" t="str">
        <f>IF(ISBLANK(laps_times[[#This Row],[12]]),"DNF",CONCATENATE(RANK(rounds_cum_time[[#This Row],[12]],rounds_cum_time[12],1),"."))</f>
        <v>20.</v>
      </c>
      <c r="V14" s="129" t="str">
        <f>IF(ISBLANK(laps_times[[#This Row],[13]]),"DNF",CONCATENATE(RANK(rounds_cum_time[[#This Row],[13]],rounds_cum_time[13],1),"."))</f>
        <v>20.</v>
      </c>
      <c r="W14" s="129" t="str">
        <f>IF(ISBLANK(laps_times[[#This Row],[14]]),"DNF",CONCATENATE(RANK(rounds_cum_time[[#This Row],[14]],rounds_cum_time[14],1),"."))</f>
        <v>17.</v>
      </c>
      <c r="X14" s="129" t="str">
        <f>IF(ISBLANK(laps_times[[#This Row],[15]]),"DNF",CONCATENATE(RANK(rounds_cum_time[[#This Row],[15]],rounds_cum_time[15],1),"."))</f>
        <v>18.</v>
      </c>
      <c r="Y14" s="129" t="str">
        <f>IF(ISBLANK(laps_times[[#This Row],[16]]),"DNF",CONCATENATE(RANK(rounds_cum_time[[#This Row],[16]],rounds_cum_time[16],1),"."))</f>
        <v>18.</v>
      </c>
      <c r="Z14" s="129" t="str">
        <f>IF(ISBLANK(laps_times[[#This Row],[17]]),"DNF",CONCATENATE(RANK(rounds_cum_time[[#This Row],[17]],rounds_cum_time[17],1),"."))</f>
        <v>18.</v>
      </c>
      <c r="AA14" s="129" t="str">
        <f>IF(ISBLANK(laps_times[[#This Row],[18]]),"DNF",CONCATENATE(RANK(rounds_cum_time[[#This Row],[18]],rounds_cum_time[18],1),"."))</f>
        <v>18.</v>
      </c>
      <c r="AB14" s="129" t="str">
        <f>IF(ISBLANK(laps_times[[#This Row],[19]]),"DNF",CONCATENATE(RANK(rounds_cum_time[[#This Row],[19]],rounds_cum_time[19],1),"."))</f>
        <v>18.</v>
      </c>
      <c r="AC14" s="129" t="str">
        <f>IF(ISBLANK(laps_times[[#This Row],[20]]),"DNF",CONCATENATE(RANK(rounds_cum_time[[#This Row],[20]],rounds_cum_time[20],1),"."))</f>
        <v>18.</v>
      </c>
      <c r="AD14" s="129" t="str">
        <f>IF(ISBLANK(laps_times[[#This Row],[21]]),"DNF",CONCATENATE(RANK(rounds_cum_time[[#This Row],[21]],rounds_cum_time[21],1),"."))</f>
        <v>15.</v>
      </c>
      <c r="AE14" s="129" t="str">
        <f>IF(ISBLANK(laps_times[[#This Row],[22]]),"DNF",CONCATENATE(RANK(rounds_cum_time[[#This Row],[22]],rounds_cum_time[22],1),"."))</f>
        <v>15.</v>
      </c>
      <c r="AF14" s="129" t="str">
        <f>IF(ISBLANK(laps_times[[#This Row],[23]]),"DNF",CONCATENATE(RANK(rounds_cum_time[[#This Row],[23]],rounds_cum_time[23],1),"."))</f>
        <v>15.</v>
      </c>
      <c r="AG14" s="129" t="str">
        <f>IF(ISBLANK(laps_times[[#This Row],[24]]),"DNF",CONCATENATE(RANK(rounds_cum_time[[#This Row],[24]],rounds_cum_time[24],1),"."))</f>
        <v>18.</v>
      </c>
      <c r="AH14" s="129" t="str">
        <f>IF(ISBLANK(laps_times[[#This Row],[25]]),"DNF",CONCATENATE(RANK(rounds_cum_time[[#This Row],[25]],rounds_cum_time[25],1),"."))</f>
        <v>18.</v>
      </c>
      <c r="AI14" s="129" t="str">
        <f>IF(ISBLANK(laps_times[[#This Row],[26]]),"DNF",CONCATENATE(RANK(rounds_cum_time[[#This Row],[26]],rounds_cum_time[26],1),"."))</f>
        <v>18.</v>
      </c>
      <c r="AJ14" s="129" t="str">
        <f>IF(ISBLANK(laps_times[[#This Row],[27]]),"DNF",CONCATENATE(RANK(rounds_cum_time[[#This Row],[27]],rounds_cum_time[27],1),"."))</f>
        <v>18.</v>
      </c>
      <c r="AK14" s="129" t="str">
        <f>IF(ISBLANK(laps_times[[#This Row],[28]]),"DNF",CONCATENATE(RANK(rounds_cum_time[[#This Row],[28]],rounds_cum_time[28],1),"."))</f>
        <v>18.</v>
      </c>
      <c r="AL14" s="129" t="str">
        <f>IF(ISBLANK(laps_times[[#This Row],[29]]),"DNF",CONCATENATE(RANK(rounds_cum_time[[#This Row],[29]],rounds_cum_time[29],1),"."))</f>
        <v>18.</v>
      </c>
      <c r="AM14" s="129" t="str">
        <f>IF(ISBLANK(laps_times[[#This Row],[30]]),"DNF",CONCATENATE(RANK(rounds_cum_time[[#This Row],[30]],rounds_cum_time[30],1),"."))</f>
        <v>18.</v>
      </c>
      <c r="AN14" s="129" t="str">
        <f>IF(ISBLANK(laps_times[[#This Row],[31]]),"DNF",CONCATENATE(RANK(rounds_cum_time[[#This Row],[31]],rounds_cum_time[31],1),"."))</f>
        <v>17.</v>
      </c>
      <c r="AO14" s="129" t="str">
        <f>IF(ISBLANK(laps_times[[#This Row],[32]]),"DNF",CONCATENATE(RANK(rounds_cum_time[[#This Row],[32]],rounds_cum_time[32],1),"."))</f>
        <v>21.</v>
      </c>
      <c r="AP14" s="129" t="str">
        <f>IF(ISBLANK(laps_times[[#This Row],[33]]),"DNF",CONCATENATE(RANK(rounds_cum_time[[#This Row],[33]],rounds_cum_time[33],1),"."))</f>
        <v>20.</v>
      </c>
      <c r="AQ14" s="129" t="str">
        <f>IF(ISBLANK(laps_times[[#This Row],[34]]),"DNF",CONCATENATE(RANK(rounds_cum_time[[#This Row],[34]],rounds_cum_time[34],1),"."))</f>
        <v>20.</v>
      </c>
      <c r="AR14" s="129" t="str">
        <f>IF(ISBLANK(laps_times[[#This Row],[35]]),"DNF",CONCATENATE(RANK(rounds_cum_time[[#This Row],[35]],rounds_cum_time[35],1),"."))</f>
        <v>17.</v>
      </c>
      <c r="AS14" s="129" t="str">
        <f>IF(ISBLANK(laps_times[[#This Row],[36]]),"DNF",CONCATENATE(RANK(rounds_cum_time[[#This Row],[36]],rounds_cum_time[36],1),"."))</f>
        <v>17.</v>
      </c>
      <c r="AT14" s="129" t="str">
        <f>IF(ISBLANK(laps_times[[#This Row],[37]]),"DNF",CONCATENATE(RANK(rounds_cum_time[[#This Row],[37]],rounds_cum_time[37],1),"."))</f>
        <v>16.</v>
      </c>
      <c r="AU14" s="129" t="str">
        <f>IF(ISBLANK(laps_times[[#This Row],[38]]),"DNF",CONCATENATE(RANK(rounds_cum_time[[#This Row],[38]],rounds_cum_time[38],1),"."))</f>
        <v>16.</v>
      </c>
      <c r="AV14" s="129" t="str">
        <f>IF(ISBLANK(laps_times[[#This Row],[39]]),"DNF",CONCATENATE(RANK(rounds_cum_time[[#This Row],[39]],rounds_cum_time[39],1),"."))</f>
        <v>16.</v>
      </c>
      <c r="AW14" s="129" t="str">
        <f>IF(ISBLANK(laps_times[[#This Row],[40]]),"DNF",CONCATENATE(RANK(rounds_cum_time[[#This Row],[40]],rounds_cum_time[40],1),"."))</f>
        <v>16.</v>
      </c>
      <c r="AX14" s="129" t="str">
        <f>IF(ISBLANK(laps_times[[#This Row],[41]]),"DNF",CONCATENATE(RANK(rounds_cum_time[[#This Row],[41]],rounds_cum_time[41],1),"."))</f>
        <v>16.</v>
      </c>
      <c r="AY14" s="129" t="str">
        <f>IF(ISBLANK(laps_times[[#This Row],[42]]),"DNF",CONCATENATE(RANK(rounds_cum_time[[#This Row],[42]],rounds_cum_time[42],1),"."))</f>
        <v>15.</v>
      </c>
      <c r="AZ14" s="129" t="str">
        <f>IF(ISBLANK(laps_times[[#This Row],[43]]),"DNF",CONCATENATE(RANK(rounds_cum_time[[#This Row],[43]],rounds_cum_time[43],1),"."))</f>
        <v>15.</v>
      </c>
      <c r="BA14" s="129" t="str">
        <f>IF(ISBLANK(laps_times[[#This Row],[44]]),"DNF",CONCATENATE(RANK(rounds_cum_time[[#This Row],[44]],rounds_cum_time[44],1),"."))</f>
        <v>15.</v>
      </c>
      <c r="BB14" s="129" t="str">
        <f>IF(ISBLANK(laps_times[[#This Row],[45]]),"DNF",CONCATENATE(RANK(rounds_cum_time[[#This Row],[45]],rounds_cum_time[45],1),"."))</f>
        <v>15.</v>
      </c>
      <c r="BC14" s="129" t="str">
        <f>IF(ISBLANK(laps_times[[#This Row],[46]]),"DNF",CONCATENATE(RANK(rounds_cum_time[[#This Row],[46]],rounds_cum_time[46],1),"."))</f>
        <v>15.</v>
      </c>
      <c r="BD14" s="129" t="str">
        <f>IF(ISBLANK(laps_times[[#This Row],[47]]),"DNF",CONCATENATE(RANK(rounds_cum_time[[#This Row],[47]],rounds_cum_time[47],1),"."))</f>
        <v>15.</v>
      </c>
      <c r="BE14" s="129" t="str">
        <f>IF(ISBLANK(laps_times[[#This Row],[48]]),"DNF",CONCATENATE(RANK(rounds_cum_time[[#This Row],[48]],rounds_cum_time[48],1),"."))</f>
        <v>15.</v>
      </c>
      <c r="BF14" s="129" t="str">
        <f>IF(ISBLANK(laps_times[[#This Row],[49]]),"DNF",CONCATENATE(RANK(rounds_cum_time[[#This Row],[49]],rounds_cum_time[49],1),"."))</f>
        <v>14.</v>
      </c>
      <c r="BG14" s="129" t="str">
        <f>IF(ISBLANK(laps_times[[#This Row],[50]]),"DNF",CONCATENATE(RANK(rounds_cum_time[[#This Row],[50]],rounds_cum_time[50],1),"."))</f>
        <v>14.</v>
      </c>
      <c r="BH14" s="129" t="str">
        <f>IF(ISBLANK(laps_times[[#This Row],[51]]),"DNF",CONCATENATE(RANK(rounds_cum_time[[#This Row],[51]],rounds_cum_time[51],1),"."))</f>
        <v>14.</v>
      </c>
      <c r="BI14" s="129" t="str">
        <f>IF(ISBLANK(laps_times[[#This Row],[52]]),"DNF",CONCATENATE(RANK(rounds_cum_time[[#This Row],[52]],rounds_cum_time[52],1),"."))</f>
        <v>15.</v>
      </c>
      <c r="BJ14" s="129" t="str">
        <f>IF(ISBLANK(laps_times[[#This Row],[53]]),"DNF",CONCATENATE(RANK(rounds_cum_time[[#This Row],[53]],rounds_cum_time[53],1),"."))</f>
        <v>14.</v>
      </c>
      <c r="BK14" s="129" t="str">
        <f>IF(ISBLANK(laps_times[[#This Row],[54]]),"DNF",CONCATENATE(RANK(rounds_cum_time[[#This Row],[54]],rounds_cum_time[54],1),"."))</f>
        <v>14.</v>
      </c>
      <c r="BL14" s="129" t="str">
        <f>IF(ISBLANK(laps_times[[#This Row],[55]]),"DNF",CONCATENATE(RANK(rounds_cum_time[[#This Row],[55]],rounds_cum_time[55],1),"."))</f>
        <v>13.</v>
      </c>
      <c r="BM14" s="129" t="str">
        <f>IF(ISBLANK(laps_times[[#This Row],[56]]),"DNF",CONCATENATE(RANK(rounds_cum_time[[#This Row],[56]],rounds_cum_time[56],1),"."))</f>
        <v>14.</v>
      </c>
      <c r="BN14" s="129" t="str">
        <f>IF(ISBLANK(laps_times[[#This Row],[57]]),"DNF",CONCATENATE(RANK(rounds_cum_time[[#This Row],[57]],rounds_cum_time[57],1),"."))</f>
        <v>14.</v>
      </c>
      <c r="BO14" s="129" t="str">
        <f>IF(ISBLANK(laps_times[[#This Row],[58]]),"DNF",CONCATENATE(RANK(rounds_cum_time[[#This Row],[58]],rounds_cum_time[58],1),"."))</f>
        <v>14.</v>
      </c>
      <c r="BP14" s="129" t="str">
        <f>IF(ISBLANK(laps_times[[#This Row],[59]]),"DNF",CONCATENATE(RANK(rounds_cum_time[[#This Row],[59]],rounds_cum_time[59],1),"."))</f>
        <v>14.</v>
      </c>
      <c r="BQ14" s="129" t="str">
        <f>IF(ISBLANK(laps_times[[#This Row],[60]]),"DNF",CONCATENATE(RANK(rounds_cum_time[[#This Row],[60]],rounds_cum_time[60],1),"."))</f>
        <v>14.</v>
      </c>
      <c r="BR14" s="129" t="str">
        <f>IF(ISBLANK(laps_times[[#This Row],[61]]),"DNF",CONCATENATE(RANK(rounds_cum_time[[#This Row],[61]],rounds_cum_time[61],1),"."))</f>
        <v>14.</v>
      </c>
      <c r="BS14" s="129" t="str">
        <f>IF(ISBLANK(laps_times[[#This Row],[62]]),"DNF",CONCATENATE(RANK(rounds_cum_time[[#This Row],[62]],rounds_cum_time[62],1),"."))</f>
        <v>14.</v>
      </c>
      <c r="BT14" s="129" t="str">
        <f>IF(ISBLANK(laps_times[[#This Row],[63]]),"DNF",CONCATENATE(RANK(rounds_cum_time[[#This Row],[63]],rounds_cum_time[63],1),"."))</f>
        <v>13.</v>
      </c>
      <c r="BU14" s="129" t="str">
        <f>IF(ISBLANK(laps_times[[#This Row],[64]]),"DNF",CONCATENATE(RANK(rounds_cum_time[[#This Row],[64]],rounds_cum_time[64],1),"."))</f>
        <v>13.</v>
      </c>
      <c r="BV14" s="129" t="str">
        <f>IF(ISBLANK(laps_times[[#This Row],[65]]),"DNF",CONCATENATE(RANK(rounds_cum_time[[#This Row],[65]],rounds_cum_time[65],1),"."))</f>
        <v>13.</v>
      </c>
      <c r="BW14" s="129" t="str">
        <f>IF(ISBLANK(laps_times[[#This Row],[66]]),"DNF",CONCATENATE(RANK(rounds_cum_time[[#This Row],[66]],rounds_cum_time[66],1),"."))</f>
        <v>13.</v>
      </c>
      <c r="BX14" s="129" t="str">
        <f>IF(ISBLANK(laps_times[[#This Row],[67]]),"DNF",CONCATENATE(RANK(rounds_cum_time[[#This Row],[67]],rounds_cum_time[67],1),"."))</f>
        <v>12.</v>
      </c>
      <c r="BY14" s="129" t="str">
        <f>IF(ISBLANK(laps_times[[#This Row],[68]]),"DNF",CONCATENATE(RANK(rounds_cum_time[[#This Row],[68]],rounds_cum_time[68],1),"."))</f>
        <v>13.</v>
      </c>
      <c r="BZ14" s="129" t="str">
        <f>IF(ISBLANK(laps_times[[#This Row],[69]]),"DNF",CONCATENATE(RANK(rounds_cum_time[[#This Row],[69]],rounds_cum_time[69],1),"."))</f>
        <v>13.</v>
      </c>
      <c r="CA14" s="129" t="str">
        <f>IF(ISBLANK(laps_times[[#This Row],[70]]),"DNF",CONCATENATE(RANK(rounds_cum_time[[#This Row],[70]],rounds_cum_time[70],1),"."))</f>
        <v>13.</v>
      </c>
      <c r="CB14" s="129" t="str">
        <f>IF(ISBLANK(laps_times[[#This Row],[71]]),"DNF",CONCATENATE(RANK(rounds_cum_time[[#This Row],[71]],rounds_cum_time[71],1),"."))</f>
        <v>13.</v>
      </c>
      <c r="CC14" s="129" t="str">
        <f>IF(ISBLANK(laps_times[[#This Row],[72]]),"DNF",CONCATENATE(RANK(rounds_cum_time[[#This Row],[72]],rounds_cum_time[72],1),"."))</f>
        <v>13.</v>
      </c>
      <c r="CD14" s="129" t="str">
        <f>IF(ISBLANK(laps_times[[#This Row],[73]]),"DNF",CONCATENATE(RANK(rounds_cum_time[[#This Row],[73]],rounds_cum_time[73],1),"."))</f>
        <v>13.</v>
      </c>
      <c r="CE14" s="129" t="str">
        <f>IF(ISBLANK(laps_times[[#This Row],[74]]),"DNF",CONCATENATE(RANK(rounds_cum_time[[#This Row],[74]],rounds_cum_time[74],1),"."))</f>
        <v>13.</v>
      </c>
      <c r="CF14" s="129" t="str">
        <f>IF(ISBLANK(laps_times[[#This Row],[75]]),"DNF",CONCATENATE(RANK(rounds_cum_time[[#This Row],[75]],rounds_cum_time[75],1),"."))</f>
        <v>13.</v>
      </c>
      <c r="CG14" s="129" t="str">
        <f>IF(ISBLANK(laps_times[[#This Row],[76]]),"DNF",CONCATENATE(RANK(rounds_cum_time[[#This Row],[76]],rounds_cum_time[76],1),"."))</f>
        <v>13.</v>
      </c>
      <c r="CH14" s="129" t="str">
        <f>IF(ISBLANK(laps_times[[#This Row],[77]]),"DNF",CONCATENATE(RANK(rounds_cum_time[[#This Row],[77]],rounds_cum_time[77],1),"."))</f>
        <v>13.</v>
      </c>
      <c r="CI14" s="129" t="str">
        <f>IF(ISBLANK(laps_times[[#This Row],[78]]),"DNF",CONCATENATE(RANK(rounds_cum_time[[#This Row],[78]],rounds_cum_time[78],1),"."))</f>
        <v>12.</v>
      </c>
      <c r="CJ14" s="129" t="str">
        <f>IF(ISBLANK(laps_times[[#This Row],[79]]),"DNF",CONCATENATE(RANK(rounds_cum_time[[#This Row],[79]],rounds_cum_time[79],1),"."))</f>
        <v>13.</v>
      </c>
      <c r="CK14" s="129" t="str">
        <f>IF(ISBLANK(laps_times[[#This Row],[80]]),"DNF",CONCATENATE(RANK(rounds_cum_time[[#This Row],[80]],rounds_cum_time[80],1),"."))</f>
        <v>13.</v>
      </c>
      <c r="CL14" s="129" t="str">
        <f>IF(ISBLANK(laps_times[[#This Row],[81]]),"DNF",CONCATENATE(RANK(rounds_cum_time[[#This Row],[81]],rounds_cum_time[81],1),"."))</f>
        <v>13.</v>
      </c>
      <c r="CM14" s="129" t="str">
        <f>IF(ISBLANK(laps_times[[#This Row],[82]]),"DNF",CONCATENATE(RANK(rounds_cum_time[[#This Row],[82]],rounds_cum_time[82],1),"."))</f>
        <v>12.</v>
      </c>
      <c r="CN14" s="129" t="str">
        <f>IF(ISBLANK(laps_times[[#This Row],[83]]),"DNF",CONCATENATE(RANK(rounds_cum_time[[#This Row],[83]],rounds_cum_time[83],1),"."))</f>
        <v>12.</v>
      </c>
      <c r="CO14" s="129" t="str">
        <f>IF(ISBLANK(laps_times[[#This Row],[84]]),"DNF",CONCATENATE(RANK(rounds_cum_time[[#This Row],[84]],rounds_cum_time[84],1),"."))</f>
        <v>12.</v>
      </c>
      <c r="CP14" s="129" t="str">
        <f>IF(ISBLANK(laps_times[[#This Row],[85]]),"DNF",CONCATENATE(RANK(rounds_cum_time[[#This Row],[85]],rounds_cum_time[85],1),"."))</f>
        <v>12.</v>
      </c>
      <c r="CQ14" s="129" t="str">
        <f>IF(ISBLANK(laps_times[[#This Row],[86]]),"DNF",CONCATENATE(RANK(rounds_cum_time[[#This Row],[86]],rounds_cum_time[86],1),"."))</f>
        <v>12.</v>
      </c>
      <c r="CR14" s="129" t="str">
        <f>IF(ISBLANK(laps_times[[#This Row],[87]]),"DNF",CONCATENATE(RANK(rounds_cum_time[[#This Row],[87]],rounds_cum_time[87],1),"."))</f>
        <v>12.</v>
      </c>
      <c r="CS14" s="129" t="str">
        <f>IF(ISBLANK(laps_times[[#This Row],[88]]),"DNF",CONCATENATE(RANK(rounds_cum_time[[#This Row],[88]],rounds_cum_time[88],1),"."))</f>
        <v>12.</v>
      </c>
      <c r="CT14" s="129" t="str">
        <f>IF(ISBLANK(laps_times[[#This Row],[89]]),"DNF",CONCATENATE(RANK(rounds_cum_time[[#This Row],[89]],rounds_cum_time[89],1),"."))</f>
        <v>12.</v>
      </c>
      <c r="CU14" s="129" t="str">
        <f>IF(ISBLANK(laps_times[[#This Row],[90]]),"DNF",CONCATENATE(RANK(rounds_cum_time[[#This Row],[90]],rounds_cum_time[90],1),"."))</f>
        <v>12.</v>
      </c>
      <c r="CV14" s="129" t="str">
        <f>IF(ISBLANK(laps_times[[#This Row],[91]]),"DNF",CONCATENATE(RANK(rounds_cum_time[[#This Row],[91]],rounds_cum_time[91],1),"."))</f>
        <v>12.</v>
      </c>
      <c r="CW14" s="129" t="str">
        <f>IF(ISBLANK(laps_times[[#This Row],[92]]),"DNF",CONCATENATE(RANK(rounds_cum_time[[#This Row],[92]],rounds_cum_time[92],1),"."))</f>
        <v>12.</v>
      </c>
      <c r="CX14" s="129" t="str">
        <f>IF(ISBLANK(laps_times[[#This Row],[93]]),"DNF",CONCATENATE(RANK(rounds_cum_time[[#This Row],[93]],rounds_cum_time[93],1),"."))</f>
        <v>12.</v>
      </c>
      <c r="CY14" s="129" t="str">
        <f>IF(ISBLANK(laps_times[[#This Row],[94]]),"DNF",CONCATENATE(RANK(rounds_cum_time[[#This Row],[94]],rounds_cum_time[94],1),"."))</f>
        <v>12.</v>
      </c>
      <c r="CZ14" s="129" t="str">
        <f>IF(ISBLANK(laps_times[[#This Row],[95]]),"DNF",CONCATENATE(RANK(rounds_cum_time[[#This Row],[95]],rounds_cum_time[95],1),"."))</f>
        <v>12.</v>
      </c>
      <c r="DA14" s="129" t="str">
        <f>IF(ISBLANK(laps_times[[#This Row],[96]]),"DNF",CONCATENATE(RANK(rounds_cum_time[[#This Row],[96]],rounds_cum_time[96],1),"."))</f>
        <v>12.</v>
      </c>
      <c r="DB14" s="129" t="str">
        <f>IF(ISBLANK(laps_times[[#This Row],[97]]),"DNF",CONCATENATE(RANK(rounds_cum_time[[#This Row],[97]],rounds_cum_time[97],1),"."))</f>
        <v>11.</v>
      </c>
      <c r="DC14" s="129" t="str">
        <f>IF(ISBLANK(laps_times[[#This Row],[98]]),"DNF",CONCATENATE(RANK(rounds_cum_time[[#This Row],[98]],rounds_cum_time[98],1),"."))</f>
        <v>11.</v>
      </c>
      <c r="DD14" s="129" t="str">
        <f>IF(ISBLANK(laps_times[[#This Row],[99]]),"DNF",CONCATENATE(RANK(rounds_cum_time[[#This Row],[99]],rounds_cum_time[99],1),"."))</f>
        <v>11.</v>
      </c>
      <c r="DE14" s="129" t="str">
        <f>IF(ISBLANK(laps_times[[#This Row],[100]]),"DNF",CONCATENATE(RANK(rounds_cum_time[[#This Row],[100]],rounds_cum_time[100],1),"."))</f>
        <v>11.</v>
      </c>
      <c r="DF14" s="129" t="str">
        <f>IF(ISBLANK(laps_times[[#This Row],[101]]),"DNF",CONCATENATE(RANK(rounds_cum_time[[#This Row],[101]],rounds_cum_time[101],1),"."))</f>
        <v>11.</v>
      </c>
      <c r="DG14" s="129" t="str">
        <f>IF(ISBLANK(laps_times[[#This Row],[102]]),"DNF",CONCATENATE(RANK(rounds_cum_time[[#This Row],[102]],rounds_cum_time[102],1),"."))</f>
        <v>11.</v>
      </c>
      <c r="DH14" s="129" t="str">
        <f>IF(ISBLANK(laps_times[[#This Row],[103]]),"DNF",CONCATENATE(RANK(rounds_cum_time[[#This Row],[103]],rounds_cum_time[103],1),"."))</f>
        <v>11.</v>
      </c>
      <c r="DI14" s="130" t="str">
        <f>IF(ISBLANK(laps_times[[#This Row],[104]]),"DNF",CONCATENATE(RANK(rounds_cum_time[[#This Row],[104]],rounds_cum_time[104],1),"."))</f>
        <v>11.</v>
      </c>
      <c r="DJ14" s="130" t="str">
        <f>IF(ISBLANK(laps_times[[#This Row],[105]]),"DNF",CONCATENATE(RANK(rounds_cum_time[[#This Row],[105]],rounds_cum_time[105],1),"."))</f>
        <v>11.</v>
      </c>
    </row>
    <row r="15" spans="2:114">
      <c r="B15" s="123">
        <f>laps_times[[#This Row],[poř]]</f>
        <v>12</v>
      </c>
      <c r="C15" s="128">
        <f>laps_times[[#This Row],[s.č.]]</f>
        <v>33</v>
      </c>
      <c r="D15" s="124" t="str">
        <f>laps_times[[#This Row],[jméno]]</f>
        <v>Kašparová Kateřina</v>
      </c>
      <c r="E15" s="125">
        <f>laps_times[[#This Row],[roč]]</f>
        <v>1986</v>
      </c>
      <c r="F15" s="125" t="str">
        <f>laps_times[[#This Row],[kat]]</f>
        <v>Z1</v>
      </c>
      <c r="G15" s="125">
        <f>laps_times[[#This Row],[poř_kat]]</f>
        <v>1</v>
      </c>
      <c r="H15" s="124" t="str">
        <f>IF(ISBLANK(laps_times[[#This Row],[klub]]),"-",laps_times[[#This Row],[klub]])</f>
        <v>MK Kladno</v>
      </c>
      <c r="I15" s="133">
        <f>laps_times[[#This Row],[celk. čas]]</f>
        <v>0.13743518518518519</v>
      </c>
      <c r="J15" s="129" t="str">
        <f>IF(ISBLANK(laps_times[[#This Row],[1]]),"DNF",CONCATENATE(RANK(rounds_cum_time[[#This Row],[1]],rounds_cum_time[1],1),"."))</f>
        <v>17.</v>
      </c>
      <c r="K15" s="129" t="str">
        <f>IF(ISBLANK(laps_times[[#This Row],[2]]),"DNF",CONCATENATE(RANK(rounds_cum_time[[#This Row],[2]],rounds_cum_time[2],1),"."))</f>
        <v>18.</v>
      </c>
      <c r="L15" s="129" t="str">
        <f>IF(ISBLANK(laps_times[[#This Row],[3]]),"DNF",CONCATENATE(RANK(rounds_cum_time[[#This Row],[3]],rounds_cum_time[3],1),"."))</f>
        <v>19.</v>
      </c>
      <c r="M15" s="129" t="str">
        <f>IF(ISBLANK(laps_times[[#This Row],[4]]),"DNF",CONCATENATE(RANK(rounds_cum_time[[#This Row],[4]],rounds_cum_time[4],1),"."))</f>
        <v>19.</v>
      </c>
      <c r="N15" s="129" t="str">
        <f>IF(ISBLANK(laps_times[[#This Row],[5]]),"DNF",CONCATENATE(RANK(rounds_cum_time[[#This Row],[5]],rounds_cum_time[5],1),"."))</f>
        <v>19.</v>
      </c>
      <c r="O15" s="129" t="str">
        <f>IF(ISBLANK(laps_times[[#This Row],[6]]),"DNF",CONCATENATE(RANK(rounds_cum_time[[#This Row],[6]],rounds_cum_time[6],1),"."))</f>
        <v>19.</v>
      </c>
      <c r="P15" s="129" t="str">
        <f>IF(ISBLANK(laps_times[[#This Row],[7]]),"DNF",CONCATENATE(RANK(rounds_cum_time[[#This Row],[7]],rounds_cum_time[7],1),"."))</f>
        <v>19.</v>
      </c>
      <c r="Q15" s="129" t="str">
        <f>IF(ISBLANK(laps_times[[#This Row],[8]]),"DNF",CONCATENATE(RANK(rounds_cum_time[[#This Row],[8]],rounds_cum_time[8],1),"."))</f>
        <v>18.</v>
      </c>
      <c r="R15" s="129" t="str">
        <f>IF(ISBLANK(laps_times[[#This Row],[9]]),"DNF",CONCATENATE(RANK(rounds_cum_time[[#This Row],[9]],rounds_cum_time[9],1),"."))</f>
        <v>19.</v>
      </c>
      <c r="S15" s="129" t="str">
        <f>IF(ISBLANK(laps_times[[#This Row],[10]]),"DNF",CONCATENATE(RANK(rounds_cum_time[[#This Row],[10]],rounds_cum_time[10],1),"."))</f>
        <v>18.</v>
      </c>
      <c r="T15" s="129" t="str">
        <f>IF(ISBLANK(laps_times[[#This Row],[11]]),"DNF",CONCATENATE(RANK(rounds_cum_time[[#This Row],[11]],rounds_cum_time[11],1),"."))</f>
        <v>18.</v>
      </c>
      <c r="U15" s="129" t="str">
        <f>IF(ISBLANK(laps_times[[#This Row],[12]]),"DNF",CONCATENATE(RANK(rounds_cum_time[[#This Row],[12]],rounds_cum_time[12],1),"."))</f>
        <v>18.</v>
      </c>
      <c r="V15" s="129" t="str">
        <f>IF(ISBLANK(laps_times[[#This Row],[13]]),"DNF",CONCATENATE(RANK(rounds_cum_time[[#This Row],[13]],rounds_cum_time[13],1),"."))</f>
        <v>18.</v>
      </c>
      <c r="W15" s="129" t="str">
        <f>IF(ISBLANK(laps_times[[#This Row],[14]]),"DNF",CONCATENATE(RANK(rounds_cum_time[[#This Row],[14]],rounds_cum_time[14],1),"."))</f>
        <v>18.</v>
      </c>
      <c r="X15" s="129" t="str">
        <f>IF(ISBLANK(laps_times[[#This Row],[15]]),"DNF",CONCATENATE(RANK(rounds_cum_time[[#This Row],[15]],rounds_cum_time[15],1),"."))</f>
        <v>17.</v>
      </c>
      <c r="Y15" s="129" t="str">
        <f>IF(ISBLANK(laps_times[[#This Row],[16]]),"DNF",CONCATENATE(RANK(rounds_cum_time[[#This Row],[16]],rounds_cum_time[16],1),"."))</f>
        <v>17.</v>
      </c>
      <c r="Z15" s="129" t="str">
        <f>IF(ISBLANK(laps_times[[#This Row],[17]]),"DNF",CONCATENATE(RANK(rounds_cum_time[[#This Row],[17]],rounds_cum_time[17],1),"."))</f>
        <v>17.</v>
      </c>
      <c r="AA15" s="129" t="str">
        <f>IF(ISBLANK(laps_times[[#This Row],[18]]),"DNF",CONCATENATE(RANK(rounds_cum_time[[#This Row],[18]],rounds_cum_time[18],1),"."))</f>
        <v>17.</v>
      </c>
      <c r="AB15" s="129" t="str">
        <f>IF(ISBLANK(laps_times[[#This Row],[19]]),"DNF",CONCATENATE(RANK(rounds_cum_time[[#This Row],[19]],rounds_cum_time[19],1),"."))</f>
        <v>17.</v>
      </c>
      <c r="AC15" s="129" t="str">
        <f>IF(ISBLANK(laps_times[[#This Row],[20]]),"DNF",CONCATENATE(RANK(rounds_cum_time[[#This Row],[20]],rounds_cum_time[20],1),"."))</f>
        <v>17.</v>
      </c>
      <c r="AD15" s="129" t="str">
        <f>IF(ISBLANK(laps_times[[#This Row],[21]]),"DNF",CONCATENATE(RANK(rounds_cum_time[[#This Row],[21]],rounds_cum_time[21],1),"."))</f>
        <v>17.</v>
      </c>
      <c r="AE15" s="129" t="str">
        <f>IF(ISBLANK(laps_times[[#This Row],[22]]),"DNF",CONCATENATE(RANK(rounds_cum_time[[#This Row],[22]],rounds_cum_time[22],1),"."))</f>
        <v>17.</v>
      </c>
      <c r="AF15" s="129" t="str">
        <f>IF(ISBLANK(laps_times[[#This Row],[23]]),"DNF",CONCATENATE(RANK(rounds_cum_time[[#This Row],[23]],rounds_cum_time[23],1),"."))</f>
        <v>18.</v>
      </c>
      <c r="AG15" s="129" t="str">
        <f>IF(ISBLANK(laps_times[[#This Row],[24]]),"DNF",CONCATENATE(RANK(rounds_cum_time[[#This Row],[24]],rounds_cum_time[24],1),"."))</f>
        <v>17.</v>
      </c>
      <c r="AH15" s="129" t="str">
        <f>IF(ISBLANK(laps_times[[#This Row],[25]]),"DNF",CONCATENATE(RANK(rounds_cum_time[[#This Row],[25]],rounds_cum_time[25],1),"."))</f>
        <v>17.</v>
      </c>
      <c r="AI15" s="129" t="str">
        <f>IF(ISBLANK(laps_times[[#This Row],[26]]),"DNF",CONCATENATE(RANK(rounds_cum_time[[#This Row],[26]],rounds_cum_time[26],1),"."))</f>
        <v>17.</v>
      </c>
      <c r="AJ15" s="129" t="str">
        <f>IF(ISBLANK(laps_times[[#This Row],[27]]),"DNF",CONCATENATE(RANK(rounds_cum_time[[#This Row],[27]],rounds_cum_time[27],1),"."))</f>
        <v>17.</v>
      </c>
      <c r="AK15" s="129" t="str">
        <f>IF(ISBLANK(laps_times[[#This Row],[28]]),"DNF",CONCATENATE(RANK(rounds_cum_time[[#This Row],[28]],rounds_cum_time[28],1),"."))</f>
        <v>17.</v>
      </c>
      <c r="AL15" s="129" t="str">
        <f>IF(ISBLANK(laps_times[[#This Row],[29]]),"DNF",CONCATENATE(RANK(rounds_cum_time[[#This Row],[29]],rounds_cum_time[29],1),"."))</f>
        <v>17.</v>
      </c>
      <c r="AM15" s="129" t="str">
        <f>IF(ISBLANK(laps_times[[#This Row],[30]]),"DNF",CONCATENATE(RANK(rounds_cum_time[[#This Row],[30]],rounds_cum_time[30],1),"."))</f>
        <v>17.</v>
      </c>
      <c r="AN15" s="129" t="str">
        <f>IF(ISBLANK(laps_times[[#This Row],[31]]),"DNF",CONCATENATE(RANK(rounds_cum_time[[#This Row],[31]],rounds_cum_time[31],1),"."))</f>
        <v>16.</v>
      </c>
      <c r="AO15" s="129" t="str">
        <f>IF(ISBLANK(laps_times[[#This Row],[32]]),"DNF",CONCATENATE(RANK(rounds_cum_time[[#This Row],[32]],rounds_cum_time[32],1),"."))</f>
        <v>17.</v>
      </c>
      <c r="AP15" s="129" t="str">
        <f>IF(ISBLANK(laps_times[[#This Row],[33]]),"DNF",CONCATENATE(RANK(rounds_cum_time[[#This Row],[33]],rounds_cum_time[33],1),"."))</f>
        <v>17.</v>
      </c>
      <c r="AQ15" s="129" t="str">
        <f>IF(ISBLANK(laps_times[[#This Row],[34]]),"DNF",CONCATENATE(RANK(rounds_cum_time[[#This Row],[34]],rounds_cum_time[34],1),"."))</f>
        <v>17.</v>
      </c>
      <c r="AR15" s="129" t="str">
        <f>IF(ISBLANK(laps_times[[#This Row],[35]]),"DNF",CONCATENATE(RANK(rounds_cum_time[[#This Row],[35]],rounds_cum_time[35],1),"."))</f>
        <v>16.</v>
      </c>
      <c r="AS15" s="129" t="str">
        <f>IF(ISBLANK(laps_times[[#This Row],[36]]),"DNF",CONCATENATE(RANK(rounds_cum_time[[#This Row],[36]],rounds_cum_time[36],1),"."))</f>
        <v>16.</v>
      </c>
      <c r="AT15" s="129" t="str">
        <f>IF(ISBLANK(laps_times[[#This Row],[37]]),"DNF",CONCATENATE(RANK(rounds_cum_time[[#This Row],[37]],rounds_cum_time[37],1),"."))</f>
        <v>14.</v>
      </c>
      <c r="AU15" s="129" t="str">
        <f>IF(ISBLANK(laps_times[[#This Row],[38]]),"DNF",CONCATENATE(RANK(rounds_cum_time[[#This Row],[38]],rounds_cum_time[38],1),"."))</f>
        <v>14.</v>
      </c>
      <c r="AV15" s="129" t="str">
        <f>IF(ISBLANK(laps_times[[#This Row],[39]]),"DNF",CONCATENATE(RANK(rounds_cum_time[[#This Row],[39]],rounds_cum_time[39],1),"."))</f>
        <v>15.</v>
      </c>
      <c r="AW15" s="129" t="str">
        <f>IF(ISBLANK(laps_times[[#This Row],[40]]),"DNF",CONCATENATE(RANK(rounds_cum_time[[#This Row],[40]],rounds_cum_time[40],1),"."))</f>
        <v>14.</v>
      </c>
      <c r="AX15" s="129" t="str">
        <f>IF(ISBLANK(laps_times[[#This Row],[41]]),"DNF",CONCATENATE(RANK(rounds_cum_time[[#This Row],[41]],rounds_cum_time[41],1),"."))</f>
        <v>14.</v>
      </c>
      <c r="AY15" s="129" t="str">
        <f>IF(ISBLANK(laps_times[[#This Row],[42]]),"DNF",CONCATENATE(RANK(rounds_cum_time[[#This Row],[42]],rounds_cum_time[42],1),"."))</f>
        <v>14.</v>
      </c>
      <c r="AZ15" s="129" t="str">
        <f>IF(ISBLANK(laps_times[[#This Row],[43]]),"DNF",CONCATENATE(RANK(rounds_cum_time[[#This Row],[43]],rounds_cum_time[43],1),"."))</f>
        <v>14.</v>
      </c>
      <c r="BA15" s="129" t="str">
        <f>IF(ISBLANK(laps_times[[#This Row],[44]]),"DNF",CONCATENATE(RANK(rounds_cum_time[[#This Row],[44]],rounds_cum_time[44],1),"."))</f>
        <v>14.</v>
      </c>
      <c r="BB15" s="129" t="str">
        <f>IF(ISBLANK(laps_times[[#This Row],[45]]),"DNF",CONCATENATE(RANK(rounds_cum_time[[#This Row],[45]],rounds_cum_time[45],1),"."))</f>
        <v>14.</v>
      </c>
      <c r="BC15" s="129" t="str">
        <f>IF(ISBLANK(laps_times[[#This Row],[46]]),"DNF",CONCATENATE(RANK(rounds_cum_time[[#This Row],[46]],rounds_cum_time[46],1),"."))</f>
        <v>13.</v>
      </c>
      <c r="BD15" s="129" t="str">
        <f>IF(ISBLANK(laps_times[[#This Row],[47]]),"DNF",CONCATENATE(RANK(rounds_cum_time[[#This Row],[47]],rounds_cum_time[47],1),"."))</f>
        <v>14.</v>
      </c>
      <c r="BE15" s="129" t="str">
        <f>IF(ISBLANK(laps_times[[#This Row],[48]]),"DNF",CONCATENATE(RANK(rounds_cum_time[[#This Row],[48]],rounds_cum_time[48],1),"."))</f>
        <v>14.</v>
      </c>
      <c r="BF15" s="129" t="str">
        <f>IF(ISBLANK(laps_times[[#This Row],[49]]),"DNF",CONCATENATE(RANK(rounds_cum_time[[#This Row],[49]],rounds_cum_time[49],1),"."))</f>
        <v>15.</v>
      </c>
      <c r="BG15" s="129" t="str">
        <f>IF(ISBLANK(laps_times[[#This Row],[50]]),"DNF",CONCATENATE(RANK(rounds_cum_time[[#This Row],[50]],rounds_cum_time[50],1),"."))</f>
        <v>15.</v>
      </c>
      <c r="BH15" s="129" t="str">
        <f>IF(ISBLANK(laps_times[[#This Row],[51]]),"DNF",CONCATENATE(RANK(rounds_cum_time[[#This Row],[51]],rounds_cum_time[51],1),"."))</f>
        <v>15.</v>
      </c>
      <c r="BI15" s="129" t="str">
        <f>IF(ISBLANK(laps_times[[#This Row],[52]]),"DNF",CONCATENATE(RANK(rounds_cum_time[[#This Row],[52]],rounds_cum_time[52],1),"."))</f>
        <v>14.</v>
      </c>
      <c r="BJ15" s="129" t="str">
        <f>IF(ISBLANK(laps_times[[#This Row],[53]]),"DNF",CONCATENATE(RANK(rounds_cum_time[[#This Row],[53]],rounds_cum_time[53],1),"."))</f>
        <v>15.</v>
      </c>
      <c r="BK15" s="129" t="str">
        <f>IF(ISBLANK(laps_times[[#This Row],[54]]),"DNF",CONCATENATE(RANK(rounds_cum_time[[#This Row],[54]],rounds_cum_time[54],1),"."))</f>
        <v>13.</v>
      </c>
      <c r="BL15" s="129" t="str">
        <f>IF(ISBLANK(laps_times[[#This Row],[55]]),"DNF",CONCATENATE(RANK(rounds_cum_time[[#This Row],[55]],rounds_cum_time[55],1),"."))</f>
        <v>14.</v>
      </c>
      <c r="BM15" s="129" t="str">
        <f>IF(ISBLANK(laps_times[[#This Row],[56]]),"DNF",CONCATENATE(RANK(rounds_cum_time[[#This Row],[56]],rounds_cum_time[56],1),"."))</f>
        <v>13.</v>
      </c>
      <c r="BN15" s="129" t="str">
        <f>IF(ISBLANK(laps_times[[#This Row],[57]]),"DNF",CONCATENATE(RANK(rounds_cum_time[[#This Row],[57]],rounds_cum_time[57],1),"."))</f>
        <v>13.</v>
      </c>
      <c r="BO15" s="129" t="str">
        <f>IF(ISBLANK(laps_times[[#This Row],[58]]),"DNF",CONCATENATE(RANK(rounds_cum_time[[#This Row],[58]],rounds_cum_time[58],1),"."))</f>
        <v>13.</v>
      </c>
      <c r="BP15" s="129" t="str">
        <f>IF(ISBLANK(laps_times[[#This Row],[59]]),"DNF",CONCATENATE(RANK(rounds_cum_time[[#This Row],[59]],rounds_cum_time[59],1),"."))</f>
        <v>13.</v>
      </c>
      <c r="BQ15" s="129" t="str">
        <f>IF(ISBLANK(laps_times[[#This Row],[60]]),"DNF",CONCATENATE(RANK(rounds_cum_time[[#This Row],[60]],rounds_cum_time[60],1),"."))</f>
        <v>13.</v>
      </c>
      <c r="BR15" s="129" t="str">
        <f>IF(ISBLANK(laps_times[[#This Row],[61]]),"DNF",CONCATENATE(RANK(rounds_cum_time[[#This Row],[61]],rounds_cum_time[61],1),"."))</f>
        <v>13.</v>
      </c>
      <c r="BS15" s="129" t="str">
        <f>IF(ISBLANK(laps_times[[#This Row],[62]]),"DNF",CONCATENATE(RANK(rounds_cum_time[[#This Row],[62]],rounds_cum_time[62],1),"."))</f>
        <v>13.</v>
      </c>
      <c r="BT15" s="129" t="str">
        <f>IF(ISBLANK(laps_times[[#This Row],[63]]),"DNF",CONCATENATE(RANK(rounds_cum_time[[#This Row],[63]],rounds_cum_time[63],1),"."))</f>
        <v>12.</v>
      </c>
      <c r="BU15" s="129" t="str">
        <f>IF(ISBLANK(laps_times[[#This Row],[64]]),"DNF",CONCATENATE(RANK(rounds_cum_time[[#This Row],[64]],rounds_cum_time[64],1),"."))</f>
        <v>12.</v>
      </c>
      <c r="BV15" s="129" t="str">
        <f>IF(ISBLANK(laps_times[[#This Row],[65]]),"DNF",CONCATENATE(RANK(rounds_cum_time[[#This Row],[65]],rounds_cum_time[65],1),"."))</f>
        <v>12.</v>
      </c>
      <c r="BW15" s="129" t="str">
        <f>IF(ISBLANK(laps_times[[#This Row],[66]]),"DNF",CONCATENATE(RANK(rounds_cum_time[[#This Row],[66]],rounds_cum_time[66],1),"."))</f>
        <v>12.</v>
      </c>
      <c r="BX15" s="129" t="str">
        <f>IF(ISBLANK(laps_times[[#This Row],[67]]),"DNF",CONCATENATE(RANK(rounds_cum_time[[#This Row],[67]],rounds_cum_time[67],1),"."))</f>
        <v>13.</v>
      </c>
      <c r="BY15" s="129" t="str">
        <f>IF(ISBLANK(laps_times[[#This Row],[68]]),"DNF",CONCATENATE(RANK(rounds_cum_time[[#This Row],[68]],rounds_cum_time[68],1),"."))</f>
        <v>12.</v>
      </c>
      <c r="BZ15" s="129" t="str">
        <f>IF(ISBLANK(laps_times[[#This Row],[69]]),"DNF",CONCATENATE(RANK(rounds_cum_time[[#This Row],[69]],rounds_cum_time[69],1),"."))</f>
        <v>12.</v>
      </c>
      <c r="CA15" s="129" t="str">
        <f>IF(ISBLANK(laps_times[[#This Row],[70]]),"DNF",CONCATENATE(RANK(rounds_cum_time[[#This Row],[70]],rounds_cum_time[70],1),"."))</f>
        <v>12.</v>
      </c>
      <c r="CB15" s="129" t="str">
        <f>IF(ISBLANK(laps_times[[#This Row],[71]]),"DNF",CONCATENATE(RANK(rounds_cum_time[[#This Row],[71]],rounds_cum_time[71],1),"."))</f>
        <v>12.</v>
      </c>
      <c r="CC15" s="129" t="str">
        <f>IF(ISBLANK(laps_times[[#This Row],[72]]),"DNF",CONCATENATE(RANK(rounds_cum_time[[#This Row],[72]],rounds_cum_time[72],1),"."))</f>
        <v>12.</v>
      </c>
      <c r="CD15" s="129" t="str">
        <f>IF(ISBLANK(laps_times[[#This Row],[73]]),"DNF",CONCATENATE(RANK(rounds_cum_time[[#This Row],[73]],rounds_cum_time[73],1),"."))</f>
        <v>12.</v>
      </c>
      <c r="CE15" s="129" t="str">
        <f>IF(ISBLANK(laps_times[[#This Row],[74]]),"DNF",CONCATENATE(RANK(rounds_cum_time[[#This Row],[74]],rounds_cum_time[74],1),"."))</f>
        <v>12.</v>
      </c>
      <c r="CF15" s="129" t="str">
        <f>IF(ISBLANK(laps_times[[#This Row],[75]]),"DNF",CONCATENATE(RANK(rounds_cum_time[[#This Row],[75]],rounds_cum_time[75],1),"."))</f>
        <v>12.</v>
      </c>
      <c r="CG15" s="129" t="str">
        <f>IF(ISBLANK(laps_times[[#This Row],[76]]),"DNF",CONCATENATE(RANK(rounds_cum_time[[#This Row],[76]],rounds_cum_time[76],1),"."))</f>
        <v>12.</v>
      </c>
      <c r="CH15" s="129" t="str">
        <f>IF(ISBLANK(laps_times[[#This Row],[77]]),"DNF",CONCATENATE(RANK(rounds_cum_time[[#This Row],[77]],rounds_cum_time[77],1),"."))</f>
        <v>12.</v>
      </c>
      <c r="CI15" s="129" t="str">
        <f>IF(ISBLANK(laps_times[[#This Row],[78]]),"DNF",CONCATENATE(RANK(rounds_cum_time[[#This Row],[78]],rounds_cum_time[78],1),"."))</f>
        <v>13.</v>
      </c>
      <c r="CJ15" s="129" t="str">
        <f>IF(ISBLANK(laps_times[[#This Row],[79]]),"DNF",CONCATENATE(RANK(rounds_cum_time[[#This Row],[79]],rounds_cum_time[79],1),"."))</f>
        <v>12.</v>
      </c>
      <c r="CK15" s="129" t="str">
        <f>IF(ISBLANK(laps_times[[#This Row],[80]]),"DNF",CONCATENATE(RANK(rounds_cum_time[[#This Row],[80]],rounds_cum_time[80],1),"."))</f>
        <v>12.</v>
      </c>
      <c r="CL15" s="129" t="str">
        <f>IF(ISBLANK(laps_times[[#This Row],[81]]),"DNF",CONCATENATE(RANK(rounds_cum_time[[#This Row],[81]],rounds_cum_time[81],1),"."))</f>
        <v>12.</v>
      </c>
      <c r="CM15" s="129" t="str">
        <f>IF(ISBLANK(laps_times[[#This Row],[82]]),"DNF",CONCATENATE(RANK(rounds_cum_time[[#This Row],[82]],rounds_cum_time[82],1),"."))</f>
        <v>13.</v>
      </c>
      <c r="CN15" s="129" t="str">
        <f>IF(ISBLANK(laps_times[[#This Row],[83]]),"DNF",CONCATENATE(RANK(rounds_cum_time[[#This Row],[83]],rounds_cum_time[83],1),"."))</f>
        <v>13.</v>
      </c>
      <c r="CO15" s="129" t="str">
        <f>IF(ISBLANK(laps_times[[#This Row],[84]]),"DNF",CONCATENATE(RANK(rounds_cum_time[[#This Row],[84]],rounds_cum_time[84],1),"."))</f>
        <v>13.</v>
      </c>
      <c r="CP15" s="129" t="str">
        <f>IF(ISBLANK(laps_times[[#This Row],[85]]),"DNF",CONCATENATE(RANK(rounds_cum_time[[#This Row],[85]],rounds_cum_time[85],1),"."))</f>
        <v>13.</v>
      </c>
      <c r="CQ15" s="129" t="str">
        <f>IF(ISBLANK(laps_times[[#This Row],[86]]),"DNF",CONCATENATE(RANK(rounds_cum_time[[#This Row],[86]],rounds_cum_time[86],1),"."))</f>
        <v>13.</v>
      </c>
      <c r="CR15" s="129" t="str">
        <f>IF(ISBLANK(laps_times[[#This Row],[87]]),"DNF",CONCATENATE(RANK(rounds_cum_time[[#This Row],[87]],rounds_cum_time[87],1),"."))</f>
        <v>13.</v>
      </c>
      <c r="CS15" s="129" t="str">
        <f>IF(ISBLANK(laps_times[[#This Row],[88]]),"DNF",CONCATENATE(RANK(rounds_cum_time[[#This Row],[88]],rounds_cum_time[88],1),"."))</f>
        <v>13.</v>
      </c>
      <c r="CT15" s="129" t="str">
        <f>IF(ISBLANK(laps_times[[#This Row],[89]]),"DNF",CONCATENATE(RANK(rounds_cum_time[[#This Row],[89]],rounds_cum_time[89],1),"."))</f>
        <v>13.</v>
      </c>
      <c r="CU15" s="129" t="str">
        <f>IF(ISBLANK(laps_times[[#This Row],[90]]),"DNF",CONCATENATE(RANK(rounds_cum_time[[#This Row],[90]],rounds_cum_time[90],1),"."))</f>
        <v>13.</v>
      </c>
      <c r="CV15" s="129" t="str">
        <f>IF(ISBLANK(laps_times[[#This Row],[91]]),"DNF",CONCATENATE(RANK(rounds_cum_time[[#This Row],[91]],rounds_cum_time[91],1),"."))</f>
        <v>13.</v>
      </c>
      <c r="CW15" s="129" t="str">
        <f>IF(ISBLANK(laps_times[[#This Row],[92]]),"DNF",CONCATENATE(RANK(rounds_cum_time[[#This Row],[92]],rounds_cum_time[92],1),"."))</f>
        <v>13.</v>
      </c>
      <c r="CX15" s="129" t="str">
        <f>IF(ISBLANK(laps_times[[#This Row],[93]]),"DNF",CONCATENATE(RANK(rounds_cum_time[[#This Row],[93]],rounds_cum_time[93],1),"."))</f>
        <v>13.</v>
      </c>
      <c r="CY15" s="129" t="str">
        <f>IF(ISBLANK(laps_times[[#This Row],[94]]),"DNF",CONCATENATE(RANK(rounds_cum_time[[#This Row],[94]],rounds_cum_time[94],1),"."))</f>
        <v>13.</v>
      </c>
      <c r="CZ15" s="129" t="str">
        <f>IF(ISBLANK(laps_times[[#This Row],[95]]),"DNF",CONCATENATE(RANK(rounds_cum_time[[#This Row],[95]],rounds_cum_time[95],1),"."))</f>
        <v>13.</v>
      </c>
      <c r="DA15" s="129" t="str">
        <f>IF(ISBLANK(laps_times[[#This Row],[96]]),"DNF",CONCATENATE(RANK(rounds_cum_time[[#This Row],[96]],rounds_cum_time[96],1),"."))</f>
        <v>13.</v>
      </c>
      <c r="DB15" s="129" t="str">
        <f>IF(ISBLANK(laps_times[[#This Row],[97]]),"DNF",CONCATENATE(RANK(rounds_cum_time[[#This Row],[97]],rounds_cum_time[97],1),"."))</f>
        <v>13.</v>
      </c>
      <c r="DC15" s="129" t="str">
        <f>IF(ISBLANK(laps_times[[#This Row],[98]]),"DNF",CONCATENATE(RANK(rounds_cum_time[[#This Row],[98]],rounds_cum_time[98],1),"."))</f>
        <v>13.</v>
      </c>
      <c r="DD15" s="129" t="str">
        <f>IF(ISBLANK(laps_times[[#This Row],[99]]),"DNF",CONCATENATE(RANK(rounds_cum_time[[#This Row],[99]],rounds_cum_time[99],1),"."))</f>
        <v>12.</v>
      </c>
      <c r="DE15" s="129" t="str">
        <f>IF(ISBLANK(laps_times[[#This Row],[100]]),"DNF",CONCATENATE(RANK(rounds_cum_time[[#This Row],[100]],rounds_cum_time[100],1),"."))</f>
        <v>12.</v>
      </c>
      <c r="DF15" s="129" t="str">
        <f>IF(ISBLANK(laps_times[[#This Row],[101]]),"DNF",CONCATENATE(RANK(rounds_cum_time[[#This Row],[101]],rounds_cum_time[101],1),"."))</f>
        <v>12.</v>
      </c>
      <c r="DG15" s="129" t="str">
        <f>IF(ISBLANK(laps_times[[#This Row],[102]]),"DNF",CONCATENATE(RANK(rounds_cum_time[[#This Row],[102]],rounds_cum_time[102],1),"."))</f>
        <v>12.</v>
      </c>
      <c r="DH15" s="129" t="str">
        <f>IF(ISBLANK(laps_times[[#This Row],[103]]),"DNF",CONCATENATE(RANK(rounds_cum_time[[#This Row],[103]],rounds_cum_time[103],1),"."))</f>
        <v>12.</v>
      </c>
      <c r="DI15" s="130" t="str">
        <f>IF(ISBLANK(laps_times[[#This Row],[104]]),"DNF",CONCATENATE(RANK(rounds_cum_time[[#This Row],[104]],rounds_cum_time[104],1),"."))</f>
        <v>12.</v>
      </c>
      <c r="DJ15" s="130" t="str">
        <f>IF(ISBLANK(laps_times[[#This Row],[105]]),"DNF",CONCATENATE(RANK(rounds_cum_time[[#This Row],[105]],rounds_cum_time[105],1),"."))</f>
        <v>12.</v>
      </c>
    </row>
    <row r="16" spans="2:114">
      <c r="B16" s="123">
        <f>laps_times[[#This Row],[poř]]</f>
        <v>13</v>
      </c>
      <c r="C16" s="128">
        <f>laps_times[[#This Row],[s.č.]]</f>
        <v>21</v>
      </c>
      <c r="D16" s="124" t="str">
        <f>laps_times[[#This Row],[jméno]]</f>
        <v>Hach Lukáš</v>
      </c>
      <c r="E16" s="125">
        <f>laps_times[[#This Row],[roč]]</f>
        <v>1984</v>
      </c>
      <c r="F16" s="125" t="str">
        <f>laps_times[[#This Row],[kat]]</f>
        <v>M30</v>
      </c>
      <c r="G16" s="125">
        <f>laps_times[[#This Row],[poř_kat]]</f>
        <v>4</v>
      </c>
      <c r="H16" s="124" t="str">
        <f>IF(ISBLANK(laps_times[[#This Row],[klub]]),"-",laps_times[[#This Row],[klub]])</f>
        <v>Štefko Running Team</v>
      </c>
      <c r="I16" s="133">
        <f>laps_times[[#This Row],[celk. čas]]</f>
        <v>0.13750694444444445</v>
      </c>
      <c r="J16" s="129" t="str">
        <f>IF(ISBLANK(laps_times[[#This Row],[1]]),"DNF",CONCATENATE(RANK(rounds_cum_time[[#This Row],[1]],rounds_cum_time[1],1),"."))</f>
        <v>7.</v>
      </c>
      <c r="K16" s="129" t="str">
        <f>IF(ISBLANK(laps_times[[#This Row],[2]]),"DNF",CONCATENATE(RANK(rounds_cum_time[[#This Row],[2]],rounds_cum_time[2],1),"."))</f>
        <v>7.</v>
      </c>
      <c r="L16" s="129" t="str">
        <f>IF(ISBLANK(laps_times[[#This Row],[3]]),"DNF",CONCATENATE(RANK(rounds_cum_time[[#This Row],[3]],rounds_cum_time[3],1),"."))</f>
        <v>7.</v>
      </c>
      <c r="M16" s="129" t="str">
        <f>IF(ISBLANK(laps_times[[#This Row],[4]]),"DNF",CONCATENATE(RANK(rounds_cum_time[[#This Row],[4]],rounds_cum_time[4],1),"."))</f>
        <v>7.</v>
      </c>
      <c r="N16" s="129" t="str">
        <f>IF(ISBLANK(laps_times[[#This Row],[5]]),"DNF",CONCATENATE(RANK(rounds_cum_time[[#This Row],[5]],rounds_cum_time[5],1),"."))</f>
        <v>7.</v>
      </c>
      <c r="O16" s="129" t="str">
        <f>IF(ISBLANK(laps_times[[#This Row],[6]]),"DNF",CONCATENATE(RANK(rounds_cum_time[[#This Row],[6]],rounds_cum_time[6],1),"."))</f>
        <v>7.</v>
      </c>
      <c r="P16" s="129" t="str">
        <f>IF(ISBLANK(laps_times[[#This Row],[7]]),"DNF",CONCATENATE(RANK(rounds_cum_time[[#This Row],[7]],rounds_cum_time[7],1),"."))</f>
        <v>7.</v>
      </c>
      <c r="Q16" s="129" t="str">
        <f>IF(ISBLANK(laps_times[[#This Row],[8]]),"DNF",CONCATENATE(RANK(rounds_cum_time[[#This Row],[8]],rounds_cum_time[8],1),"."))</f>
        <v>9.</v>
      </c>
      <c r="R16" s="129" t="str">
        <f>IF(ISBLANK(laps_times[[#This Row],[9]]),"DNF",CONCATENATE(RANK(rounds_cum_time[[#This Row],[9]],rounds_cum_time[9],1),"."))</f>
        <v>9.</v>
      </c>
      <c r="S16" s="129" t="str">
        <f>IF(ISBLANK(laps_times[[#This Row],[10]]),"DNF",CONCATENATE(RANK(rounds_cum_time[[#This Row],[10]],rounds_cum_time[10],1),"."))</f>
        <v>9.</v>
      </c>
      <c r="T16" s="129" t="str">
        <f>IF(ISBLANK(laps_times[[#This Row],[11]]),"DNF",CONCATENATE(RANK(rounds_cum_time[[#This Row],[11]],rounds_cum_time[11],1),"."))</f>
        <v>9.</v>
      </c>
      <c r="U16" s="129" t="str">
        <f>IF(ISBLANK(laps_times[[#This Row],[12]]),"DNF",CONCATENATE(RANK(rounds_cum_time[[#This Row],[12]],rounds_cum_time[12],1),"."))</f>
        <v>9.</v>
      </c>
      <c r="V16" s="129" t="str">
        <f>IF(ISBLANK(laps_times[[#This Row],[13]]),"DNF",CONCATENATE(RANK(rounds_cum_time[[#This Row],[13]],rounds_cum_time[13],1),"."))</f>
        <v>9.</v>
      </c>
      <c r="W16" s="129" t="str">
        <f>IF(ISBLANK(laps_times[[#This Row],[14]]),"DNF",CONCATENATE(RANK(rounds_cum_time[[#This Row],[14]],rounds_cum_time[14],1),"."))</f>
        <v>9.</v>
      </c>
      <c r="X16" s="129" t="str">
        <f>IF(ISBLANK(laps_times[[#This Row],[15]]),"DNF",CONCATENATE(RANK(rounds_cum_time[[#This Row],[15]],rounds_cum_time[15],1),"."))</f>
        <v>8.</v>
      </c>
      <c r="Y16" s="129" t="str">
        <f>IF(ISBLANK(laps_times[[#This Row],[16]]),"DNF",CONCATENATE(RANK(rounds_cum_time[[#This Row],[16]],rounds_cum_time[16],1),"."))</f>
        <v>9.</v>
      </c>
      <c r="Z16" s="129" t="str">
        <f>IF(ISBLANK(laps_times[[#This Row],[17]]),"DNF",CONCATENATE(RANK(rounds_cum_time[[#This Row],[17]],rounds_cum_time[17],1),"."))</f>
        <v>9.</v>
      </c>
      <c r="AA16" s="129" t="str">
        <f>IF(ISBLANK(laps_times[[#This Row],[18]]),"DNF",CONCATENATE(RANK(rounds_cum_time[[#This Row],[18]],rounds_cum_time[18],1),"."))</f>
        <v>9.</v>
      </c>
      <c r="AB16" s="129" t="str">
        <f>IF(ISBLANK(laps_times[[#This Row],[19]]),"DNF",CONCATENATE(RANK(rounds_cum_time[[#This Row],[19]],rounds_cum_time[19],1),"."))</f>
        <v>9.</v>
      </c>
      <c r="AC16" s="129" t="str">
        <f>IF(ISBLANK(laps_times[[#This Row],[20]]),"DNF",CONCATENATE(RANK(rounds_cum_time[[#This Row],[20]],rounds_cum_time[20],1),"."))</f>
        <v>9.</v>
      </c>
      <c r="AD16" s="129" t="str">
        <f>IF(ISBLANK(laps_times[[#This Row],[21]]),"DNF",CONCATENATE(RANK(rounds_cum_time[[#This Row],[21]],rounds_cum_time[21],1),"."))</f>
        <v>9.</v>
      </c>
      <c r="AE16" s="129" t="str">
        <f>IF(ISBLANK(laps_times[[#This Row],[22]]),"DNF",CONCATENATE(RANK(rounds_cum_time[[#This Row],[22]],rounds_cum_time[22],1),"."))</f>
        <v>9.</v>
      </c>
      <c r="AF16" s="129" t="str">
        <f>IF(ISBLANK(laps_times[[#This Row],[23]]),"DNF",CONCATENATE(RANK(rounds_cum_time[[#This Row],[23]],rounds_cum_time[23],1),"."))</f>
        <v>9.</v>
      </c>
      <c r="AG16" s="129" t="str">
        <f>IF(ISBLANK(laps_times[[#This Row],[24]]),"DNF",CONCATENATE(RANK(rounds_cum_time[[#This Row],[24]],rounds_cum_time[24],1),"."))</f>
        <v>9.</v>
      </c>
      <c r="AH16" s="129" t="str">
        <f>IF(ISBLANK(laps_times[[#This Row],[25]]),"DNF",CONCATENATE(RANK(rounds_cum_time[[#This Row],[25]],rounds_cum_time[25],1),"."))</f>
        <v>9.</v>
      </c>
      <c r="AI16" s="129" t="str">
        <f>IF(ISBLANK(laps_times[[#This Row],[26]]),"DNF",CONCATENATE(RANK(rounds_cum_time[[#This Row],[26]],rounds_cum_time[26],1),"."))</f>
        <v>9.</v>
      </c>
      <c r="AJ16" s="129" t="str">
        <f>IF(ISBLANK(laps_times[[#This Row],[27]]),"DNF",CONCATENATE(RANK(rounds_cum_time[[#This Row],[27]],rounds_cum_time[27],1),"."))</f>
        <v>9.</v>
      </c>
      <c r="AK16" s="129" t="str">
        <f>IF(ISBLANK(laps_times[[#This Row],[28]]),"DNF",CONCATENATE(RANK(rounds_cum_time[[#This Row],[28]],rounds_cum_time[28],1),"."))</f>
        <v>9.</v>
      </c>
      <c r="AL16" s="129" t="str">
        <f>IF(ISBLANK(laps_times[[#This Row],[29]]),"DNF",CONCATENATE(RANK(rounds_cum_time[[#This Row],[29]],rounds_cum_time[29],1),"."))</f>
        <v>9.</v>
      </c>
      <c r="AM16" s="129" t="str">
        <f>IF(ISBLANK(laps_times[[#This Row],[30]]),"DNF",CONCATENATE(RANK(rounds_cum_time[[#This Row],[30]],rounds_cum_time[30],1),"."))</f>
        <v>9.</v>
      </c>
      <c r="AN16" s="129" t="str">
        <f>IF(ISBLANK(laps_times[[#This Row],[31]]),"DNF",CONCATENATE(RANK(rounds_cum_time[[#This Row],[31]],rounds_cum_time[31],1),"."))</f>
        <v>9.</v>
      </c>
      <c r="AO16" s="129" t="str">
        <f>IF(ISBLANK(laps_times[[#This Row],[32]]),"DNF",CONCATENATE(RANK(rounds_cum_time[[#This Row],[32]],rounds_cum_time[32],1),"."))</f>
        <v>9.</v>
      </c>
      <c r="AP16" s="129" t="str">
        <f>IF(ISBLANK(laps_times[[#This Row],[33]]),"DNF",CONCATENATE(RANK(rounds_cum_time[[#This Row],[33]],rounds_cum_time[33],1),"."))</f>
        <v>9.</v>
      </c>
      <c r="AQ16" s="129" t="str">
        <f>IF(ISBLANK(laps_times[[#This Row],[34]]),"DNF",CONCATENATE(RANK(rounds_cum_time[[#This Row],[34]],rounds_cum_time[34],1),"."))</f>
        <v>8.</v>
      </c>
      <c r="AR16" s="129" t="str">
        <f>IF(ISBLANK(laps_times[[#This Row],[35]]),"DNF",CONCATENATE(RANK(rounds_cum_time[[#This Row],[35]],rounds_cum_time[35],1),"."))</f>
        <v>8.</v>
      </c>
      <c r="AS16" s="129" t="str">
        <f>IF(ISBLANK(laps_times[[#This Row],[36]]),"DNF",CONCATENATE(RANK(rounds_cum_time[[#This Row],[36]],rounds_cum_time[36],1),"."))</f>
        <v>8.</v>
      </c>
      <c r="AT16" s="129" t="str">
        <f>IF(ISBLANK(laps_times[[#This Row],[37]]),"DNF",CONCATENATE(RANK(rounds_cum_time[[#This Row],[37]],rounds_cum_time[37],1),"."))</f>
        <v>7.</v>
      </c>
      <c r="AU16" s="129" t="str">
        <f>IF(ISBLANK(laps_times[[#This Row],[38]]),"DNF",CONCATENATE(RANK(rounds_cum_time[[#This Row],[38]],rounds_cum_time[38],1),"."))</f>
        <v>7.</v>
      </c>
      <c r="AV16" s="129" t="str">
        <f>IF(ISBLANK(laps_times[[#This Row],[39]]),"DNF",CONCATENATE(RANK(rounds_cum_time[[#This Row],[39]],rounds_cum_time[39],1),"."))</f>
        <v>7.</v>
      </c>
      <c r="AW16" s="129" t="str">
        <f>IF(ISBLANK(laps_times[[#This Row],[40]]),"DNF",CONCATENATE(RANK(rounds_cum_time[[#This Row],[40]],rounds_cum_time[40],1),"."))</f>
        <v>7.</v>
      </c>
      <c r="AX16" s="129" t="str">
        <f>IF(ISBLANK(laps_times[[#This Row],[41]]),"DNF",CONCATENATE(RANK(rounds_cum_time[[#This Row],[41]],rounds_cum_time[41],1),"."))</f>
        <v>7.</v>
      </c>
      <c r="AY16" s="129" t="str">
        <f>IF(ISBLANK(laps_times[[#This Row],[42]]),"DNF",CONCATENATE(RANK(rounds_cum_time[[#This Row],[42]],rounds_cum_time[42],1),"."))</f>
        <v>7.</v>
      </c>
      <c r="AZ16" s="129" t="str">
        <f>IF(ISBLANK(laps_times[[#This Row],[43]]),"DNF",CONCATENATE(RANK(rounds_cum_time[[#This Row],[43]],rounds_cum_time[43],1),"."))</f>
        <v>7.</v>
      </c>
      <c r="BA16" s="129" t="str">
        <f>IF(ISBLANK(laps_times[[#This Row],[44]]),"DNF",CONCATENATE(RANK(rounds_cum_time[[#This Row],[44]],rounds_cum_time[44],1),"."))</f>
        <v>7.</v>
      </c>
      <c r="BB16" s="129" t="str">
        <f>IF(ISBLANK(laps_times[[#This Row],[45]]),"DNF",CONCATENATE(RANK(rounds_cum_time[[#This Row],[45]],rounds_cum_time[45],1),"."))</f>
        <v>7.</v>
      </c>
      <c r="BC16" s="129" t="str">
        <f>IF(ISBLANK(laps_times[[#This Row],[46]]),"DNF",CONCATENATE(RANK(rounds_cum_time[[#This Row],[46]],rounds_cum_time[46],1),"."))</f>
        <v>7.</v>
      </c>
      <c r="BD16" s="129" t="str">
        <f>IF(ISBLANK(laps_times[[#This Row],[47]]),"DNF",CONCATENATE(RANK(rounds_cum_time[[#This Row],[47]],rounds_cum_time[47],1),"."))</f>
        <v>7.</v>
      </c>
      <c r="BE16" s="129" t="str">
        <f>IF(ISBLANK(laps_times[[#This Row],[48]]),"DNF",CONCATENATE(RANK(rounds_cum_time[[#This Row],[48]],rounds_cum_time[48],1),"."))</f>
        <v>7.</v>
      </c>
      <c r="BF16" s="129" t="str">
        <f>IF(ISBLANK(laps_times[[#This Row],[49]]),"DNF",CONCATENATE(RANK(rounds_cum_time[[#This Row],[49]],rounds_cum_time[49],1),"."))</f>
        <v>7.</v>
      </c>
      <c r="BG16" s="129" t="str">
        <f>IF(ISBLANK(laps_times[[#This Row],[50]]),"DNF",CONCATENATE(RANK(rounds_cum_time[[#This Row],[50]],rounds_cum_time[50],1),"."))</f>
        <v>7.</v>
      </c>
      <c r="BH16" s="129" t="str">
        <f>IF(ISBLANK(laps_times[[#This Row],[51]]),"DNF",CONCATENATE(RANK(rounds_cum_time[[#This Row],[51]],rounds_cum_time[51],1),"."))</f>
        <v>7.</v>
      </c>
      <c r="BI16" s="129" t="str">
        <f>IF(ISBLANK(laps_times[[#This Row],[52]]),"DNF",CONCATENATE(RANK(rounds_cum_time[[#This Row],[52]],rounds_cum_time[52],1),"."))</f>
        <v>7.</v>
      </c>
      <c r="BJ16" s="129" t="str">
        <f>IF(ISBLANK(laps_times[[#This Row],[53]]),"DNF",CONCATENATE(RANK(rounds_cum_time[[#This Row],[53]],rounds_cum_time[53],1),"."))</f>
        <v>7.</v>
      </c>
      <c r="BK16" s="129" t="str">
        <f>IF(ISBLANK(laps_times[[#This Row],[54]]),"DNF",CONCATENATE(RANK(rounds_cum_time[[#This Row],[54]],rounds_cum_time[54],1),"."))</f>
        <v>7.</v>
      </c>
      <c r="BL16" s="129" t="str">
        <f>IF(ISBLANK(laps_times[[#This Row],[55]]),"DNF",CONCATENATE(RANK(rounds_cum_time[[#This Row],[55]],rounds_cum_time[55],1),"."))</f>
        <v>8.</v>
      </c>
      <c r="BM16" s="129" t="str">
        <f>IF(ISBLANK(laps_times[[#This Row],[56]]),"DNF",CONCATENATE(RANK(rounds_cum_time[[#This Row],[56]],rounds_cum_time[56],1),"."))</f>
        <v>8.</v>
      </c>
      <c r="BN16" s="129" t="str">
        <f>IF(ISBLANK(laps_times[[#This Row],[57]]),"DNF",CONCATENATE(RANK(rounds_cum_time[[#This Row],[57]],rounds_cum_time[57],1),"."))</f>
        <v>8.</v>
      </c>
      <c r="BO16" s="129" t="str">
        <f>IF(ISBLANK(laps_times[[#This Row],[58]]),"DNF",CONCATENATE(RANK(rounds_cum_time[[#This Row],[58]],rounds_cum_time[58],1),"."))</f>
        <v>8.</v>
      </c>
      <c r="BP16" s="129" t="str">
        <f>IF(ISBLANK(laps_times[[#This Row],[59]]),"DNF",CONCATENATE(RANK(rounds_cum_time[[#This Row],[59]],rounds_cum_time[59],1),"."))</f>
        <v>8.</v>
      </c>
      <c r="BQ16" s="129" t="str">
        <f>IF(ISBLANK(laps_times[[#This Row],[60]]),"DNF",CONCATENATE(RANK(rounds_cum_time[[#This Row],[60]],rounds_cum_time[60],1),"."))</f>
        <v>8.</v>
      </c>
      <c r="BR16" s="129" t="str">
        <f>IF(ISBLANK(laps_times[[#This Row],[61]]),"DNF",CONCATENATE(RANK(rounds_cum_time[[#This Row],[61]],rounds_cum_time[61],1),"."))</f>
        <v>9.</v>
      </c>
      <c r="BS16" s="129" t="str">
        <f>IF(ISBLANK(laps_times[[#This Row],[62]]),"DNF",CONCATENATE(RANK(rounds_cum_time[[#This Row],[62]],rounds_cum_time[62],1),"."))</f>
        <v>9.</v>
      </c>
      <c r="BT16" s="129" t="str">
        <f>IF(ISBLANK(laps_times[[#This Row],[63]]),"DNF",CONCATENATE(RANK(rounds_cum_time[[#This Row],[63]],rounds_cum_time[63],1),"."))</f>
        <v>9.</v>
      </c>
      <c r="BU16" s="129" t="str">
        <f>IF(ISBLANK(laps_times[[#This Row],[64]]),"DNF",CONCATENATE(RANK(rounds_cum_time[[#This Row],[64]],rounds_cum_time[64],1),"."))</f>
        <v>10.</v>
      </c>
      <c r="BV16" s="129" t="str">
        <f>IF(ISBLANK(laps_times[[#This Row],[65]]),"DNF",CONCATENATE(RANK(rounds_cum_time[[#This Row],[65]],rounds_cum_time[65],1),"."))</f>
        <v>10.</v>
      </c>
      <c r="BW16" s="129" t="str">
        <f>IF(ISBLANK(laps_times[[#This Row],[66]]),"DNF",CONCATENATE(RANK(rounds_cum_time[[#This Row],[66]],rounds_cum_time[66],1),"."))</f>
        <v>10.</v>
      </c>
      <c r="BX16" s="129" t="str">
        <f>IF(ISBLANK(laps_times[[#This Row],[67]]),"DNF",CONCATENATE(RANK(rounds_cum_time[[#This Row],[67]],rounds_cum_time[67],1),"."))</f>
        <v>10.</v>
      </c>
      <c r="BY16" s="129" t="str">
        <f>IF(ISBLANK(laps_times[[#This Row],[68]]),"DNF",CONCATENATE(RANK(rounds_cum_time[[#This Row],[68]],rounds_cum_time[68],1),"."))</f>
        <v>10.</v>
      </c>
      <c r="BZ16" s="129" t="str">
        <f>IF(ISBLANK(laps_times[[#This Row],[69]]),"DNF",CONCATENATE(RANK(rounds_cum_time[[#This Row],[69]],rounds_cum_time[69],1),"."))</f>
        <v>10.</v>
      </c>
      <c r="CA16" s="129" t="str">
        <f>IF(ISBLANK(laps_times[[#This Row],[70]]),"DNF",CONCATENATE(RANK(rounds_cum_time[[#This Row],[70]],rounds_cum_time[70],1),"."))</f>
        <v>11.</v>
      </c>
      <c r="CB16" s="129" t="str">
        <f>IF(ISBLANK(laps_times[[#This Row],[71]]),"DNF",CONCATENATE(RANK(rounds_cum_time[[#This Row],[71]],rounds_cum_time[71],1),"."))</f>
        <v>11.</v>
      </c>
      <c r="CC16" s="129" t="str">
        <f>IF(ISBLANK(laps_times[[#This Row],[72]]),"DNF",CONCATENATE(RANK(rounds_cum_time[[#This Row],[72]],rounds_cum_time[72],1),"."))</f>
        <v>11.</v>
      </c>
      <c r="CD16" s="129" t="str">
        <f>IF(ISBLANK(laps_times[[#This Row],[73]]),"DNF",CONCATENATE(RANK(rounds_cum_time[[#This Row],[73]],rounds_cum_time[73],1),"."))</f>
        <v>11.</v>
      </c>
      <c r="CE16" s="129" t="str">
        <f>IF(ISBLANK(laps_times[[#This Row],[74]]),"DNF",CONCATENATE(RANK(rounds_cum_time[[#This Row],[74]],rounds_cum_time[74],1),"."))</f>
        <v>11.</v>
      </c>
      <c r="CF16" s="129" t="str">
        <f>IF(ISBLANK(laps_times[[#This Row],[75]]),"DNF",CONCATENATE(RANK(rounds_cum_time[[#This Row],[75]],rounds_cum_time[75],1),"."))</f>
        <v>11.</v>
      </c>
      <c r="CG16" s="129" t="str">
        <f>IF(ISBLANK(laps_times[[#This Row],[76]]),"DNF",CONCATENATE(RANK(rounds_cum_time[[#This Row],[76]],rounds_cum_time[76],1),"."))</f>
        <v>11.</v>
      </c>
      <c r="CH16" s="129" t="str">
        <f>IF(ISBLANK(laps_times[[#This Row],[77]]),"DNF",CONCATENATE(RANK(rounds_cum_time[[#This Row],[77]],rounds_cum_time[77],1),"."))</f>
        <v>11.</v>
      </c>
      <c r="CI16" s="129" t="str">
        <f>IF(ISBLANK(laps_times[[#This Row],[78]]),"DNF",CONCATENATE(RANK(rounds_cum_time[[#This Row],[78]],rounds_cum_time[78],1),"."))</f>
        <v>11.</v>
      </c>
      <c r="CJ16" s="129" t="str">
        <f>IF(ISBLANK(laps_times[[#This Row],[79]]),"DNF",CONCATENATE(RANK(rounds_cum_time[[#This Row],[79]],rounds_cum_time[79],1),"."))</f>
        <v>11.</v>
      </c>
      <c r="CK16" s="129" t="str">
        <f>IF(ISBLANK(laps_times[[#This Row],[80]]),"DNF",CONCATENATE(RANK(rounds_cum_time[[#This Row],[80]],rounds_cum_time[80],1),"."))</f>
        <v>11.</v>
      </c>
      <c r="CL16" s="129" t="str">
        <f>IF(ISBLANK(laps_times[[#This Row],[81]]),"DNF",CONCATENATE(RANK(rounds_cum_time[[#This Row],[81]],rounds_cum_time[81],1),"."))</f>
        <v>11.</v>
      </c>
      <c r="CM16" s="129" t="str">
        <f>IF(ISBLANK(laps_times[[#This Row],[82]]),"DNF",CONCATENATE(RANK(rounds_cum_time[[#This Row],[82]],rounds_cum_time[82],1),"."))</f>
        <v>11.</v>
      </c>
      <c r="CN16" s="129" t="str">
        <f>IF(ISBLANK(laps_times[[#This Row],[83]]),"DNF",CONCATENATE(RANK(rounds_cum_time[[#This Row],[83]],rounds_cum_time[83],1),"."))</f>
        <v>11.</v>
      </c>
      <c r="CO16" s="129" t="str">
        <f>IF(ISBLANK(laps_times[[#This Row],[84]]),"DNF",CONCATENATE(RANK(rounds_cum_time[[#This Row],[84]],rounds_cum_time[84],1),"."))</f>
        <v>11.</v>
      </c>
      <c r="CP16" s="129" t="str">
        <f>IF(ISBLANK(laps_times[[#This Row],[85]]),"DNF",CONCATENATE(RANK(rounds_cum_time[[#This Row],[85]],rounds_cum_time[85],1),"."))</f>
        <v>11.</v>
      </c>
      <c r="CQ16" s="129" t="str">
        <f>IF(ISBLANK(laps_times[[#This Row],[86]]),"DNF",CONCATENATE(RANK(rounds_cum_time[[#This Row],[86]],rounds_cum_time[86],1),"."))</f>
        <v>11.</v>
      </c>
      <c r="CR16" s="129" t="str">
        <f>IF(ISBLANK(laps_times[[#This Row],[87]]),"DNF",CONCATENATE(RANK(rounds_cum_time[[#This Row],[87]],rounds_cum_time[87],1),"."))</f>
        <v>11.</v>
      </c>
      <c r="CS16" s="129" t="str">
        <f>IF(ISBLANK(laps_times[[#This Row],[88]]),"DNF",CONCATENATE(RANK(rounds_cum_time[[#This Row],[88]],rounds_cum_time[88],1),"."))</f>
        <v>11.</v>
      </c>
      <c r="CT16" s="129" t="str">
        <f>IF(ISBLANK(laps_times[[#This Row],[89]]),"DNF",CONCATENATE(RANK(rounds_cum_time[[#This Row],[89]],rounds_cum_time[89],1),"."))</f>
        <v>11.</v>
      </c>
      <c r="CU16" s="129" t="str">
        <f>IF(ISBLANK(laps_times[[#This Row],[90]]),"DNF",CONCATENATE(RANK(rounds_cum_time[[#This Row],[90]],rounds_cum_time[90],1),"."))</f>
        <v>11.</v>
      </c>
      <c r="CV16" s="129" t="str">
        <f>IF(ISBLANK(laps_times[[#This Row],[91]]),"DNF",CONCATENATE(RANK(rounds_cum_time[[#This Row],[91]],rounds_cum_time[91],1),"."))</f>
        <v>11.</v>
      </c>
      <c r="CW16" s="129" t="str">
        <f>IF(ISBLANK(laps_times[[#This Row],[92]]),"DNF",CONCATENATE(RANK(rounds_cum_time[[#This Row],[92]],rounds_cum_time[92],1),"."))</f>
        <v>11.</v>
      </c>
      <c r="CX16" s="129" t="str">
        <f>IF(ISBLANK(laps_times[[#This Row],[93]]),"DNF",CONCATENATE(RANK(rounds_cum_time[[#This Row],[93]],rounds_cum_time[93],1),"."))</f>
        <v>11.</v>
      </c>
      <c r="CY16" s="129" t="str">
        <f>IF(ISBLANK(laps_times[[#This Row],[94]]),"DNF",CONCATENATE(RANK(rounds_cum_time[[#This Row],[94]],rounds_cum_time[94],1),"."))</f>
        <v>11.</v>
      </c>
      <c r="CZ16" s="129" t="str">
        <f>IF(ISBLANK(laps_times[[#This Row],[95]]),"DNF",CONCATENATE(RANK(rounds_cum_time[[#This Row],[95]],rounds_cum_time[95],1),"."))</f>
        <v>11.</v>
      </c>
      <c r="DA16" s="129" t="str">
        <f>IF(ISBLANK(laps_times[[#This Row],[96]]),"DNF",CONCATENATE(RANK(rounds_cum_time[[#This Row],[96]],rounds_cum_time[96],1),"."))</f>
        <v>11.</v>
      </c>
      <c r="DB16" s="129" t="str">
        <f>IF(ISBLANK(laps_times[[#This Row],[97]]),"DNF",CONCATENATE(RANK(rounds_cum_time[[#This Row],[97]],rounds_cum_time[97],1),"."))</f>
        <v>12.</v>
      </c>
      <c r="DC16" s="129" t="str">
        <f>IF(ISBLANK(laps_times[[#This Row],[98]]),"DNF",CONCATENATE(RANK(rounds_cum_time[[#This Row],[98]],rounds_cum_time[98],1),"."))</f>
        <v>12.</v>
      </c>
      <c r="DD16" s="129" t="str">
        <f>IF(ISBLANK(laps_times[[#This Row],[99]]),"DNF",CONCATENATE(RANK(rounds_cum_time[[#This Row],[99]],rounds_cum_time[99],1),"."))</f>
        <v>13.</v>
      </c>
      <c r="DE16" s="129" t="str">
        <f>IF(ISBLANK(laps_times[[#This Row],[100]]),"DNF",CONCATENATE(RANK(rounds_cum_time[[#This Row],[100]],rounds_cum_time[100],1),"."))</f>
        <v>13.</v>
      </c>
      <c r="DF16" s="129" t="str">
        <f>IF(ISBLANK(laps_times[[#This Row],[101]]),"DNF",CONCATENATE(RANK(rounds_cum_time[[#This Row],[101]],rounds_cum_time[101],1),"."))</f>
        <v>13.</v>
      </c>
      <c r="DG16" s="129" t="str">
        <f>IF(ISBLANK(laps_times[[#This Row],[102]]),"DNF",CONCATENATE(RANK(rounds_cum_time[[#This Row],[102]],rounds_cum_time[102],1),"."))</f>
        <v>13.</v>
      </c>
      <c r="DH16" s="129" t="str">
        <f>IF(ISBLANK(laps_times[[#This Row],[103]]),"DNF",CONCATENATE(RANK(rounds_cum_time[[#This Row],[103]],rounds_cum_time[103],1),"."))</f>
        <v>13.</v>
      </c>
      <c r="DI16" s="130" t="str">
        <f>IF(ISBLANK(laps_times[[#This Row],[104]]),"DNF",CONCATENATE(RANK(rounds_cum_time[[#This Row],[104]],rounds_cum_time[104],1),"."))</f>
        <v>13.</v>
      </c>
      <c r="DJ16" s="130" t="str">
        <f>IF(ISBLANK(laps_times[[#This Row],[105]]),"DNF",CONCATENATE(RANK(rounds_cum_time[[#This Row],[105]],rounds_cum_time[105],1),"."))</f>
        <v>13.</v>
      </c>
    </row>
    <row r="17" spans="2:114">
      <c r="B17" s="123">
        <f>laps_times[[#This Row],[poř]]</f>
        <v>14</v>
      </c>
      <c r="C17" s="128">
        <f>laps_times[[#This Row],[s.č.]]</f>
        <v>77</v>
      </c>
      <c r="D17" s="124" t="str">
        <f>laps_times[[#This Row],[jméno]]</f>
        <v>Macek Tomáš</v>
      </c>
      <c r="E17" s="125">
        <f>laps_times[[#This Row],[roč]]</f>
        <v>1979</v>
      </c>
      <c r="F17" s="125" t="str">
        <f>laps_times[[#This Row],[kat]]</f>
        <v>M40</v>
      </c>
      <c r="G17" s="125">
        <f>laps_times[[#This Row],[poř_kat]]</f>
        <v>5</v>
      </c>
      <c r="H17" s="124" t="str">
        <f>IF(ISBLANK(laps_times[[#This Row],[klub]]),"-",laps_times[[#This Row],[klub]])</f>
        <v>AC Mageo</v>
      </c>
      <c r="I17" s="133">
        <f>laps_times[[#This Row],[celk. čas]]</f>
        <v>0.14042939814814814</v>
      </c>
      <c r="J17" s="129" t="str">
        <f>IF(ISBLANK(laps_times[[#This Row],[1]]),"DNF",CONCATENATE(RANK(rounds_cum_time[[#This Row],[1]],rounds_cum_time[1],1),"."))</f>
        <v>31.</v>
      </c>
      <c r="K17" s="129" t="str">
        <f>IF(ISBLANK(laps_times[[#This Row],[2]]),"DNF",CONCATENATE(RANK(rounds_cum_time[[#This Row],[2]],rounds_cum_time[2],1),"."))</f>
        <v>32.</v>
      </c>
      <c r="L17" s="129" t="str">
        <f>IF(ISBLANK(laps_times[[#This Row],[3]]),"DNF",CONCATENATE(RANK(rounds_cum_time[[#This Row],[3]],rounds_cum_time[3],1),"."))</f>
        <v>31.</v>
      </c>
      <c r="M17" s="129" t="str">
        <f>IF(ISBLANK(laps_times[[#This Row],[4]]),"DNF",CONCATENATE(RANK(rounds_cum_time[[#This Row],[4]],rounds_cum_time[4],1),"."))</f>
        <v>31.</v>
      </c>
      <c r="N17" s="129" t="str">
        <f>IF(ISBLANK(laps_times[[#This Row],[5]]),"DNF",CONCATENATE(RANK(rounds_cum_time[[#This Row],[5]],rounds_cum_time[5],1),"."))</f>
        <v>31.</v>
      </c>
      <c r="O17" s="129" t="str">
        <f>IF(ISBLANK(laps_times[[#This Row],[6]]),"DNF",CONCATENATE(RANK(rounds_cum_time[[#This Row],[6]],rounds_cum_time[6],1),"."))</f>
        <v>31.</v>
      </c>
      <c r="P17" s="129" t="str">
        <f>IF(ISBLANK(laps_times[[#This Row],[7]]),"DNF",CONCATENATE(RANK(rounds_cum_time[[#This Row],[7]],rounds_cum_time[7],1),"."))</f>
        <v>31.</v>
      </c>
      <c r="Q17" s="129" t="str">
        <f>IF(ISBLANK(laps_times[[#This Row],[8]]),"DNF",CONCATENATE(RANK(rounds_cum_time[[#This Row],[8]],rounds_cum_time[8],1),"."))</f>
        <v>30.</v>
      </c>
      <c r="R17" s="129" t="str">
        <f>IF(ISBLANK(laps_times[[#This Row],[9]]),"DNF",CONCATENATE(RANK(rounds_cum_time[[#This Row],[9]],rounds_cum_time[9],1),"."))</f>
        <v>30.</v>
      </c>
      <c r="S17" s="129" t="str">
        <f>IF(ISBLANK(laps_times[[#This Row],[10]]),"DNF",CONCATENATE(RANK(rounds_cum_time[[#This Row],[10]],rounds_cum_time[10],1),"."))</f>
        <v>30.</v>
      </c>
      <c r="T17" s="129" t="str">
        <f>IF(ISBLANK(laps_times[[#This Row],[11]]),"DNF",CONCATENATE(RANK(rounds_cum_time[[#This Row],[11]],rounds_cum_time[11],1),"."))</f>
        <v>29.</v>
      </c>
      <c r="U17" s="129" t="str">
        <f>IF(ISBLANK(laps_times[[#This Row],[12]]),"DNF",CONCATENATE(RANK(rounds_cum_time[[#This Row],[12]],rounds_cum_time[12],1),"."))</f>
        <v>29.</v>
      </c>
      <c r="V17" s="129" t="str">
        <f>IF(ISBLANK(laps_times[[#This Row],[13]]),"DNF",CONCATENATE(RANK(rounds_cum_time[[#This Row],[13]],rounds_cum_time[13],1),"."))</f>
        <v>29.</v>
      </c>
      <c r="W17" s="129" t="str">
        <f>IF(ISBLANK(laps_times[[#This Row],[14]]),"DNF",CONCATENATE(RANK(rounds_cum_time[[#This Row],[14]],rounds_cum_time[14],1),"."))</f>
        <v>29.</v>
      </c>
      <c r="X17" s="129" t="str">
        <f>IF(ISBLANK(laps_times[[#This Row],[15]]),"DNF",CONCATENATE(RANK(rounds_cum_time[[#This Row],[15]],rounds_cum_time[15],1),"."))</f>
        <v>29.</v>
      </c>
      <c r="Y17" s="129" t="str">
        <f>IF(ISBLANK(laps_times[[#This Row],[16]]),"DNF",CONCATENATE(RANK(rounds_cum_time[[#This Row],[16]],rounds_cum_time[16],1),"."))</f>
        <v>29.</v>
      </c>
      <c r="Z17" s="129" t="str">
        <f>IF(ISBLANK(laps_times[[#This Row],[17]]),"DNF",CONCATENATE(RANK(rounds_cum_time[[#This Row],[17]],rounds_cum_time[17],1),"."))</f>
        <v>29.</v>
      </c>
      <c r="AA17" s="129" t="str">
        <f>IF(ISBLANK(laps_times[[#This Row],[18]]),"DNF",CONCATENATE(RANK(rounds_cum_time[[#This Row],[18]],rounds_cum_time[18],1),"."))</f>
        <v>28.</v>
      </c>
      <c r="AB17" s="129" t="str">
        <f>IF(ISBLANK(laps_times[[#This Row],[19]]),"DNF",CONCATENATE(RANK(rounds_cum_time[[#This Row],[19]],rounds_cum_time[19],1),"."))</f>
        <v>28.</v>
      </c>
      <c r="AC17" s="129" t="str">
        <f>IF(ISBLANK(laps_times[[#This Row],[20]]),"DNF",CONCATENATE(RANK(rounds_cum_time[[#This Row],[20]],rounds_cum_time[20],1),"."))</f>
        <v>27.</v>
      </c>
      <c r="AD17" s="129" t="str">
        <f>IF(ISBLANK(laps_times[[#This Row],[21]]),"DNF",CONCATENATE(RANK(rounds_cum_time[[#This Row],[21]],rounds_cum_time[21],1),"."))</f>
        <v>25.</v>
      </c>
      <c r="AE17" s="129" t="str">
        <f>IF(ISBLANK(laps_times[[#This Row],[22]]),"DNF",CONCATENATE(RANK(rounds_cum_time[[#This Row],[22]],rounds_cum_time[22],1),"."))</f>
        <v>25.</v>
      </c>
      <c r="AF17" s="129" t="str">
        <f>IF(ISBLANK(laps_times[[#This Row],[23]]),"DNF",CONCATENATE(RANK(rounds_cum_time[[#This Row],[23]],rounds_cum_time[23],1),"."))</f>
        <v>25.</v>
      </c>
      <c r="AG17" s="129" t="str">
        <f>IF(ISBLANK(laps_times[[#This Row],[24]]),"DNF",CONCATENATE(RANK(rounds_cum_time[[#This Row],[24]],rounds_cum_time[24],1),"."))</f>
        <v>25.</v>
      </c>
      <c r="AH17" s="129" t="str">
        <f>IF(ISBLANK(laps_times[[#This Row],[25]]),"DNF",CONCATENATE(RANK(rounds_cum_time[[#This Row],[25]],rounds_cum_time[25],1),"."))</f>
        <v>25.</v>
      </c>
      <c r="AI17" s="129" t="str">
        <f>IF(ISBLANK(laps_times[[#This Row],[26]]),"DNF",CONCATENATE(RANK(rounds_cum_time[[#This Row],[26]],rounds_cum_time[26],1),"."))</f>
        <v>25.</v>
      </c>
      <c r="AJ17" s="129" t="str">
        <f>IF(ISBLANK(laps_times[[#This Row],[27]]),"DNF",CONCATENATE(RANK(rounds_cum_time[[#This Row],[27]],rounds_cum_time[27],1),"."))</f>
        <v>24.</v>
      </c>
      <c r="AK17" s="129" t="str">
        <f>IF(ISBLANK(laps_times[[#This Row],[28]]),"DNF",CONCATENATE(RANK(rounds_cum_time[[#This Row],[28]],rounds_cum_time[28],1),"."))</f>
        <v>23.</v>
      </c>
      <c r="AL17" s="129" t="str">
        <f>IF(ISBLANK(laps_times[[#This Row],[29]]),"DNF",CONCATENATE(RANK(rounds_cum_time[[#This Row],[29]],rounds_cum_time[29],1),"."))</f>
        <v>23.</v>
      </c>
      <c r="AM17" s="129" t="str">
        <f>IF(ISBLANK(laps_times[[#This Row],[30]]),"DNF",CONCATENATE(RANK(rounds_cum_time[[#This Row],[30]],rounds_cum_time[30],1),"."))</f>
        <v>23.</v>
      </c>
      <c r="AN17" s="129" t="str">
        <f>IF(ISBLANK(laps_times[[#This Row],[31]]),"DNF",CONCATENATE(RANK(rounds_cum_time[[#This Row],[31]],rounds_cum_time[31],1),"."))</f>
        <v>23.</v>
      </c>
      <c r="AO17" s="129" t="str">
        <f>IF(ISBLANK(laps_times[[#This Row],[32]]),"DNF",CONCATENATE(RANK(rounds_cum_time[[#This Row],[32]],rounds_cum_time[32],1),"."))</f>
        <v>22.</v>
      </c>
      <c r="AP17" s="129" t="str">
        <f>IF(ISBLANK(laps_times[[#This Row],[33]]),"DNF",CONCATENATE(RANK(rounds_cum_time[[#This Row],[33]],rounds_cum_time[33],1),"."))</f>
        <v>22.</v>
      </c>
      <c r="AQ17" s="129" t="str">
        <f>IF(ISBLANK(laps_times[[#This Row],[34]]),"DNF",CONCATENATE(RANK(rounds_cum_time[[#This Row],[34]],rounds_cum_time[34],1),"."))</f>
        <v>22.</v>
      </c>
      <c r="AR17" s="129" t="str">
        <f>IF(ISBLANK(laps_times[[#This Row],[35]]),"DNF",CONCATENATE(RANK(rounds_cum_time[[#This Row],[35]],rounds_cum_time[35],1),"."))</f>
        <v>22.</v>
      </c>
      <c r="AS17" s="129" t="str">
        <f>IF(ISBLANK(laps_times[[#This Row],[36]]),"DNF",CONCATENATE(RANK(rounds_cum_time[[#This Row],[36]],rounds_cum_time[36],1),"."))</f>
        <v>22.</v>
      </c>
      <c r="AT17" s="129" t="str">
        <f>IF(ISBLANK(laps_times[[#This Row],[37]]),"DNF",CONCATENATE(RANK(rounds_cum_time[[#This Row],[37]],rounds_cum_time[37],1),"."))</f>
        <v>21.</v>
      </c>
      <c r="AU17" s="129" t="str">
        <f>IF(ISBLANK(laps_times[[#This Row],[38]]),"DNF",CONCATENATE(RANK(rounds_cum_time[[#This Row],[38]],rounds_cum_time[38],1),"."))</f>
        <v>21.</v>
      </c>
      <c r="AV17" s="129" t="str">
        <f>IF(ISBLANK(laps_times[[#This Row],[39]]),"DNF",CONCATENATE(RANK(rounds_cum_time[[#This Row],[39]],rounds_cum_time[39],1),"."))</f>
        <v>21.</v>
      </c>
      <c r="AW17" s="129" t="str">
        <f>IF(ISBLANK(laps_times[[#This Row],[40]]),"DNF",CONCATENATE(RANK(rounds_cum_time[[#This Row],[40]],rounds_cum_time[40],1),"."))</f>
        <v>21.</v>
      </c>
      <c r="AX17" s="129" t="str">
        <f>IF(ISBLANK(laps_times[[#This Row],[41]]),"DNF",CONCATENATE(RANK(rounds_cum_time[[#This Row],[41]],rounds_cum_time[41],1),"."))</f>
        <v>21.</v>
      </c>
      <c r="AY17" s="129" t="str">
        <f>IF(ISBLANK(laps_times[[#This Row],[42]]),"DNF",CONCATENATE(RANK(rounds_cum_time[[#This Row],[42]],rounds_cum_time[42],1),"."))</f>
        <v>21.</v>
      </c>
      <c r="AZ17" s="129" t="str">
        <f>IF(ISBLANK(laps_times[[#This Row],[43]]),"DNF",CONCATENATE(RANK(rounds_cum_time[[#This Row],[43]],rounds_cum_time[43],1),"."))</f>
        <v>21.</v>
      </c>
      <c r="BA17" s="129" t="str">
        <f>IF(ISBLANK(laps_times[[#This Row],[44]]),"DNF",CONCATENATE(RANK(rounds_cum_time[[#This Row],[44]],rounds_cum_time[44],1),"."))</f>
        <v>21.</v>
      </c>
      <c r="BB17" s="129" t="str">
        <f>IF(ISBLANK(laps_times[[#This Row],[45]]),"DNF",CONCATENATE(RANK(rounds_cum_time[[#This Row],[45]],rounds_cum_time[45],1),"."))</f>
        <v>21.</v>
      </c>
      <c r="BC17" s="129" t="str">
        <f>IF(ISBLANK(laps_times[[#This Row],[46]]),"DNF",CONCATENATE(RANK(rounds_cum_time[[#This Row],[46]],rounds_cum_time[46],1),"."))</f>
        <v>21.</v>
      </c>
      <c r="BD17" s="129" t="str">
        <f>IF(ISBLANK(laps_times[[#This Row],[47]]),"DNF",CONCATENATE(RANK(rounds_cum_time[[#This Row],[47]],rounds_cum_time[47],1),"."))</f>
        <v>21.</v>
      </c>
      <c r="BE17" s="129" t="str">
        <f>IF(ISBLANK(laps_times[[#This Row],[48]]),"DNF",CONCATENATE(RANK(rounds_cum_time[[#This Row],[48]],rounds_cum_time[48],1),"."))</f>
        <v>21.</v>
      </c>
      <c r="BF17" s="129" t="str">
        <f>IF(ISBLANK(laps_times[[#This Row],[49]]),"DNF",CONCATENATE(RANK(rounds_cum_time[[#This Row],[49]],rounds_cum_time[49],1),"."))</f>
        <v>21.</v>
      </c>
      <c r="BG17" s="129" t="str">
        <f>IF(ISBLANK(laps_times[[#This Row],[50]]),"DNF",CONCATENATE(RANK(rounds_cum_time[[#This Row],[50]],rounds_cum_time[50],1),"."))</f>
        <v>21.</v>
      </c>
      <c r="BH17" s="129" t="str">
        <f>IF(ISBLANK(laps_times[[#This Row],[51]]),"DNF",CONCATENATE(RANK(rounds_cum_time[[#This Row],[51]],rounds_cum_time[51],1),"."))</f>
        <v>22.</v>
      </c>
      <c r="BI17" s="129" t="str">
        <f>IF(ISBLANK(laps_times[[#This Row],[52]]),"DNF",CONCATENATE(RANK(rounds_cum_time[[#This Row],[52]],rounds_cum_time[52],1),"."))</f>
        <v>22.</v>
      </c>
      <c r="BJ17" s="129" t="str">
        <f>IF(ISBLANK(laps_times[[#This Row],[53]]),"DNF",CONCATENATE(RANK(rounds_cum_time[[#This Row],[53]],rounds_cum_time[53],1),"."))</f>
        <v>21.</v>
      </c>
      <c r="BK17" s="129" t="str">
        <f>IF(ISBLANK(laps_times[[#This Row],[54]]),"DNF",CONCATENATE(RANK(rounds_cum_time[[#This Row],[54]],rounds_cum_time[54],1),"."))</f>
        <v>21.</v>
      </c>
      <c r="BL17" s="129" t="str">
        <f>IF(ISBLANK(laps_times[[#This Row],[55]]),"DNF",CONCATENATE(RANK(rounds_cum_time[[#This Row],[55]],rounds_cum_time[55],1),"."))</f>
        <v>21.</v>
      </c>
      <c r="BM17" s="129" t="str">
        <f>IF(ISBLANK(laps_times[[#This Row],[56]]),"DNF",CONCATENATE(RANK(rounds_cum_time[[#This Row],[56]],rounds_cum_time[56],1),"."))</f>
        <v>21.</v>
      </c>
      <c r="BN17" s="129" t="str">
        <f>IF(ISBLANK(laps_times[[#This Row],[57]]),"DNF",CONCATENATE(RANK(rounds_cum_time[[#This Row],[57]],rounds_cum_time[57],1),"."))</f>
        <v>20.</v>
      </c>
      <c r="BO17" s="129" t="str">
        <f>IF(ISBLANK(laps_times[[#This Row],[58]]),"DNF",CONCATENATE(RANK(rounds_cum_time[[#This Row],[58]],rounds_cum_time[58],1),"."))</f>
        <v>20.</v>
      </c>
      <c r="BP17" s="129" t="str">
        <f>IF(ISBLANK(laps_times[[#This Row],[59]]),"DNF",CONCATENATE(RANK(rounds_cum_time[[#This Row],[59]],rounds_cum_time[59],1),"."))</f>
        <v>21.</v>
      </c>
      <c r="BQ17" s="129" t="str">
        <f>IF(ISBLANK(laps_times[[#This Row],[60]]),"DNF",CONCATENATE(RANK(rounds_cum_time[[#This Row],[60]],rounds_cum_time[60],1),"."))</f>
        <v>21.</v>
      </c>
      <c r="BR17" s="129" t="str">
        <f>IF(ISBLANK(laps_times[[#This Row],[61]]),"DNF",CONCATENATE(RANK(rounds_cum_time[[#This Row],[61]],rounds_cum_time[61],1),"."))</f>
        <v>20.</v>
      </c>
      <c r="BS17" s="129" t="str">
        <f>IF(ISBLANK(laps_times[[#This Row],[62]]),"DNF",CONCATENATE(RANK(rounds_cum_time[[#This Row],[62]],rounds_cum_time[62],1),"."))</f>
        <v>20.</v>
      </c>
      <c r="BT17" s="129" t="str">
        <f>IF(ISBLANK(laps_times[[#This Row],[63]]),"DNF",CONCATENATE(RANK(rounds_cum_time[[#This Row],[63]],rounds_cum_time[63],1),"."))</f>
        <v>20.</v>
      </c>
      <c r="BU17" s="129" t="str">
        <f>IF(ISBLANK(laps_times[[#This Row],[64]]),"DNF",CONCATENATE(RANK(rounds_cum_time[[#This Row],[64]],rounds_cum_time[64],1),"."))</f>
        <v>20.</v>
      </c>
      <c r="BV17" s="129" t="str">
        <f>IF(ISBLANK(laps_times[[#This Row],[65]]),"DNF",CONCATENATE(RANK(rounds_cum_time[[#This Row],[65]],rounds_cum_time[65],1),"."))</f>
        <v>20.</v>
      </c>
      <c r="BW17" s="129" t="str">
        <f>IF(ISBLANK(laps_times[[#This Row],[66]]),"DNF",CONCATENATE(RANK(rounds_cum_time[[#This Row],[66]],rounds_cum_time[66],1),"."))</f>
        <v>20.</v>
      </c>
      <c r="BX17" s="129" t="str">
        <f>IF(ISBLANK(laps_times[[#This Row],[67]]),"DNF",CONCATENATE(RANK(rounds_cum_time[[#This Row],[67]],rounds_cum_time[67],1),"."))</f>
        <v>20.</v>
      </c>
      <c r="BY17" s="129" t="str">
        <f>IF(ISBLANK(laps_times[[#This Row],[68]]),"DNF",CONCATENATE(RANK(rounds_cum_time[[#This Row],[68]],rounds_cum_time[68],1),"."))</f>
        <v>20.</v>
      </c>
      <c r="BZ17" s="129" t="str">
        <f>IF(ISBLANK(laps_times[[#This Row],[69]]),"DNF",CONCATENATE(RANK(rounds_cum_time[[#This Row],[69]],rounds_cum_time[69],1),"."))</f>
        <v>20.</v>
      </c>
      <c r="CA17" s="129" t="str">
        <f>IF(ISBLANK(laps_times[[#This Row],[70]]),"DNF",CONCATENATE(RANK(rounds_cum_time[[#This Row],[70]],rounds_cum_time[70],1),"."))</f>
        <v>20.</v>
      </c>
      <c r="CB17" s="129" t="str">
        <f>IF(ISBLANK(laps_times[[#This Row],[71]]),"DNF",CONCATENATE(RANK(rounds_cum_time[[#This Row],[71]],rounds_cum_time[71],1),"."))</f>
        <v>20.</v>
      </c>
      <c r="CC17" s="129" t="str">
        <f>IF(ISBLANK(laps_times[[#This Row],[72]]),"DNF",CONCATENATE(RANK(rounds_cum_time[[#This Row],[72]],rounds_cum_time[72],1),"."))</f>
        <v>18.</v>
      </c>
      <c r="CD17" s="129" t="str">
        <f>IF(ISBLANK(laps_times[[#This Row],[73]]),"DNF",CONCATENATE(RANK(rounds_cum_time[[#This Row],[73]],rounds_cum_time[73],1),"."))</f>
        <v>18.</v>
      </c>
      <c r="CE17" s="129" t="str">
        <f>IF(ISBLANK(laps_times[[#This Row],[74]]),"DNF",CONCATENATE(RANK(rounds_cum_time[[#This Row],[74]],rounds_cum_time[74],1),"."))</f>
        <v>17.</v>
      </c>
      <c r="CF17" s="129" t="str">
        <f>IF(ISBLANK(laps_times[[#This Row],[75]]),"DNF",CONCATENATE(RANK(rounds_cum_time[[#This Row],[75]],rounds_cum_time[75],1),"."))</f>
        <v>17.</v>
      </c>
      <c r="CG17" s="129" t="str">
        <f>IF(ISBLANK(laps_times[[#This Row],[76]]),"DNF",CONCATENATE(RANK(rounds_cum_time[[#This Row],[76]],rounds_cum_time[76],1),"."))</f>
        <v>17.</v>
      </c>
      <c r="CH17" s="129" t="str">
        <f>IF(ISBLANK(laps_times[[#This Row],[77]]),"DNF",CONCATENATE(RANK(rounds_cum_time[[#This Row],[77]],rounds_cum_time[77],1),"."))</f>
        <v>17.</v>
      </c>
      <c r="CI17" s="129" t="str">
        <f>IF(ISBLANK(laps_times[[#This Row],[78]]),"DNF",CONCATENATE(RANK(rounds_cum_time[[#This Row],[78]],rounds_cum_time[78],1),"."))</f>
        <v>17.</v>
      </c>
      <c r="CJ17" s="129" t="str">
        <f>IF(ISBLANK(laps_times[[#This Row],[79]]),"DNF",CONCATENATE(RANK(rounds_cum_time[[#This Row],[79]],rounds_cum_time[79],1),"."))</f>
        <v>17.</v>
      </c>
      <c r="CK17" s="129" t="str">
        <f>IF(ISBLANK(laps_times[[#This Row],[80]]),"DNF",CONCATENATE(RANK(rounds_cum_time[[#This Row],[80]],rounds_cum_time[80],1),"."))</f>
        <v>17.</v>
      </c>
      <c r="CL17" s="129" t="str">
        <f>IF(ISBLANK(laps_times[[#This Row],[81]]),"DNF",CONCATENATE(RANK(rounds_cum_time[[#This Row],[81]],rounds_cum_time[81],1),"."))</f>
        <v>18.</v>
      </c>
      <c r="CM17" s="129" t="str">
        <f>IF(ISBLANK(laps_times[[#This Row],[82]]),"DNF",CONCATENATE(RANK(rounds_cum_time[[#This Row],[82]],rounds_cum_time[82],1),"."))</f>
        <v>18.</v>
      </c>
      <c r="CN17" s="129" t="str">
        <f>IF(ISBLANK(laps_times[[#This Row],[83]]),"DNF",CONCATENATE(RANK(rounds_cum_time[[#This Row],[83]],rounds_cum_time[83],1),"."))</f>
        <v>18.</v>
      </c>
      <c r="CO17" s="129" t="str">
        <f>IF(ISBLANK(laps_times[[#This Row],[84]]),"DNF",CONCATENATE(RANK(rounds_cum_time[[#This Row],[84]],rounds_cum_time[84],1),"."))</f>
        <v>18.</v>
      </c>
      <c r="CP17" s="129" t="str">
        <f>IF(ISBLANK(laps_times[[#This Row],[85]]),"DNF",CONCATENATE(RANK(rounds_cum_time[[#This Row],[85]],rounds_cum_time[85],1),"."))</f>
        <v>18.</v>
      </c>
      <c r="CQ17" s="129" t="str">
        <f>IF(ISBLANK(laps_times[[#This Row],[86]]),"DNF",CONCATENATE(RANK(rounds_cum_time[[#This Row],[86]],rounds_cum_time[86],1),"."))</f>
        <v>18.</v>
      </c>
      <c r="CR17" s="129" t="str">
        <f>IF(ISBLANK(laps_times[[#This Row],[87]]),"DNF",CONCATENATE(RANK(rounds_cum_time[[#This Row],[87]],rounds_cum_time[87],1),"."))</f>
        <v>16.</v>
      </c>
      <c r="CS17" s="129" t="str">
        <f>IF(ISBLANK(laps_times[[#This Row],[88]]),"DNF",CONCATENATE(RANK(rounds_cum_time[[#This Row],[88]],rounds_cum_time[88],1),"."))</f>
        <v>16.</v>
      </c>
      <c r="CT17" s="129" t="str">
        <f>IF(ISBLANK(laps_times[[#This Row],[89]]),"DNF",CONCATENATE(RANK(rounds_cum_time[[#This Row],[89]],rounds_cum_time[89],1),"."))</f>
        <v>16.</v>
      </c>
      <c r="CU17" s="129" t="str">
        <f>IF(ISBLANK(laps_times[[#This Row],[90]]),"DNF",CONCATENATE(RANK(rounds_cum_time[[#This Row],[90]],rounds_cum_time[90],1),"."))</f>
        <v>16.</v>
      </c>
      <c r="CV17" s="129" t="str">
        <f>IF(ISBLANK(laps_times[[#This Row],[91]]),"DNF",CONCATENATE(RANK(rounds_cum_time[[#This Row],[91]],rounds_cum_time[91],1),"."))</f>
        <v>15.</v>
      </c>
      <c r="CW17" s="129" t="str">
        <f>IF(ISBLANK(laps_times[[#This Row],[92]]),"DNF",CONCATENATE(RANK(rounds_cum_time[[#This Row],[92]],rounds_cum_time[92],1),"."))</f>
        <v>14.</v>
      </c>
      <c r="CX17" s="129" t="str">
        <f>IF(ISBLANK(laps_times[[#This Row],[93]]),"DNF",CONCATENATE(RANK(rounds_cum_time[[#This Row],[93]],rounds_cum_time[93],1),"."))</f>
        <v>14.</v>
      </c>
      <c r="CY17" s="129" t="str">
        <f>IF(ISBLANK(laps_times[[#This Row],[94]]),"DNF",CONCATENATE(RANK(rounds_cum_time[[#This Row],[94]],rounds_cum_time[94],1),"."))</f>
        <v>14.</v>
      </c>
      <c r="CZ17" s="129" t="str">
        <f>IF(ISBLANK(laps_times[[#This Row],[95]]),"DNF",CONCATENATE(RANK(rounds_cum_time[[#This Row],[95]],rounds_cum_time[95],1),"."))</f>
        <v>14.</v>
      </c>
      <c r="DA17" s="129" t="str">
        <f>IF(ISBLANK(laps_times[[#This Row],[96]]),"DNF",CONCATENATE(RANK(rounds_cum_time[[#This Row],[96]],rounds_cum_time[96],1),"."))</f>
        <v>14.</v>
      </c>
      <c r="DB17" s="129" t="str">
        <f>IF(ISBLANK(laps_times[[#This Row],[97]]),"DNF",CONCATENATE(RANK(rounds_cum_time[[#This Row],[97]],rounds_cum_time[97],1),"."))</f>
        <v>14.</v>
      </c>
      <c r="DC17" s="129" t="str">
        <f>IF(ISBLANK(laps_times[[#This Row],[98]]),"DNF",CONCATENATE(RANK(rounds_cum_time[[#This Row],[98]],rounds_cum_time[98],1),"."))</f>
        <v>14.</v>
      </c>
      <c r="DD17" s="129" t="str">
        <f>IF(ISBLANK(laps_times[[#This Row],[99]]),"DNF",CONCATENATE(RANK(rounds_cum_time[[#This Row],[99]],rounds_cum_time[99],1),"."))</f>
        <v>14.</v>
      </c>
      <c r="DE17" s="129" t="str">
        <f>IF(ISBLANK(laps_times[[#This Row],[100]]),"DNF",CONCATENATE(RANK(rounds_cum_time[[#This Row],[100]],rounds_cum_time[100],1),"."))</f>
        <v>14.</v>
      </c>
      <c r="DF17" s="129" t="str">
        <f>IF(ISBLANK(laps_times[[#This Row],[101]]),"DNF",CONCATENATE(RANK(rounds_cum_time[[#This Row],[101]],rounds_cum_time[101],1),"."))</f>
        <v>14.</v>
      </c>
      <c r="DG17" s="129" t="str">
        <f>IF(ISBLANK(laps_times[[#This Row],[102]]),"DNF",CONCATENATE(RANK(rounds_cum_time[[#This Row],[102]],rounds_cum_time[102],1),"."))</f>
        <v>14.</v>
      </c>
      <c r="DH17" s="129" t="str">
        <f>IF(ISBLANK(laps_times[[#This Row],[103]]),"DNF",CONCATENATE(RANK(rounds_cum_time[[#This Row],[103]],rounds_cum_time[103],1),"."))</f>
        <v>14.</v>
      </c>
      <c r="DI17" s="130" t="str">
        <f>IF(ISBLANK(laps_times[[#This Row],[104]]),"DNF",CONCATENATE(RANK(rounds_cum_time[[#This Row],[104]],rounds_cum_time[104],1),"."))</f>
        <v>14.</v>
      </c>
      <c r="DJ17" s="130" t="str">
        <f>IF(ISBLANK(laps_times[[#This Row],[105]]),"DNF",CONCATENATE(RANK(rounds_cum_time[[#This Row],[105]],rounds_cum_time[105],1),"."))</f>
        <v>14.</v>
      </c>
    </row>
    <row r="18" spans="2:114">
      <c r="B18" s="123">
        <f>laps_times[[#This Row],[poř]]</f>
        <v>15</v>
      </c>
      <c r="C18" s="128">
        <f>laps_times[[#This Row],[s.č.]]</f>
        <v>56</v>
      </c>
      <c r="D18" s="124" t="str">
        <f>laps_times[[#This Row],[jméno]]</f>
        <v>Pojsl Jan</v>
      </c>
      <c r="E18" s="125">
        <f>laps_times[[#This Row],[roč]]</f>
        <v>1972</v>
      </c>
      <c r="F18" s="125" t="str">
        <f>laps_times[[#This Row],[kat]]</f>
        <v>M40</v>
      </c>
      <c r="G18" s="125">
        <f>laps_times[[#This Row],[poř_kat]]</f>
        <v>6</v>
      </c>
      <c r="H18" s="124" t="str">
        <f>IF(ISBLANK(laps_times[[#This Row],[klub]]),"-",laps_times[[#This Row],[klub]])</f>
        <v>Intelis Písek</v>
      </c>
      <c r="I18" s="133">
        <f>laps_times[[#This Row],[celk. čas]]</f>
        <v>0.14222222222222222</v>
      </c>
      <c r="J18" s="129" t="str">
        <f>IF(ISBLANK(laps_times[[#This Row],[1]]),"DNF",CONCATENATE(RANK(rounds_cum_time[[#This Row],[1]],rounds_cum_time[1],1),"."))</f>
        <v>26.</v>
      </c>
      <c r="K18" s="129" t="str">
        <f>IF(ISBLANK(laps_times[[#This Row],[2]]),"DNF",CONCATENATE(RANK(rounds_cum_time[[#This Row],[2]],rounds_cum_time[2],1),"."))</f>
        <v>27.</v>
      </c>
      <c r="L18" s="129" t="str">
        <f>IF(ISBLANK(laps_times[[#This Row],[3]]),"DNF",CONCATENATE(RANK(rounds_cum_time[[#This Row],[3]],rounds_cum_time[3],1),"."))</f>
        <v>27.</v>
      </c>
      <c r="M18" s="129" t="str">
        <f>IF(ISBLANK(laps_times[[#This Row],[4]]),"DNF",CONCATENATE(RANK(rounds_cum_time[[#This Row],[4]],rounds_cum_time[4],1),"."))</f>
        <v>28.</v>
      </c>
      <c r="N18" s="129" t="str">
        <f>IF(ISBLANK(laps_times[[#This Row],[5]]),"DNF",CONCATENATE(RANK(rounds_cum_time[[#This Row],[5]],rounds_cum_time[5],1),"."))</f>
        <v>29.</v>
      </c>
      <c r="O18" s="129" t="str">
        <f>IF(ISBLANK(laps_times[[#This Row],[6]]),"DNF",CONCATENATE(RANK(rounds_cum_time[[#This Row],[6]],rounds_cum_time[6],1),"."))</f>
        <v>29.</v>
      </c>
      <c r="P18" s="129" t="str">
        <f>IF(ISBLANK(laps_times[[#This Row],[7]]),"DNF",CONCATENATE(RANK(rounds_cum_time[[#This Row],[7]],rounds_cum_time[7],1),"."))</f>
        <v>28.</v>
      </c>
      <c r="Q18" s="129" t="str">
        <f>IF(ISBLANK(laps_times[[#This Row],[8]]),"DNF",CONCATENATE(RANK(rounds_cum_time[[#This Row],[8]],rounds_cum_time[8],1),"."))</f>
        <v>27.</v>
      </c>
      <c r="R18" s="129" t="str">
        <f>IF(ISBLANK(laps_times[[#This Row],[9]]),"DNF",CONCATENATE(RANK(rounds_cum_time[[#This Row],[9]],rounds_cum_time[9],1),"."))</f>
        <v>26.</v>
      </c>
      <c r="S18" s="129" t="str">
        <f>IF(ISBLANK(laps_times[[#This Row],[10]]),"DNF",CONCATENATE(RANK(rounds_cum_time[[#This Row],[10]],rounds_cum_time[10],1),"."))</f>
        <v>25.</v>
      </c>
      <c r="T18" s="129" t="str">
        <f>IF(ISBLANK(laps_times[[#This Row],[11]]),"DNF",CONCATENATE(RANK(rounds_cum_time[[#This Row],[11]],rounds_cum_time[11],1),"."))</f>
        <v>25.</v>
      </c>
      <c r="U18" s="129" t="str">
        <f>IF(ISBLANK(laps_times[[#This Row],[12]]),"DNF",CONCATENATE(RANK(rounds_cum_time[[#This Row],[12]],rounds_cum_time[12],1),"."))</f>
        <v>24.</v>
      </c>
      <c r="V18" s="129" t="str">
        <f>IF(ISBLANK(laps_times[[#This Row],[13]]),"DNF",CONCATENATE(RANK(rounds_cum_time[[#This Row],[13]],rounds_cum_time[13],1),"."))</f>
        <v>24.</v>
      </c>
      <c r="W18" s="129" t="str">
        <f>IF(ISBLANK(laps_times[[#This Row],[14]]),"DNF",CONCATENATE(RANK(rounds_cum_time[[#This Row],[14]],rounds_cum_time[14],1),"."))</f>
        <v>24.</v>
      </c>
      <c r="X18" s="129" t="str">
        <f>IF(ISBLANK(laps_times[[#This Row],[15]]),"DNF",CONCATENATE(RANK(rounds_cum_time[[#This Row],[15]],rounds_cum_time[15],1),"."))</f>
        <v>24.</v>
      </c>
      <c r="Y18" s="129" t="str">
        <f>IF(ISBLANK(laps_times[[#This Row],[16]]),"DNF",CONCATENATE(RANK(rounds_cum_time[[#This Row],[16]],rounds_cum_time[16],1),"."))</f>
        <v>24.</v>
      </c>
      <c r="Z18" s="129" t="str">
        <f>IF(ISBLANK(laps_times[[#This Row],[17]]),"DNF",CONCATENATE(RANK(rounds_cum_time[[#This Row],[17]],rounds_cum_time[17],1),"."))</f>
        <v>24.</v>
      </c>
      <c r="AA18" s="129" t="str">
        <f>IF(ISBLANK(laps_times[[#This Row],[18]]),"DNF",CONCATENATE(RANK(rounds_cum_time[[#This Row],[18]],rounds_cum_time[18],1),"."))</f>
        <v>24.</v>
      </c>
      <c r="AB18" s="129" t="str">
        <f>IF(ISBLANK(laps_times[[#This Row],[19]]),"DNF",CONCATENATE(RANK(rounds_cum_time[[#This Row],[19]],rounds_cum_time[19],1),"."))</f>
        <v>24.</v>
      </c>
      <c r="AC18" s="129" t="str">
        <f>IF(ISBLANK(laps_times[[#This Row],[20]]),"DNF",CONCATENATE(RANK(rounds_cum_time[[#This Row],[20]],rounds_cum_time[20],1),"."))</f>
        <v>24.</v>
      </c>
      <c r="AD18" s="129" t="str">
        <f>IF(ISBLANK(laps_times[[#This Row],[21]]),"DNF",CONCATENATE(RANK(rounds_cum_time[[#This Row],[21]],rounds_cum_time[21],1),"."))</f>
        <v>24.</v>
      </c>
      <c r="AE18" s="129" t="str">
        <f>IF(ISBLANK(laps_times[[#This Row],[22]]),"DNF",CONCATENATE(RANK(rounds_cum_time[[#This Row],[22]],rounds_cum_time[22],1),"."))</f>
        <v>24.</v>
      </c>
      <c r="AF18" s="129" t="str">
        <f>IF(ISBLANK(laps_times[[#This Row],[23]]),"DNF",CONCATENATE(RANK(rounds_cum_time[[#This Row],[23]],rounds_cum_time[23],1),"."))</f>
        <v>24.</v>
      </c>
      <c r="AG18" s="129" t="str">
        <f>IF(ISBLANK(laps_times[[#This Row],[24]]),"DNF",CONCATENATE(RANK(rounds_cum_time[[#This Row],[24]],rounds_cum_time[24],1),"."))</f>
        <v>24.</v>
      </c>
      <c r="AH18" s="129" t="str">
        <f>IF(ISBLANK(laps_times[[#This Row],[25]]),"DNF",CONCATENATE(RANK(rounds_cum_time[[#This Row],[25]],rounds_cum_time[25],1),"."))</f>
        <v>23.</v>
      </c>
      <c r="AI18" s="129" t="str">
        <f>IF(ISBLANK(laps_times[[#This Row],[26]]),"DNF",CONCATENATE(RANK(rounds_cum_time[[#This Row],[26]],rounds_cum_time[26],1),"."))</f>
        <v>23.</v>
      </c>
      <c r="AJ18" s="129" t="str">
        <f>IF(ISBLANK(laps_times[[#This Row],[27]]),"DNF",CONCATENATE(RANK(rounds_cum_time[[#This Row],[27]],rounds_cum_time[27],1),"."))</f>
        <v>22.</v>
      </c>
      <c r="AK18" s="129" t="str">
        <f>IF(ISBLANK(laps_times[[#This Row],[28]]),"DNF",CONCATENATE(RANK(rounds_cum_time[[#This Row],[28]],rounds_cum_time[28],1),"."))</f>
        <v>22.</v>
      </c>
      <c r="AL18" s="129" t="str">
        <f>IF(ISBLANK(laps_times[[#This Row],[29]]),"DNF",CONCATENATE(RANK(rounds_cum_time[[#This Row],[29]],rounds_cum_time[29],1),"."))</f>
        <v>22.</v>
      </c>
      <c r="AM18" s="129" t="str">
        <f>IF(ISBLANK(laps_times[[#This Row],[30]]),"DNF",CONCATENATE(RANK(rounds_cum_time[[#This Row],[30]],rounds_cum_time[30],1),"."))</f>
        <v>22.</v>
      </c>
      <c r="AN18" s="129" t="str">
        <f>IF(ISBLANK(laps_times[[#This Row],[31]]),"DNF",CONCATENATE(RANK(rounds_cum_time[[#This Row],[31]],rounds_cum_time[31],1),"."))</f>
        <v>22.</v>
      </c>
      <c r="AO18" s="129" t="str">
        <f>IF(ISBLANK(laps_times[[#This Row],[32]]),"DNF",CONCATENATE(RANK(rounds_cum_time[[#This Row],[32]],rounds_cum_time[32],1),"."))</f>
        <v>23.</v>
      </c>
      <c r="AP18" s="129" t="str">
        <f>IF(ISBLANK(laps_times[[#This Row],[33]]),"DNF",CONCATENATE(RANK(rounds_cum_time[[#This Row],[33]],rounds_cum_time[33],1),"."))</f>
        <v>23.</v>
      </c>
      <c r="AQ18" s="129" t="str">
        <f>IF(ISBLANK(laps_times[[#This Row],[34]]),"DNF",CONCATENATE(RANK(rounds_cum_time[[#This Row],[34]],rounds_cum_time[34],1),"."))</f>
        <v>23.</v>
      </c>
      <c r="AR18" s="129" t="str">
        <f>IF(ISBLANK(laps_times[[#This Row],[35]]),"DNF",CONCATENATE(RANK(rounds_cum_time[[#This Row],[35]],rounds_cum_time[35],1),"."))</f>
        <v>23.</v>
      </c>
      <c r="AS18" s="129" t="str">
        <f>IF(ISBLANK(laps_times[[#This Row],[36]]),"DNF",CONCATENATE(RANK(rounds_cum_time[[#This Row],[36]],rounds_cum_time[36],1),"."))</f>
        <v>23.</v>
      </c>
      <c r="AT18" s="129" t="str">
        <f>IF(ISBLANK(laps_times[[#This Row],[37]]),"DNF",CONCATENATE(RANK(rounds_cum_time[[#This Row],[37]],rounds_cum_time[37],1),"."))</f>
        <v>22.</v>
      </c>
      <c r="AU18" s="129" t="str">
        <f>IF(ISBLANK(laps_times[[#This Row],[38]]),"DNF",CONCATENATE(RANK(rounds_cum_time[[#This Row],[38]],rounds_cum_time[38],1),"."))</f>
        <v>22.</v>
      </c>
      <c r="AV18" s="129" t="str">
        <f>IF(ISBLANK(laps_times[[#This Row],[39]]),"DNF",CONCATENATE(RANK(rounds_cum_time[[#This Row],[39]],rounds_cum_time[39],1),"."))</f>
        <v>22.</v>
      </c>
      <c r="AW18" s="129" t="str">
        <f>IF(ISBLANK(laps_times[[#This Row],[40]]),"DNF",CONCATENATE(RANK(rounds_cum_time[[#This Row],[40]],rounds_cum_time[40],1),"."))</f>
        <v>22.</v>
      </c>
      <c r="AX18" s="129" t="str">
        <f>IF(ISBLANK(laps_times[[#This Row],[41]]),"DNF",CONCATENATE(RANK(rounds_cum_time[[#This Row],[41]],rounds_cum_time[41],1),"."))</f>
        <v>22.</v>
      </c>
      <c r="AY18" s="129" t="str">
        <f>IF(ISBLANK(laps_times[[#This Row],[42]]),"DNF",CONCATENATE(RANK(rounds_cum_time[[#This Row],[42]],rounds_cum_time[42],1),"."))</f>
        <v>22.</v>
      </c>
      <c r="AZ18" s="129" t="str">
        <f>IF(ISBLANK(laps_times[[#This Row],[43]]),"DNF",CONCATENATE(RANK(rounds_cum_time[[#This Row],[43]],rounds_cum_time[43],1),"."))</f>
        <v>22.</v>
      </c>
      <c r="BA18" s="129" t="str">
        <f>IF(ISBLANK(laps_times[[#This Row],[44]]),"DNF",CONCATENATE(RANK(rounds_cum_time[[#This Row],[44]],rounds_cum_time[44],1),"."))</f>
        <v>22.</v>
      </c>
      <c r="BB18" s="129" t="str">
        <f>IF(ISBLANK(laps_times[[#This Row],[45]]),"DNF",CONCATENATE(RANK(rounds_cum_time[[#This Row],[45]],rounds_cum_time[45],1),"."))</f>
        <v>22.</v>
      </c>
      <c r="BC18" s="129" t="str">
        <f>IF(ISBLANK(laps_times[[#This Row],[46]]),"DNF",CONCATENATE(RANK(rounds_cum_time[[#This Row],[46]],rounds_cum_time[46],1),"."))</f>
        <v>22.</v>
      </c>
      <c r="BD18" s="129" t="str">
        <f>IF(ISBLANK(laps_times[[#This Row],[47]]),"DNF",CONCATENATE(RANK(rounds_cum_time[[#This Row],[47]],rounds_cum_time[47],1),"."))</f>
        <v>22.</v>
      </c>
      <c r="BE18" s="129" t="str">
        <f>IF(ISBLANK(laps_times[[#This Row],[48]]),"DNF",CONCATENATE(RANK(rounds_cum_time[[#This Row],[48]],rounds_cum_time[48],1),"."))</f>
        <v>22.</v>
      </c>
      <c r="BF18" s="129" t="str">
        <f>IF(ISBLANK(laps_times[[#This Row],[49]]),"DNF",CONCATENATE(RANK(rounds_cum_time[[#This Row],[49]],rounds_cum_time[49],1),"."))</f>
        <v>22.</v>
      </c>
      <c r="BG18" s="129" t="str">
        <f>IF(ISBLANK(laps_times[[#This Row],[50]]),"DNF",CONCATENATE(RANK(rounds_cum_time[[#This Row],[50]],rounds_cum_time[50],1),"."))</f>
        <v>22.</v>
      </c>
      <c r="BH18" s="129" t="str">
        <f>IF(ISBLANK(laps_times[[#This Row],[51]]),"DNF",CONCATENATE(RANK(rounds_cum_time[[#This Row],[51]],rounds_cum_time[51],1),"."))</f>
        <v>21.</v>
      </c>
      <c r="BI18" s="129" t="str">
        <f>IF(ISBLANK(laps_times[[#This Row],[52]]),"DNF",CONCATENATE(RANK(rounds_cum_time[[#This Row],[52]],rounds_cum_time[52],1),"."))</f>
        <v>20.</v>
      </c>
      <c r="BJ18" s="129" t="str">
        <f>IF(ISBLANK(laps_times[[#This Row],[53]]),"DNF",CONCATENATE(RANK(rounds_cum_time[[#This Row],[53]],rounds_cum_time[53],1),"."))</f>
        <v>20.</v>
      </c>
      <c r="BK18" s="129" t="str">
        <f>IF(ISBLANK(laps_times[[#This Row],[54]]),"DNF",CONCATENATE(RANK(rounds_cum_time[[#This Row],[54]],rounds_cum_time[54],1),"."))</f>
        <v>20.</v>
      </c>
      <c r="BL18" s="129" t="str">
        <f>IF(ISBLANK(laps_times[[#This Row],[55]]),"DNF",CONCATENATE(RANK(rounds_cum_time[[#This Row],[55]],rounds_cum_time[55],1),"."))</f>
        <v>20.</v>
      </c>
      <c r="BM18" s="129" t="str">
        <f>IF(ISBLANK(laps_times[[#This Row],[56]]),"DNF",CONCATENATE(RANK(rounds_cum_time[[#This Row],[56]],rounds_cum_time[56],1),"."))</f>
        <v>20.</v>
      </c>
      <c r="BN18" s="129" t="str">
        <f>IF(ISBLANK(laps_times[[#This Row],[57]]),"DNF",CONCATENATE(RANK(rounds_cum_time[[#This Row],[57]],rounds_cum_time[57],1),"."))</f>
        <v>21.</v>
      </c>
      <c r="BO18" s="129" t="str">
        <f>IF(ISBLANK(laps_times[[#This Row],[58]]),"DNF",CONCATENATE(RANK(rounds_cum_time[[#This Row],[58]],rounds_cum_time[58],1),"."))</f>
        <v>21.</v>
      </c>
      <c r="BP18" s="129" t="str">
        <f>IF(ISBLANK(laps_times[[#This Row],[59]]),"DNF",CONCATENATE(RANK(rounds_cum_time[[#This Row],[59]],rounds_cum_time[59],1),"."))</f>
        <v>20.</v>
      </c>
      <c r="BQ18" s="129" t="str">
        <f>IF(ISBLANK(laps_times[[#This Row],[60]]),"DNF",CONCATENATE(RANK(rounds_cum_time[[#This Row],[60]],rounds_cum_time[60],1),"."))</f>
        <v>20.</v>
      </c>
      <c r="BR18" s="129" t="str">
        <f>IF(ISBLANK(laps_times[[#This Row],[61]]),"DNF",CONCATENATE(RANK(rounds_cum_time[[#This Row],[61]],rounds_cum_time[61],1),"."))</f>
        <v>19.</v>
      </c>
      <c r="BS18" s="129" t="str">
        <f>IF(ISBLANK(laps_times[[#This Row],[62]]),"DNF",CONCATENATE(RANK(rounds_cum_time[[#This Row],[62]],rounds_cum_time[62],1),"."))</f>
        <v>19.</v>
      </c>
      <c r="BT18" s="129" t="str">
        <f>IF(ISBLANK(laps_times[[#This Row],[63]]),"DNF",CONCATENATE(RANK(rounds_cum_time[[#This Row],[63]],rounds_cum_time[63],1),"."))</f>
        <v>19.</v>
      </c>
      <c r="BU18" s="129" t="str">
        <f>IF(ISBLANK(laps_times[[#This Row],[64]]),"DNF",CONCATENATE(RANK(rounds_cum_time[[#This Row],[64]],rounds_cum_time[64],1),"."))</f>
        <v>19.</v>
      </c>
      <c r="BV18" s="129" t="str">
        <f>IF(ISBLANK(laps_times[[#This Row],[65]]),"DNF",CONCATENATE(RANK(rounds_cum_time[[#This Row],[65]],rounds_cum_time[65],1),"."))</f>
        <v>19.</v>
      </c>
      <c r="BW18" s="129" t="str">
        <f>IF(ISBLANK(laps_times[[#This Row],[66]]),"DNF",CONCATENATE(RANK(rounds_cum_time[[#This Row],[66]],rounds_cum_time[66],1),"."))</f>
        <v>19.</v>
      </c>
      <c r="BX18" s="129" t="str">
        <f>IF(ISBLANK(laps_times[[#This Row],[67]]),"DNF",CONCATENATE(RANK(rounds_cum_time[[#This Row],[67]],rounds_cum_time[67],1),"."))</f>
        <v>19.</v>
      </c>
      <c r="BY18" s="129" t="str">
        <f>IF(ISBLANK(laps_times[[#This Row],[68]]),"DNF",CONCATENATE(RANK(rounds_cum_time[[#This Row],[68]],rounds_cum_time[68],1),"."))</f>
        <v>19.</v>
      </c>
      <c r="BZ18" s="129" t="str">
        <f>IF(ISBLANK(laps_times[[#This Row],[69]]),"DNF",CONCATENATE(RANK(rounds_cum_time[[#This Row],[69]],rounds_cum_time[69],1),"."))</f>
        <v>19.</v>
      </c>
      <c r="CA18" s="129" t="str">
        <f>IF(ISBLANK(laps_times[[#This Row],[70]]),"DNF",CONCATENATE(RANK(rounds_cum_time[[#This Row],[70]],rounds_cum_time[70],1),"."))</f>
        <v>19.</v>
      </c>
      <c r="CB18" s="129" t="str">
        <f>IF(ISBLANK(laps_times[[#This Row],[71]]),"DNF",CONCATENATE(RANK(rounds_cum_time[[#This Row],[71]],rounds_cum_time[71],1),"."))</f>
        <v>19.</v>
      </c>
      <c r="CC18" s="129" t="str">
        <f>IF(ISBLANK(laps_times[[#This Row],[72]]),"DNF",CONCATENATE(RANK(rounds_cum_time[[#This Row],[72]],rounds_cum_time[72],1),"."))</f>
        <v>19.</v>
      </c>
      <c r="CD18" s="129" t="str">
        <f>IF(ISBLANK(laps_times[[#This Row],[73]]),"DNF",CONCATENATE(RANK(rounds_cum_time[[#This Row],[73]],rounds_cum_time[73],1),"."))</f>
        <v>17.</v>
      </c>
      <c r="CE18" s="129" t="str">
        <f>IF(ISBLANK(laps_times[[#This Row],[74]]),"DNF",CONCATENATE(RANK(rounds_cum_time[[#This Row],[74]],rounds_cum_time[74],1),"."))</f>
        <v>18.</v>
      </c>
      <c r="CF18" s="129" t="str">
        <f>IF(ISBLANK(laps_times[[#This Row],[75]]),"DNF",CONCATENATE(RANK(rounds_cum_time[[#This Row],[75]],rounds_cum_time[75],1),"."))</f>
        <v>18.</v>
      </c>
      <c r="CG18" s="129" t="str">
        <f>IF(ISBLANK(laps_times[[#This Row],[76]]),"DNF",CONCATENATE(RANK(rounds_cum_time[[#This Row],[76]],rounds_cum_time[76],1),"."))</f>
        <v>18.</v>
      </c>
      <c r="CH18" s="129" t="str">
        <f>IF(ISBLANK(laps_times[[#This Row],[77]]),"DNF",CONCATENATE(RANK(rounds_cum_time[[#This Row],[77]],rounds_cum_time[77],1),"."))</f>
        <v>18.</v>
      </c>
      <c r="CI18" s="129" t="str">
        <f>IF(ISBLANK(laps_times[[#This Row],[78]]),"DNF",CONCATENATE(RANK(rounds_cum_time[[#This Row],[78]],rounds_cum_time[78],1),"."))</f>
        <v>18.</v>
      </c>
      <c r="CJ18" s="129" t="str">
        <f>IF(ISBLANK(laps_times[[#This Row],[79]]),"DNF",CONCATENATE(RANK(rounds_cum_time[[#This Row],[79]],rounds_cum_time[79],1),"."))</f>
        <v>18.</v>
      </c>
      <c r="CK18" s="129" t="str">
        <f>IF(ISBLANK(laps_times[[#This Row],[80]]),"DNF",CONCATENATE(RANK(rounds_cum_time[[#This Row],[80]],rounds_cum_time[80],1),"."))</f>
        <v>18.</v>
      </c>
      <c r="CL18" s="129" t="str">
        <f>IF(ISBLANK(laps_times[[#This Row],[81]]),"DNF",CONCATENATE(RANK(rounds_cum_time[[#This Row],[81]],rounds_cum_time[81],1),"."))</f>
        <v>17.</v>
      </c>
      <c r="CM18" s="129" t="str">
        <f>IF(ISBLANK(laps_times[[#This Row],[82]]),"DNF",CONCATENATE(RANK(rounds_cum_time[[#This Row],[82]],rounds_cum_time[82],1),"."))</f>
        <v>17.</v>
      </c>
      <c r="CN18" s="129" t="str">
        <f>IF(ISBLANK(laps_times[[#This Row],[83]]),"DNF",CONCATENATE(RANK(rounds_cum_time[[#This Row],[83]],rounds_cum_time[83],1),"."))</f>
        <v>17.</v>
      </c>
      <c r="CO18" s="129" t="str">
        <f>IF(ISBLANK(laps_times[[#This Row],[84]]),"DNF",CONCATENATE(RANK(rounds_cum_time[[#This Row],[84]],rounds_cum_time[84],1),"."))</f>
        <v>17.</v>
      </c>
      <c r="CP18" s="129" t="str">
        <f>IF(ISBLANK(laps_times[[#This Row],[85]]),"DNF",CONCATENATE(RANK(rounds_cum_time[[#This Row],[85]],rounds_cum_time[85],1),"."))</f>
        <v>17.</v>
      </c>
      <c r="CQ18" s="129" t="str">
        <f>IF(ISBLANK(laps_times[[#This Row],[86]]),"DNF",CONCATENATE(RANK(rounds_cum_time[[#This Row],[86]],rounds_cum_time[86],1),"."))</f>
        <v>17.</v>
      </c>
      <c r="CR18" s="129" t="str">
        <f>IF(ISBLANK(laps_times[[#This Row],[87]]),"DNF",CONCATENATE(RANK(rounds_cum_time[[#This Row],[87]],rounds_cum_time[87],1),"."))</f>
        <v>17.</v>
      </c>
      <c r="CS18" s="129" t="str">
        <f>IF(ISBLANK(laps_times[[#This Row],[88]]),"DNF",CONCATENATE(RANK(rounds_cum_time[[#This Row],[88]],rounds_cum_time[88],1),"."))</f>
        <v>17.</v>
      </c>
      <c r="CT18" s="129" t="str">
        <f>IF(ISBLANK(laps_times[[#This Row],[89]]),"DNF",CONCATENATE(RANK(rounds_cum_time[[#This Row],[89]],rounds_cum_time[89],1),"."))</f>
        <v>17.</v>
      </c>
      <c r="CU18" s="129" t="str">
        <f>IF(ISBLANK(laps_times[[#This Row],[90]]),"DNF",CONCATENATE(RANK(rounds_cum_time[[#This Row],[90]],rounds_cum_time[90],1),"."))</f>
        <v>17.</v>
      </c>
      <c r="CV18" s="129" t="str">
        <f>IF(ISBLANK(laps_times[[#This Row],[91]]),"DNF",CONCATENATE(RANK(rounds_cum_time[[#This Row],[91]],rounds_cum_time[91],1),"."))</f>
        <v>17.</v>
      </c>
      <c r="CW18" s="129" t="str">
        <f>IF(ISBLANK(laps_times[[#This Row],[92]]),"DNF",CONCATENATE(RANK(rounds_cum_time[[#This Row],[92]],rounds_cum_time[92],1),"."))</f>
        <v>17.</v>
      </c>
      <c r="CX18" s="129" t="str">
        <f>IF(ISBLANK(laps_times[[#This Row],[93]]),"DNF",CONCATENATE(RANK(rounds_cum_time[[#This Row],[93]],rounds_cum_time[93],1),"."))</f>
        <v>16.</v>
      </c>
      <c r="CY18" s="129" t="str">
        <f>IF(ISBLANK(laps_times[[#This Row],[94]]),"DNF",CONCATENATE(RANK(rounds_cum_time[[#This Row],[94]],rounds_cum_time[94],1),"."))</f>
        <v>16.</v>
      </c>
      <c r="CZ18" s="129" t="str">
        <f>IF(ISBLANK(laps_times[[#This Row],[95]]),"DNF",CONCATENATE(RANK(rounds_cum_time[[#This Row],[95]],rounds_cum_time[95],1),"."))</f>
        <v>16.</v>
      </c>
      <c r="DA18" s="129" t="str">
        <f>IF(ISBLANK(laps_times[[#This Row],[96]]),"DNF",CONCATENATE(RANK(rounds_cum_time[[#This Row],[96]],rounds_cum_time[96],1),"."))</f>
        <v>16.</v>
      </c>
      <c r="DB18" s="129" t="str">
        <f>IF(ISBLANK(laps_times[[#This Row],[97]]),"DNF",CONCATENATE(RANK(rounds_cum_time[[#This Row],[97]],rounds_cum_time[97],1),"."))</f>
        <v>15.</v>
      </c>
      <c r="DC18" s="129" t="str">
        <f>IF(ISBLANK(laps_times[[#This Row],[98]]),"DNF",CONCATENATE(RANK(rounds_cum_time[[#This Row],[98]],rounds_cum_time[98],1),"."))</f>
        <v>15.</v>
      </c>
      <c r="DD18" s="129" t="str">
        <f>IF(ISBLANK(laps_times[[#This Row],[99]]),"DNF",CONCATENATE(RANK(rounds_cum_time[[#This Row],[99]],rounds_cum_time[99],1),"."))</f>
        <v>15.</v>
      </c>
      <c r="DE18" s="129" t="str">
        <f>IF(ISBLANK(laps_times[[#This Row],[100]]),"DNF",CONCATENATE(RANK(rounds_cum_time[[#This Row],[100]],rounds_cum_time[100],1),"."))</f>
        <v>15.</v>
      </c>
      <c r="DF18" s="129" t="str">
        <f>IF(ISBLANK(laps_times[[#This Row],[101]]),"DNF",CONCATENATE(RANK(rounds_cum_time[[#This Row],[101]],rounds_cum_time[101],1),"."))</f>
        <v>15.</v>
      </c>
      <c r="DG18" s="129" t="str">
        <f>IF(ISBLANK(laps_times[[#This Row],[102]]),"DNF",CONCATENATE(RANK(rounds_cum_time[[#This Row],[102]],rounds_cum_time[102],1),"."))</f>
        <v>15.</v>
      </c>
      <c r="DH18" s="129" t="str">
        <f>IF(ISBLANK(laps_times[[#This Row],[103]]),"DNF",CONCATENATE(RANK(rounds_cum_time[[#This Row],[103]],rounds_cum_time[103],1),"."))</f>
        <v>15.</v>
      </c>
      <c r="DI18" s="130" t="str">
        <f>IF(ISBLANK(laps_times[[#This Row],[104]]),"DNF",CONCATENATE(RANK(rounds_cum_time[[#This Row],[104]],rounds_cum_time[104],1),"."))</f>
        <v>15.</v>
      </c>
      <c r="DJ18" s="130" t="str">
        <f>IF(ISBLANK(laps_times[[#This Row],[105]]),"DNF",CONCATENATE(RANK(rounds_cum_time[[#This Row],[105]],rounds_cum_time[105],1),"."))</f>
        <v>15.</v>
      </c>
    </row>
    <row r="19" spans="2:114">
      <c r="B19" s="123">
        <f>laps_times[[#This Row],[poř]]</f>
        <v>16</v>
      </c>
      <c r="C19" s="128">
        <f>laps_times[[#This Row],[s.č.]]</f>
        <v>46</v>
      </c>
      <c r="D19" s="124" t="str">
        <f>laps_times[[#This Row],[jméno]]</f>
        <v>Mikolášek Arnošt</v>
      </c>
      <c r="E19" s="125">
        <f>laps_times[[#This Row],[roč]]</f>
        <v>1965</v>
      </c>
      <c r="F19" s="125" t="str">
        <f>laps_times[[#This Row],[kat]]</f>
        <v>M50</v>
      </c>
      <c r="G19" s="125">
        <f>laps_times[[#This Row],[poř_kat]]</f>
        <v>2</v>
      </c>
      <c r="H19" s="124" t="str">
        <f>IF(ISBLANK(laps_times[[#This Row],[klub]]),"-",laps_times[[#This Row],[klub]])</f>
        <v>Nákří</v>
      </c>
      <c r="I19" s="133">
        <f>laps_times[[#This Row],[celk. čas]]</f>
        <v>0.14271296296296296</v>
      </c>
      <c r="J19" s="129" t="str">
        <f>IF(ISBLANK(laps_times[[#This Row],[1]]),"DNF",CONCATENATE(RANK(rounds_cum_time[[#This Row],[1]],rounds_cum_time[1],1),"."))</f>
        <v>12.</v>
      </c>
      <c r="K19" s="129" t="str">
        <f>IF(ISBLANK(laps_times[[#This Row],[2]]),"DNF",CONCATENATE(RANK(rounds_cum_time[[#This Row],[2]],rounds_cum_time[2],1),"."))</f>
        <v>13.</v>
      </c>
      <c r="L19" s="129" t="str">
        <f>IF(ISBLANK(laps_times[[#This Row],[3]]),"DNF",CONCATENATE(RANK(rounds_cum_time[[#This Row],[3]],rounds_cum_time[3],1),"."))</f>
        <v>12.</v>
      </c>
      <c r="M19" s="129" t="str">
        <f>IF(ISBLANK(laps_times[[#This Row],[4]]),"DNF",CONCATENATE(RANK(rounds_cum_time[[#This Row],[4]],rounds_cum_time[4],1),"."))</f>
        <v>12.</v>
      </c>
      <c r="N19" s="129" t="str">
        <f>IF(ISBLANK(laps_times[[#This Row],[5]]),"DNF",CONCATENATE(RANK(rounds_cum_time[[#This Row],[5]],rounds_cum_time[5],1),"."))</f>
        <v>12.</v>
      </c>
      <c r="O19" s="129" t="str">
        <f>IF(ISBLANK(laps_times[[#This Row],[6]]),"DNF",CONCATENATE(RANK(rounds_cum_time[[#This Row],[6]],rounds_cum_time[6],1),"."))</f>
        <v>12.</v>
      </c>
      <c r="P19" s="129" t="str">
        <f>IF(ISBLANK(laps_times[[#This Row],[7]]),"DNF",CONCATENATE(RANK(rounds_cum_time[[#This Row],[7]],rounds_cum_time[7],1),"."))</f>
        <v>12.</v>
      </c>
      <c r="Q19" s="129" t="str">
        <f>IF(ISBLANK(laps_times[[#This Row],[8]]),"DNF",CONCATENATE(RANK(rounds_cum_time[[#This Row],[8]],rounds_cum_time[8],1),"."))</f>
        <v>13.</v>
      </c>
      <c r="R19" s="129" t="str">
        <f>IF(ISBLANK(laps_times[[#This Row],[9]]),"DNF",CONCATENATE(RANK(rounds_cum_time[[#This Row],[9]],rounds_cum_time[9],1),"."))</f>
        <v>13.</v>
      </c>
      <c r="S19" s="129" t="str">
        <f>IF(ISBLANK(laps_times[[#This Row],[10]]),"DNF",CONCATENATE(RANK(rounds_cum_time[[#This Row],[10]],rounds_cum_time[10],1),"."))</f>
        <v>14.</v>
      </c>
      <c r="T19" s="129" t="str">
        <f>IF(ISBLANK(laps_times[[#This Row],[11]]),"DNF",CONCATENATE(RANK(rounds_cum_time[[#This Row],[11]],rounds_cum_time[11],1),"."))</f>
        <v>14.</v>
      </c>
      <c r="U19" s="129" t="str">
        <f>IF(ISBLANK(laps_times[[#This Row],[12]]),"DNF",CONCATENATE(RANK(rounds_cum_time[[#This Row],[12]],rounds_cum_time[12],1),"."))</f>
        <v>14.</v>
      </c>
      <c r="V19" s="129" t="str">
        <f>IF(ISBLANK(laps_times[[#This Row],[13]]),"DNF",CONCATENATE(RANK(rounds_cum_time[[#This Row],[13]],rounds_cum_time[13],1),"."))</f>
        <v>14.</v>
      </c>
      <c r="W19" s="129" t="str">
        <f>IF(ISBLANK(laps_times[[#This Row],[14]]),"DNF",CONCATENATE(RANK(rounds_cum_time[[#This Row],[14]],rounds_cum_time[14],1),"."))</f>
        <v>15.</v>
      </c>
      <c r="X19" s="129" t="str">
        <f>IF(ISBLANK(laps_times[[#This Row],[15]]),"DNF",CONCATENATE(RANK(rounds_cum_time[[#This Row],[15]],rounds_cum_time[15],1),"."))</f>
        <v>15.</v>
      </c>
      <c r="Y19" s="129" t="str">
        <f>IF(ISBLANK(laps_times[[#This Row],[16]]),"DNF",CONCATENATE(RANK(rounds_cum_time[[#This Row],[16]],rounds_cum_time[16],1),"."))</f>
        <v>15.</v>
      </c>
      <c r="Z19" s="129" t="str">
        <f>IF(ISBLANK(laps_times[[#This Row],[17]]),"DNF",CONCATENATE(RANK(rounds_cum_time[[#This Row],[17]],rounds_cum_time[17],1),"."))</f>
        <v>15.</v>
      </c>
      <c r="AA19" s="129" t="str">
        <f>IF(ISBLANK(laps_times[[#This Row],[18]]),"DNF",CONCATENATE(RANK(rounds_cum_time[[#This Row],[18]],rounds_cum_time[18],1),"."))</f>
        <v>15.</v>
      </c>
      <c r="AB19" s="129" t="str">
        <f>IF(ISBLANK(laps_times[[#This Row],[19]]),"DNF",CONCATENATE(RANK(rounds_cum_time[[#This Row],[19]],rounds_cum_time[19],1),"."))</f>
        <v>15.</v>
      </c>
      <c r="AC19" s="129" t="str">
        <f>IF(ISBLANK(laps_times[[#This Row],[20]]),"DNF",CONCATENATE(RANK(rounds_cum_time[[#This Row],[20]],rounds_cum_time[20],1),"."))</f>
        <v>15.</v>
      </c>
      <c r="AD19" s="129" t="str">
        <f>IF(ISBLANK(laps_times[[#This Row],[21]]),"DNF",CONCATENATE(RANK(rounds_cum_time[[#This Row],[21]],rounds_cum_time[21],1),"."))</f>
        <v>14.</v>
      </c>
      <c r="AE19" s="129" t="str">
        <f>IF(ISBLANK(laps_times[[#This Row],[22]]),"DNF",CONCATENATE(RANK(rounds_cum_time[[#This Row],[22]],rounds_cum_time[22],1),"."))</f>
        <v>14.</v>
      </c>
      <c r="AF19" s="129" t="str">
        <f>IF(ISBLANK(laps_times[[#This Row],[23]]),"DNF",CONCATENATE(RANK(rounds_cum_time[[#This Row],[23]],rounds_cum_time[23],1),"."))</f>
        <v>14.</v>
      </c>
      <c r="AG19" s="129" t="str">
        <f>IF(ISBLANK(laps_times[[#This Row],[24]]),"DNF",CONCATENATE(RANK(rounds_cum_time[[#This Row],[24]],rounds_cum_time[24],1),"."))</f>
        <v>14.</v>
      </c>
      <c r="AH19" s="129" t="str">
        <f>IF(ISBLANK(laps_times[[#This Row],[25]]),"DNF",CONCATENATE(RANK(rounds_cum_time[[#This Row],[25]],rounds_cum_time[25],1),"."))</f>
        <v>14.</v>
      </c>
      <c r="AI19" s="129" t="str">
        <f>IF(ISBLANK(laps_times[[#This Row],[26]]),"DNF",CONCATENATE(RANK(rounds_cum_time[[#This Row],[26]],rounds_cum_time[26],1),"."))</f>
        <v>14.</v>
      </c>
      <c r="AJ19" s="129" t="str">
        <f>IF(ISBLANK(laps_times[[#This Row],[27]]),"DNF",CONCATENATE(RANK(rounds_cum_time[[#This Row],[27]],rounds_cum_time[27],1),"."))</f>
        <v>14.</v>
      </c>
      <c r="AK19" s="129" t="str">
        <f>IF(ISBLANK(laps_times[[#This Row],[28]]),"DNF",CONCATENATE(RANK(rounds_cum_time[[#This Row],[28]],rounds_cum_time[28],1),"."))</f>
        <v>14.</v>
      </c>
      <c r="AL19" s="129" t="str">
        <f>IF(ISBLANK(laps_times[[#This Row],[29]]),"DNF",CONCATENATE(RANK(rounds_cum_time[[#This Row],[29]],rounds_cum_time[29],1),"."))</f>
        <v>13.</v>
      </c>
      <c r="AM19" s="129" t="str">
        <f>IF(ISBLANK(laps_times[[#This Row],[30]]),"DNF",CONCATENATE(RANK(rounds_cum_time[[#This Row],[30]],rounds_cum_time[30],1),"."))</f>
        <v>14.</v>
      </c>
      <c r="AN19" s="129" t="str">
        <f>IF(ISBLANK(laps_times[[#This Row],[31]]),"DNF",CONCATENATE(RANK(rounds_cum_time[[#This Row],[31]],rounds_cum_time[31],1),"."))</f>
        <v>13.</v>
      </c>
      <c r="AO19" s="129" t="str">
        <f>IF(ISBLANK(laps_times[[#This Row],[32]]),"DNF",CONCATENATE(RANK(rounds_cum_time[[#This Row],[32]],rounds_cum_time[32],1),"."))</f>
        <v>13.</v>
      </c>
      <c r="AP19" s="129" t="str">
        <f>IF(ISBLANK(laps_times[[#This Row],[33]]),"DNF",CONCATENATE(RANK(rounds_cum_time[[#This Row],[33]],rounds_cum_time[33],1),"."))</f>
        <v>13.</v>
      </c>
      <c r="AQ19" s="129" t="str">
        <f>IF(ISBLANK(laps_times[[#This Row],[34]]),"DNF",CONCATENATE(RANK(rounds_cum_time[[#This Row],[34]],rounds_cum_time[34],1),"."))</f>
        <v>13.</v>
      </c>
      <c r="AR19" s="129" t="str">
        <f>IF(ISBLANK(laps_times[[#This Row],[35]]),"DNF",CONCATENATE(RANK(rounds_cum_time[[#This Row],[35]],rounds_cum_time[35],1),"."))</f>
        <v>13.</v>
      </c>
      <c r="AS19" s="129" t="str">
        <f>IF(ISBLANK(laps_times[[#This Row],[36]]),"DNF",CONCATENATE(RANK(rounds_cum_time[[#This Row],[36]],rounds_cum_time[36],1),"."))</f>
        <v>13.</v>
      </c>
      <c r="AT19" s="129" t="str">
        <f>IF(ISBLANK(laps_times[[#This Row],[37]]),"DNF",CONCATENATE(RANK(rounds_cum_time[[#This Row],[37]],rounds_cum_time[37],1),"."))</f>
        <v>12.</v>
      </c>
      <c r="AU19" s="129" t="str">
        <f>IF(ISBLANK(laps_times[[#This Row],[38]]),"DNF",CONCATENATE(RANK(rounds_cum_time[[#This Row],[38]],rounds_cum_time[38],1),"."))</f>
        <v>12.</v>
      </c>
      <c r="AV19" s="129" t="str">
        <f>IF(ISBLANK(laps_times[[#This Row],[39]]),"DNF",CONCATENATE(RANK(rounds_cum_time[[#This Row],[39]],rounds_cum_time[39],1),"."))</f>
        <v>12.</v>
      </c>
      <c r="AW19" s="129" t="str">
        <f>IF(ISBLANK(laps_times[[#This Row],[40]]),"DNF",CONCATENATE(RANK(rounds_cum_time[[#This Row],[40]],rounds_cum_time[40],1),"."))</f>
        <v>12.</v>
      </c>
      <c r="AX19" s="129" t="str">
        <f>IF(ISBLANK(laps_times[[#This Row],[41]]),"DNF",CONCATENATE(RANK(rounds_cum_time[[#This Row],[41]],rounds_cum_time[41],1),"."))</f>
        <v>12.</v>
      </c>
      <c r="AY19" s="129" t="str">
        <f>IF(ISBLANK(laps_times[[#This Row],[42]]),"DNF",CONCATENATE(RANK(rounds_cum_time[[#This Row],[42]],rounds_cum_time[42],1),"."))</f>
        <v>12.</v>
      </c>
      <c r="AZ19" s="129" t="str">
        <f>IF(ISBLANK(laps_times[[#This Row],[43]]),"DNF",CONCATENATE(RANK(rounds_cum_time[[#This Row],[43]],rounds_cum_time[43],1),"."))</f>
        <v>12.</v>
      </c>
      <c r="BA19" s="129" t="str">
        <f>IF(ISBLANK(laps_times[[#This Row],[44]]),"DNF",CONCATENATE(RANK(rounds_cum_time[[#This Row],[44]],rounds_cum_time[44],1),"."))</f>
        <v>12.</v>
      </c>
      <c r="BB19" s="129" t="str">
        <f>IF(ISBLANK(laps_times[[#This Row],[45]]),"DNF",CONCATENATE(RANK(rounds_cum_time[[#This Row],[45]],rounds_cum_time[45],1),"."))</f>
        <v>12.</v>
      </c>
      <c r="BC19" s="129" t="str">
        <f>IF(ISBLANK(laps_times[[#This Row],[46]]),"DNF",CONCATENATE(RANK(rounds_cum_time[[#This Row],[46]],rounds_cum_time[46],1),"."))</f>
        <v>12.</v>
      </c>
      <c r="BD19" s="129" t="str">
        <f>IF(ISBLANK(laps_times[[#This Row],[47]]),"DNF",CONCATENATE(RANK(rounds_cum_time[[#This Row],[47]],rounds_cum_time[47],1),"."))</f>
        <v>12.</v>
      </c>
      <c r="BE19" s="129" t="str">
        <f>IF(ISBLANK(laps_times[[#This Row],[48]]),"DNF",CONCATENATE(RANK(rounds_cum_time[[#This Row],[48]],rounds_cum_time[48],1),"."))</f>
        <v>12.</v>
      </c>
      <c r="BF19" s="129" t="str">
        <f>IF(ISBLANK(laps_times[[#This Row],[49]]),"DNF",CONCATENATE(RANK(rounds_cum_time[[#This Row],[49]],rounds_cum_time[49],1),"."))</f>
        <v>12.</v>
      </c>
      <c r="BG19" s="129" t="str">
        <f>IF(ISBLANK(laps_times[[#This Row],[50]]),"DNF",CONCATENATE(RANK(rounds_cum_time[[#This Row],[50]],rounds_cum_time[50],1),"."))</f>
        <v>12.</v>
      </c>
      <c r="BH19" s="129" t="str">
        <f>IF(ISBLANK(laps_times[[#This Row],[51]]),"DNF",CONCATENATE(RANK(rounds_cum_time[[#This Row],[51]],rounds_cum_time[51],1),"."))</f>
        <v>12.</v>
      </c>
      <c r="BI19" s="129" t="str">
        <f>IF(ISBLANK(laps_times[[#This Row],[52]]),"DNF",CONCATENATE(RANK(rounds_cum_time[[#This Row],[52]],rounds_cum_time[52],1),"."))</f>
        <v>13.</v>
      </c>
      <c r="BJ19" s="129" t="str">
        <f>IF(ISBLANK(laps_times[[#This Row],[53]]),"DNF",CONCATENATE(RANK(rounds_cum_time[[#This Row],[53]],rounds_cum_time[53],1),"."))</f>
        <v>13.</v>
      </c>
      <c r="BK19" s="129" t="str">
        <f>IF(ISBLANK(laps_times[[#This Row],[54]]),"DNF",CONCATENATE(RANK(rounds_cum_time[[#This Row],[54]],rounds_cum_time[54],1),"."))</f>
        <v>15.</v>
      </c>
      <c r="BL19" s="129" t="str">
        <f>IF(ISBLANK(laps_times[[#This Row],[55]]),"DNF",CONCATENATE(RANK(rounds_cum_time[[#This Row],[55]],rounds_cum_time[55],1),"."))</f>
        <v>15.</v>
      </c>
      <c r="BM19" s="129" t="str">
        <f>IF(ISBLANK(laps_times[[#This Row],[56]]),"DNF",CONCATENATE(RANK(rounds_cum_time[[#This Row],[56]],rounds_cum_time[56],1),"."))</f>
        <v>15.</v>
      </c>
      <c r="BN19" s="129" t="str">
        <f>IF(ISBLANK(laps_times[[#This Row],[57]]),"DNF",CONCATENATE(RANK(rounds_cum_time[[#This Row],[57]],rounds_cum_time[57],1),"."))</f>
        <v>15.</v>
      </c>
      <c r="BO19" s="129" t="str">
        <f>IF(ISBLANK(laps_times[[#This Row],[58]]),"DNF",CONCATENATE(RANK(rounds_cum_time[[#This Row],[58]],rounds_cum_time[58],1),"."))</f>
        <v>15.</v>
      </c>
      <c r="BP19" s="129" t="str">
        <f>IF(ISBLANK(laps_times[[#This Row],[59]]),"DNF",CONCATENATE(RANK(rounds_cum_time[[#This Row],[59]],rounds_cum_time[59],1),"."))</f>
        <v>15.</v>
      </c>
      <c r="BQ19" s="129" t="str">
        <f>IF(ISBLANK(laps_times[[#This Row],[60]]),"DNF",CONCATENATE(RANK(rounds_cum_time[[#This Row],[60]],rounds_cum_time[60],1),"."))</f>
        <v>15.</v>
      </c>
      <c r="BR19" s="129" t="str">
        <f>IF(ISBLANK(laps_times[[#This Row],[61]]),"DNF",CONCATENATE(RANK(rounds_cum_time[[#This Row],[61]],rounds_cum_time[61],1),"."))</f>
        <v>15.</v>
      </c>
      <c r="BS19" s="129" t="str">
        <f>IF(ISBLANK(laps_times[[#This Row],[62]]),"DNF",CONCATENATE(RANK(rounds_cum_time[[#This Row],[62]],rounds_cum_time[62],1),"."))</f>
        <v>15.</v>
      </c>
      <c r="BT19" s="129" t="str">
        <f>IF(ISBLANK(laps_times[[#This Row],[63]]),"DNF",CONCATENATE(RANK(rounds_cum_time[[#This Row],[63]],rounds_cum_time[63],1),"."))</f>
        <v>15.</v>
      </c>
      <c r="BU19" s="129" t="str">
        <f>IF(ISBLANK(laps_times[[#This Row],[64]]),"DNF",CONCATENATE(RANK(rounds_cum_time[[#This Row],[64]],rounds_cum_time[64],1),"."))</f>
        <v>15.</v>
      </c>
      <c r="BV19" s="129" t="str">
        <f>IF(ISBLANK(laps_times[[#This Row],[65]]),"DNF",CONCATENATE(RANK(rounds_cum_time[[#This Row],[65]],rounds_cum_time[65],1),"."))</f>
        <v>15.</v>
      </c>
      <c r="BW19" s="129" t="str">
        <f>IF(ISBLANK(laps_times[[#This Row],[66]]),"DNF",CONCATENATE(RANK(rounds_cum_time[[#This Row],[66]],rounds_cum_time[66],1),"."))</f>
        <v>15.</v>
      </c>
      <c r="BX19" s="129" t="str">
        <f>IF(ISBLANK(laps_times[[#This Row],[67]]),"DNF",CONCATENATE(RANK(rounds_cum_time[[#This Row],[67]],rounds_cum_time[67],1),"."))</f>
        <v>15.</v>
      </c>
      <c r="BY19" s="129" t="str">
        <f>IF(ISBLANK(laps_times[[#This Row],[68]]),"DNF",CONCATENATE(RANK(rounds_cum_time[[#This Row],[68]],rounds_cum_time[68],1),"."))</f>
        <v>15.</v>
      </c>
      <c r="BZ19" s="129" t="str">
        <f>IF(ISBLANK(laps_times[[#This Row],[69]]),"DNF",CONCATENATE(RANK(rounds_cum_time[[#This Row],[69]],rounds_cum_time[69],1),"."))</f>
        <v>15.</v>
      </c>
      <c r="CA19" s="129" t="str">
        <f>IF(ISBLANK(laps_times[[#This Row],[70]]),"DNF",CONCATENATE(RANK(rounds_cum_time[[#This Row],[70]],rounds_cum_time[70],1),"."))</f>
        <v>15.</v>
      </c>
      <c r="CB19" s="129" t="str">
        <f>IF(ISBLANK(laps_times[[#This Row],[71]]),"DNF",CONCATENATE(RANK(rounds_cum_time[[#This Row],[71]],rounds_cum_time[71],1),"."))</f>
        <v>15.</v>
      </c>
      <c r="CC19" s="129" t="str">
        <f>IF(ISBLANK(laps_times[[#This Row],[72]]),"DNF",CONCATENATE(RANK(rounds_cum_time[[#This Row],[72]],rounds_cum_time[72],1),"."))</f>
        <v>15.</v>
      </c>
      <c r="CD19" s="129" t="str">
        <f>IF(ISBLANK(laps_times[[#This Row],[73]]),"DNF",CONCATENATE(RANK(rounds_cum_time[[#This Row],[73]],rounds_cum_time[73],1),"."))</f>
        <v>14.</v>
      </c>
      <c r="CE19" s="129" t="str">
        <f>IF(ISBLANK(laps_times[[#This Row],[74]]),"DNF",CONCATENATE(RANK(rounds_cum_time[[#This Row],[74]],rounds_cum_time[74],1),"."))</f>
        <v>14.</v>
      </c>
      <c r="CF19" s="129" t="str">
        <f>IF(ISBLANK(laps_times[[#This Row],[75]]),"DNF",CONCATENATE(RANK(rounds_cum_time[[#This Row],[75]],rounds_cum_time[75],1),"."))</f>
        <v>14.</v>
      </c>
      <c r="CG19" s="129" t="str">
        <f>IF(ISBLANK(laps_times[[#This Row],[76]]),"DNF",CONCATENATE(RANK(rounds_cum_time[[#This Row],[76]],rounds_cum_time[76],1),"."))</f>
        <v>14.</v>
      </c>
      <c r="CH19" s="129" t="str">
        <f>IF(ISBLANK(laps_times[[#This Row],[77]]),"DNF",CONCATENATE(RANK(rounds_cum_time[[#This Row],[77]],rounds_cum_time[77],1),"."))</f>
        <v>14.</v>
      </c>
      <c r="CI19" s="129" t="str">
        <f>IF(ISBLANK(laps_times[[#This Row],[78]]),"DNF",CONCATENATE(RANK(rounds_cum_time[[#This Row],[78]],rounds_cum_time[78],1),"."))</f>
        <v>14.</v>
      </c>
      <c r="CJ19" s="129" t="str">
        <f>IF(ISBLANK(laps_times[[#This Row],[79]]),"DNF",CONCATENATE(RANK(rounds_cum_time[[#This Row],[79]],rounds_cum_time[79],1),"."))</f>
        <v>14.</v>
      </c>
      <c r="CK19" s="129" t="str">
        <f>IF(ISBLANK(laps_times[[#This Row],[80]]),"DNF",CONCATENATE(RANK(rounds_cum_time[[#This Row],[80]],rounds_cum_time[80],1),"."))</f>
        <v>14.</v>
      </c>
      <c r="CL19" s="129" t="str">
        <f>IF(ISBLANK(laps_times[[#This Row],[81]]),"DNF",CONCATENATE(RANK(rounds_cum_time[[#This Row],[81]],rounds_cum_time[81],1),"."))</f>
        <v>14.</v>
      </c>
      <c r="CM19" s="129" t="str">
        <f>IF(ISBLANK(laps_times[[#This Row],[82]]),"DNF",CONCATENATE(RANK(rounds_cum_time[[#This Row],[82]],rounds_cum_time[82],1),"."))</f>
        <v>14.</v>
      </c>
      <c r="CN19" s="129" t="str">
        <f>IF(ISBLANK(laps_times[[#This Row],[83]]),"DNF",CONCATENATE(RANK(rounds_cum_time[[#This Row],[83]],rounds_cum_time[83],1),"."))</f>
        <v>14.</v>
      </c>
      <c r="CO19" s="129" t="str">
        <f>IF(ISBLANK(laps_times[[#This Row],[84]]),"DNF",CONCATENATE(RANK(rounds_cum_time[[#This Row],[84]],rounds_cum_time[84],1),"."))</f>
        <v>14.</v>
      </c>
      <c r="CP19" s="129" t="str">
        <f>IF(ISBLANK(laps_times[[#This Row],[85]]),"DNF",CONCATENATE(RANK(rounds_cum_time[[#This Row],[85]],rounds_cum_time[85],1),"."))</f>
        <v>14.</v>
      </c>
      <c r="CQ19" s="129" t="str">
        <f>IF(ISBLANK(laps_times[[#This Row],[86]]),"DNF",CONCATENATE(RANK(rounds_cum_time[[#This Row],[86]],rounds_cum_time[86],1),"."))</f>
        <v>14.</v>
      </c>
      <c r="CR19" s="129" t="str">
        <f>IF(ISBLANK(laps_times[[#This Row],[87]]),"DNF",CONCATENATE(RANK(rounds_cum_time[[#This Row],[87]],rounds_cum_time[87],1),"."))</f>
        <v>14.</v>
      </c>
      <c r="CS19" s="129" t="str">
        <f>IF(ISBLANK(laps_times[[#This Row],[88]]),"DNF",CONCATENATE(RANK(rounds_cum_time[[#This Row],[88]],rounds_cum_time[88],1),"."))</f>
        <v>14.</v>
      </c>
      <c r="CT19" s="129" t="str">
        <f>IF(ISBLANK(laps_times[[#This Row],[89]]),"DNF",CONCATENATE(RANK(rounds_cum_time[[#This Row],[89]],rounds_cum_time[89],1),"."))</f>
        <v>14.</v>
      </c>
      <c r="CU19" s="129" t="str">
        <f>IF(ISBLANK(laps_times[[#This Row],[90]]),"DNF",CONCATENATE(RANK(rounds_cum_time[[#This Row],[90]],rounds_cum_time[90],1),"."))</f>
        <v>14.</v>
      </c>
      <c r="CV19" s="129" t="str">
        <f>IF(ISBLANK(laps_times[[#This Row],[91]]),"DNF",CONCATENATE(RANK(rounds_cum_time[[#This Row],[91]],rounds_cum_time[91],1),"."))</f>
        <v>14.</v>
      </c>
      <c r="CW19" s="129" t="str">
        <f>IF(ISBLANK(laps_times[[#This Row],[92]]),"DNF",CONCATENATE(RANK(rounds_cum_time[[#This Row],[92]],rounds_cum_time[92],1),"."))</f>
        <v>15.</v>
      </c>
      <c r="CX19" s="129" t="str">
        <f>IF(ISBLANK(laps_times[[#This Row],[93]]),"DNF",CONCATENATE(RANK(rounds_cum_time[[#This Row],[93]],rounds_cum_time[93],1),"."))</f>
        <v>15.</v>
      </c>
      <c r="CY19" s="129" t="str">
        <f>IF(ISBLANK(laps_times[[#This Row],[94]]),"DNF",CONCATENATE(RANK(rounds_cum_time[[#This Row],[94]],rounds_cum_time[94],1),"."))</f>
        <v>15.</v>
      </c>
      <c r="CZ19" s="129" t="str">
        <f>IF(ISBLANK(laps_times[[#This Row],[95]]),"DNF",CONCATENATE(RANK(rounds_cum_time[[#This Row],[95]],rounds_cum_time[95],1),"."))</f>
        <v>15.</v>
      </c>
      <c r="DA19" s="129" t="str">
        <f>IF(ISBLANK(laps_times[[#This Row],[96]]),"DNF",CONCATENATE(RANK(rounds_cum_time[[#This Row],[96]],rounds_cum_time[96],1),"."))</f>
        <v>15.</v>
      </c>
      <c r="DB19" s="129" t="str">
        <f>IF(ISBLANK(laps_times[[#This Row],[97]]),"DNF",CONCATENATE(RANK(rounds_cum_time[[#This Row],[97]],rounds_cum_time[97],1),"."))</f>
        <v>16.</v>
      </c>
      <c r="DC19" s="129" t="str">
        <f>IF(ISBLANK(laps_times[[#This Row],[98]]),"DNF",CONCATENATE(RANK(rounds_cum_time[[#This Row],[98]],rounds_cum_time[98],1),"."))</f>
        <v>16.</v>
      </c>
      <c r="DD19" s="129" t="str">
        <f>IF(ISBLANK(laps_times[[#This Row],[99]]),"DNF",CONCATENATE(RANK(rounds_cum_time[[#This Row],[99]],rounds_cum_time[99],1),"."))</f>
        <v>16.</v>
      </c>
      <c r="DE19" s="129" t="str">
        <f>IF(ISBLANK(laps_times[[#This Row],[100]]),"DNF",CONCATENATE(RANK(rounds_cum_time[[#This Row],[100]],rounds_cum_time[100],1),"."))</f>
        <v>16.</v>
      </c>
      <c r="DF19" s="129" t="str">
        <f>IF(ISBLANK(laps_times[[#This Row],[101]]),"DNF",CONCATENATE(RANK(rounds_cum_time[[#This Row],[101]],rounds_cum_time[101],1),"."))</f>
        <v>16.</v>
      </c>
      <c r="DG19" s="129" t="str">
        <f>IF(ISBLANK(laps_times[[#This Row],[102]]),"DNF",CONCATENATE(RANK(rounds_cum_time[[#This Row],[102]],rounds_cum_time[102],1),"."))</f>
        <v>16.</v>
      </c>
      <c r="DH19" s="129" t="str">
        <f>IF(ISBLANK(laps_times[[#This Row],[103]]),"DNF",CONCATENATE(RANK(rounds_cum_time[[#This Row],[103]],rounds_cum_time[103],1),"."))</f>
        <v>16.</v>
      </c>
      <c r="DI19" s="130" t="str">
        <f>IF(ISBLANK(laps_times[[#This Row],[104]]),"DNF",CONCATENATE(RANK(rounds_cum_time[[#This Row],[104]],rounds_cum_time[104],1),"."))</f>
        <v>16.</v>
      </c>
      <c r="DJ19" s="130" t="str">
        <f>IF(ISBLANK(laps_times[[#This Row],[105]]),"DNF",CONCATENATE(RANK(rounds_cum_time[[#This Row],[105]],rounds_cum_time[105],1),"."))</f>
        <v>16.</v>
      </c>
    </row>
    <row r="20" spans="2:114">
      <c r="B20" s="123">
        <f>laps_times[[#This Row],[poř]]</f>
        <v>17</v>
      </c>
      <c r="C20" s="128">
        <f>laps_times[[#This Row],[s.č.]]</f>
        <v>43</v>
      </c>
      <c r="D20" s="124" t="str">
        <f>laps_times[[#This Row],[jméno]]</f>
        <v>Lebedová Olga</v>
      </c>
      <c r="E20" s="125">
        <f>laps_times[[#This Row],[roč]]</f>
        <v>1981</v>
      </c>
      <c r="F20" s="125" t="str">
        <f>laps_times[[#This Row],[kat]]</f>
        <v>Z1</v>
      </c>
      <c r="G20" s="125">
        <f>laps_times[[#This Row],[poř_kat]]</f>
        <v>2</v>
      </c>
      <c r="H20" s="124" t="str">
        <f>IF(ISBLANK(laps_times[[#This Row],[klub]]),"-",laps_times[[#This Row],[klub]])</f>
        <v>Hůrka</v>
      </c>
      <c r="I20" s="133">
        <f>laps_times[[#This Row],[celk. čas]]</f>
        <v>0.14411921296296296</v>
      </c>
      <c r="J20" s="129" t="str">
        <f>IF(ISBLANK(laps_times[[#This Row],[1]]),"DNF",CONCATENATE(RANK(rounds_cum_time[[#This Row],[1]],rounds_cum_time[1],1),"."))</f>
        <v>24.</v>
      </c>
      <c r="K20" s="129" t="str">
        <f>IF(ISBLANK(laps_times[[#This Row],[2]]),"DNF",CONCATENATE(RANK(rounds_cum_time[[#This Row],[2]],rounds_cum_time[2],1),"."))</f>
        <v>22.</v>
      </c>
      <c r="L20" s="129" t="str">
        <f>IF(ISBLANK(laps_times[[#This Row],[3]]),"DNF",CONCATENATE(RANK(rounds_cum_time[[#This Row],[3]],rounds_cum_time[3],1),"."))</f>
        <v>22.</v>
      </c>
      <c r="M20" s="129" t="str">
        <f>IF(ISBLANK(laps_times[[#This Row],[4]]),"DNF",CONCATENATE(RANK(rounds_cum_time[[#This Row],[4]],rounds_cum_time[4],1),"."))</f>
        <v>22.</v>
      </c>
      <c r="N20" s="129" t="str">
        <f>IF(ISBLANK(laps_times[[#This Row],[5]]),"DNF",CONCATENATE(RANK(rounds_cum_time[[#This Row],[5]],rounds_cum_time[5],1),"."))</f>
        <v>22.</v>
      </c>
      <c r="O20" s="129" t="str">
        <f>IF(ISBLANK(laps_times[[#This Row],[6]]),"DNF",CONCATENATE(RANK(rounds_cum_time[[#This Row],[6]],rounds_cum_time[6],1),"."))</f>
        <v>20.</v>
      </c>
      <c r="P20" s="129" t="str">
        <f>IF(ISBLANK(laps_times[[#This Row],[7]]),"DNF",CONCATENATE(RANK(rounds_cum_time[[#This Row],[7]],rounds_cum_time[7],1),"."))</f>
        <v>20.</v>
      </c>
      <c r="Q20" s="129" t="str">
        <f>IF(ISBLANK(laps_times[[#This Row],[8]]),"DNF",CONCATENATE(RANK(rounds_cum_time[[#This Row],[8]],rounds_cum_time[8],1),"."))</f>
        <v>21.</v>
      </c>
      <c r="R20" s="129" t="str">
        <f>IF(ISBLANK(laps_times[[#This Row],[9]]),"DNF",CONCATENATE(RANK(rounds_cum_time[[#This Row],[9]],rounds_cum_time[9],1),"."))</f>
        <v>20.</v>
      </c>
      <c r="S20" s="129" t="str">
        <f>IF(ISBLANK(laps_times[[#This Row],[10]]),"DNF",CONCATENATE(RANK(rounds_cum_time[[#This Row],[10]],rounds_cum_time[10],1),"."))</f>
        <v>20.</v>
      </c>
      <c r="T20" s="129" t="str">
        <f>IF(ISBLANK(laps_times[[#This Row],[11]]),"DNF",CONCATENATE(RANK(rounds_cum_time[[#This Row],[11]],rounds_cum_time[11],1),"."))</f>
        <v>21.</v>
      </c>
      <c r="U20" s="129" t="str">
        <f>IF(ISBLANK(laps_times[[#This Row],[12]]),"DNF",CONCATENATE(RANK(rounds_cum_time[[#This Row],[12]],rounds_cum_time[12],1),"."))</f>
        <v>21.</v>
      </c>
      <c r="V20" s="129" t="str">
        <f>IF(ISBLANK(laps_times[[#This Row],[13]]),"DNF",CONCATENATE(RANK(rounds_cum_time[[#This Row],[13]],rounds_cum_time[13],1),"."))</f>
        <v>22.</v>
      </c>
      <c r="W20" s="129" t="str">
        <f>IF(ISBLANK(laps_times[[#This Row],[14]]),"DNF",CONCATENATE(RANK(rounds_cum_time[[#This Row],[14]],rounds_cum_time[14],1),"."))</f>
        <v>20.</v>
      </c>
      <c r="X20" s="129" t="str">
        <f>IF(ISBLANK(laps_times[[#This Row],[15]]),"DNF",CONCATENATE(RANK(rounds_cum_time[[#This Row],[15]],rounds_cum_time[15],1),"."))</f>
        <v>20.</v>
      </c>
      <c r="Y20" s="129" t="str">
        <f>IF(ISBLANK(laps_times[[#This Row],[16]]),"DNF",CONCATENATE(RANK(rounds_cum_time[[#This Row],[16]],rounds_cum_time[16],1),"."))</f>
        <v>20.</v>
      </c>
      <c r="Z20" s="129" t="str">
        <f>IF(ISBLANK(laps_times[[#This Row],[17]]),"DNF",CONCATENATE(RANK(rounds_cum_time[[#This Row],[17]],rounds_cum_time[17],1),"."))</f>
        <v>20.</v>
      </c>
      <c r="AA20" s="129" t="str">
        <f>IF(ISBLANK(laps_times[[#This Row],[18]]),"DNF",CONCATENATE(RANK(rounds_cum_time[[#This Row],[18]],rounds_cum_time[18],1),"."))</f>
        <v>20.</v>
      </c>
      <c r="AB20" s="129" t="str">
        <f>IF(ISBLANK(laps_times[[#This Row],[19]]),"DNF",CONCATENATE(RANK(rounds_cum_time[[#This Row],[19]],rounds_cum_time[19],1),"."))</f>
        <v>21.</v>
      </c>
      <c r="AC20" s="129" t="str">
        <f>IF(ISBLANK(laps_times[[#This Row],[20]]),"DNF",CONCATENATE(RANK(rounds_cum_time[[#This Row],[20]],rounds_cum_time[20],1),"."))</f>
        <v>21.</v>
      </c>
      <c r="AD20" s="129" t="str">
        <f>IF(ISBLANK(laps_times[[#This Row],[21]]),"DNF",CONCATENATE(RANK(rounds_cum_time[[#This Row],[21]],rounds_cum_time[21],1),"."))</f>
        <v>21.</v>
      </c>
      <c r="AE20" s="129" t="str">
        <f>IF(ISBLANK(laps_times[[#This Row],[22]]),"DNF",CONCATENATE(RANK(rounds_cum_time[[#This Row],[22]],rounds_cum_time[22],1),"."))</f>
        <v>21.</v>
      </c>
      <c r="AF20" s="129" t="str">
        <f>IF(ISBLANK(laps_times[[#This Row],[23]]),"DNF",CONCATENATE(RANK(rounds_cum_time[[#This Row],[23]],rounds_cum_time[23],1),"."))</f>
        <v>21.</v>
      </c>
      <c r="AG20" s="129" t="str">
        <f>IF(ISBLANK(laps_times[[#This Row],[24]]),"DNF",CONCATENATE(RANK(rounds_cum_time[[#This Row],[24]],rounds_cum_time[24],1),"."))</f>
        <v>21.</v>
      </c>
      <c r="AH20" s="129" t="str">
        <f>IF(ISBLANK(laps_times[[#This Row],[25]]),"DNF",CONCATENATE(RANK(rounds_cum_time[[#This Row],[25]],rounds_cum_time[25],1),"."))</f>
        <v>21.</v>
      </c>
      <c r="AI20" s="129" t="str">
        <f>IF(ISBLANK(laps_times[[#This Row],[26]]),"DNF",CONCATENATE(RANK(rounds_cum_time[[#This Row],[26]],rounds_cum_time[26],1),"."))</f>
        <v>21.</v>
      </c>
      <c r="AJ20" s="129" t="str">
        <f>IF(ISBLANK(laps_times[[#This Row],[27]]),"DNF",CONCATENATE(RANK(rounds_cum_time[[#This Row],[27]],rounds_cum_time[27],1),"."))</f>
        <v>20.</v>
      </c>
      <c r="AK20" s="129" t="str">
        <f>IF(ISBLANK(laps_times[[#This Row],[28]]),"DNF",CONCATENATE(RANK(rounds_cum_time[[#This Row],[28]],rounds_cum_time[28],1),"."))</f>
        <v>20.</v>
      </c>
      <c r="AL20" s="129" t="str">
        <f>IF(ISBLANK(laps_times[[#This Row],[29]]),"DNF",CONCATENATE(RANK(rounds_cum_time[[#This Row],[29]],rounds_cum_time[29],1),"."))</f>
        <v>20.</v>
      </c>
      <c r="AM20" s="129" t="str">
        <f>IF(ISBLANK(laps_times[[#This Row],[30]]),"DNF",CONCATENATE(RANK(rounds_cum_time[[#This Row],[30]],rounds_cum_time[30],1),"."))</f>
        <v>20.</v>
      </c>
      <c r="AN20" s="129" t="str">
        <f>IF(ISBLANK(laps_times[[#This Row],[31]]),"DNF",CONCATENATE(RANK(rounds_cum_time[[#This Row],[31]],rounds_cum_time[31],1),"."))</f>
        <v>20.</v>
      </c>
      <c r="AO20" s="129" t="str">
        <f>IF(ISBLANK(laps_times[[#This Row],[32]]),"DNF",CONCATENATE(RANK(rounds_cum_time[[#This Row],[32]],rounds_cum_time[32],1),"."))</f>
        <v>19.</v>
      </c>
      <c r="AP20" s="129" t="str">
        <f>IF(ISBLANK(laps_times[[#This Row],[33]]),"DNF",CONCATENATE(RANK(rounds_cum_time[[#This Row],[33]],rounds_cum_time[33],1),"."))</f>
        <v>19.</v>
      </c>
      <c r="AQ20" s="129" t="str">
        <f>IF(ISBLANK(laps_times[[#This Row],[34]]),"DNF",CONCATENATE(RANK(rounds_cum_time[[#This Row],[34]],rounds_cum_time[34],1),"."))</f>
        <v>19.</v>
      </c>
      <c r="AR20" s="129" t="str">
        <f>IF(ISBLANK(laps_times[[#This Row],[35]]),"DNF",CONCATENATE(RANK(rounds_cum_time[[#This Row],[35]],rounds_cum_time[35],1),"."))</f>
        <v>20.</v>
      </c>
      <c r="AS20" s="129" t="str">
        <f>IF(ISBLANK(laps_times[[#This Row],[36]]),"DNF",CONCATENATE(RANK(rounds_cum_time[[#This Row],[36]],rounds_cum_time[36],1),"."))</f>
        <v>20.</v>
      </c>
      <c r="AT20" s="129" t="str">
        <f>IF(ISBLANK(laps_times[[#This Row],[37]]),"DNF",CONCATENATE(RANK(rounds_cum_time[[#This Row],[37]],rounds_cum_time[37],1),"."))</f>
        <v>19.</v>
      </c>
      <c r="AU20" s="129" t="str">
        <f>IF(ISBLANK(laps_times[[#This Row],[38]]),"DNF",CONCATENATE(RANK(rounds_cum_time[[#This Row],[38]],rounds_cum_time[38],1),"."))</f>
        <v>19.</v>
      </c>
      <c r="AV20" s="129" t="str">
        <f>IF(ISBLANK(laps_times[[#This Row],[39]]),"DNF",CONCATENATE(RANK(rounds_cum_time[[#This Row],[39]],rounds_cum_time[39],1),"."))</f>
        <v>19.</v>
      </c>
      <c r="AW20" s="129" t="str">
        <f>IF(ISBLANK(laps_times[[#This Row],[40]]),"DNF",CONCATENATE(RANK(rounds_cum_time[[#This Row],[40]],rounds_cum_time[40],1),"."))</f>
        <v>18.</v>
      </c>
      <c r="AX20" s="129" t="str">
        <f>IF(ISBLANK(laps_times[[#This Row],[41]]),"DNF",CONCATENATE(RANK(rounds_cum_time[[#This Row],[41]],rounds_cum_time[41],1),"."))</f>
        <v>18.</v>
      </c>
      <c r="AY20" s="129" t="str">
        <f>IF(ISBLANK(laps_times[[#This Row],[42]]),"DNF",CONCATENATE(RANK(rounds_cum_time[[#This Row],[42]],rounds_cum_time[42],1),"."))</f>
        <v>18.</v>
      </c>
      <c r="AZ20" s="129" t="str">
        <f>IF(ISBLANK(laps_times[[#This Row],[43]]),"DNF",CONCATENATE(RANK(rounds_cum_time[[#This Row],[43]],rounds_cum_time[43],1),"."))</f>
        <v>18.</v>
      </c>
      <c r="BA20" s="129" t="str">
        <f>IF(ISBLANK(laps_times[[#This Row],[44]]),"DNF",CONCATENATE(RANK(rounds_cum_time[[#This Row],[44]],rounds_cum_time[44],1),"."))</f>
        <v>18.</v>
      </c>
      <c r="BB20" s="129" t="str">
        <f>IF(ISBLANK(laps_times[[#This Row],[45]]),"DNF",CONCATENATE(RANK(rounds_cum_time[[#This Row],[45]],rounds_cum_time[45],1),"."))</f>
        <v>18.</v>
      </c>
      <c r="BC20" s="129" t="str">
        <f>IF(ISBLANK(laps_times[[#This Row],[46]]),"DNF",CONCATENATE(RANK(rounds_cum_time[[#This Row],[46]],rounds_cum_time[46],1),"."))</f>
        <v>18.</v>
      </c>
      <c r="BD20" s="129" t="str">
        <f>IF(ISBLANK(laps_times[[#This Row],[47]]),"DNF",CONCATENATE(RANK(rounds_cum_time[[#This Row],[47]],rounds_cum_time[47],1),"."))</f>
        <v>18.</v>
      </c>
      <c r="BE20" s="129" t="str">
        <f>IF(ISBLANK(laps_times[[#This Row],[48]]),"DNF",CONCATENATE(RANK(rounds_cum_time[[#This Row],[48]],rounds_cum_time[48],1),"."))</f>
        <v>18.</v>
      </c>
      <c r="BF20" s="129" t="str">
        <f>IF(ISBLANK(laps_times[[#This Row],[49]]),"DNF",CONCATENATE(RANK(rounds_cum_time[[#This Row],[49]],rounds_cum_time[49],1),"."))</f>
        <v>18.</v>
      </c>
      <c r="BG20" s="129" t="str">
        <f>IF(ISBLANK(laps_times[[#This Row],[50]]),"DNF",CONCATENATE(RANK(rounds_cum_time[[#This Row],[50]],rounds_cum_time[50],1),"."))</f>
        <v>19.</v>
      </c>
      <c r="BH20" s="129" t="str">
        <f>IF(ISBLANK(laps_times[[#This Row],[51]]),"DNF",CONCATENATE(RANK(rounds_cum_time[[#This Row],[51]],rounds_cum_time[51],1),"."))</f>
        <v>19.</v>
      </c>
      <c r="BI20" s="129" t="str">
        <f>IF(ISBLANK(laps_times[[#This Row],[52]]),"DNF",CONCATENATE(RANK(rounds_cum_time[[#This Row],[52]],rounds_cum_time[52],1),"."))</f>
        <v>19.</v>
      </c>
      <c r="BJ20" s="129" t="str">
        <f>IF(ISBLANK(laps_times[[#This Row],[53]]),"DNF",CONCATENATE(RANK(rounds_cum_time[[#This Row],[53]],rounds_cum_time[53],1),"."))</f>
        <v>19.</v>
      </c>
      <c r="BK20" s="129" t="str">
        <f>IF(ISBLANK(laps_times[[#This Row],[54]]),"DNF",CONCATENATE(RANK(rounds_cum_time[[#This Row],[54]],rounds_cum_time[54],1),"."))</f>
        <v>19.</v>
      </c>
      <c r="BL20" s="129" t="str">
        <f>IF(ISBLANK(laps_times[[#This Row],[55]]),"DNF",CONCATENATE(RANK(rounds_cum_time[[#This Row],[55]],rounds_cum_time[55],1),"."))</f>
        <v>19.</v>
      </c>
      <c r="BM20" s="129" t="str">
        <f>IF(ISBLANK(laps_times[[#This Row],[56]]),"DNF",CONCATENATE(RANK(rounds_cum_time[[#This Row],[56]],rounds_cum_time[56],1),"."))</f>
        <v>19.</v>
      </c>
      <c r="BN20" s="129" t="str">
        <f>IF(ISBLANK(laps_times[[#This Row],[57]]),"DNF",CONCATENATE(RANK(rounds_cum_time[[#This Row],[57]],rounds_cum_time[57],1),"."))</f>
        <v>19.</v>
      </c>
      <c r="BO20" s="129" t="str">
        <f>IF(ISBLANK(laps_times[[#This Row],[58]]),"DNF",CONCATENATE(RANK(rounds_cum_time[[#This Row],[58]],rounds_cum_time[58],1),"."))</f>
        <v>19.</v>
      </c>
      <c r="BP20" s="129" t="str">
        <f>IF(ISBLANK(laps_times[[#This Row],[59]]),"DNF",CONCATENATE(RANK(rounds_cum_time[[#This Row],[59]],rounds_cum_time[59],1),"."))</f>
        <v>18.</v>
      </c>
      <c r="BQ20" s="129" t="str">
        <f>IF(ISBLANK(laps_times[[#This Row],[60]]),"DNF",CONCATENATE(RANK(rounds_cum_time[[#This Row],[60]],rounds_cum_time[60],1),"."))</f>
        <v>18.</v>
      </c>
      <c r="BR20" s="129" t="str">
        <f>IF(ISBLANK(laps_times[[#This Row],[61]]),"DNF",CONCATENATE(RANK(rounds_cum_time[[#This Row],[61]],rounds_cum_time[61],1),"."))</f>
        <v>18.</v>
      </c>
      <c r="BS20" s="129" t="str">
        <f>IF(ISBLANK(laps_times[[#This Row],[62]]),"DNF",CONCATENATE(RANK(rounds_cum_time[[#This Row],[62]],rounds_cum_time[62],1),"."))</f>
        <v>18.</v>
      </c>
      <c r="BT20" s="129" t="str">
        <f>IF(ISBLANK(laps_times[[#This Row],[63]]),"DNF",CONCATENATE(RANK(rounds_cum_time[[#This Row],[63]],rounds_cum_time[63],1),"."))</f>
        <v>18.</v>
      </c>
      <c r="BU20" s="129" t="str">
        <f>IF(ISBLANK(laps_times[[#This Row],[64]]),"DNF",CONCATENATE(RANK(rounds_cum_time[[#This Row],[64]],rounds_cum_time[64],1),"."))</f>
        <v>18.</v>
      </c>
      <c r="BV20" s="129" t="str">
        <f>IF(ISBLANK(laps_times[[#This Row],[65]]),"DNF",CONCATENATE(RANK(rounds_cum_time[[#This Row],[65]],rounds_cum_time[65],1),"."))</f>
        <v>18.</v>
      </c>
      <c r="BW20" s="129" t="str">
        <f>IF(ISBLANK(laps_times[[#This Row],[66]]),"DNF",CONCATENATE(RANK(rounds_cum_time[[#This Row],[66]],rounds_cum_time[66],1),"."))</f>
        <v>18.</v>
      </c>
      <c r="BX20" s="129" t="str">
        <f>IF(ISBLANK(laps_times[[#This Row],[67]]),"DNF",CONCATENATE(RANK(rounds_cum_time[[#This Row],[67]],rounds_cum_time[67],1),"."))</f>
        <v>18.</v>
      </c>
      <c r="BY20" s="129" t="str">
        <f>IF(ISBLANK(laps_times[[#This Row],[68]]),"DNF",CONCATENATE(RANK(rounds_cum_time[[#This Row],[68]],rounds_cum_time[68],1),"."))</f>
        <v>18.</v>
      </c>
      <c r="BZ20" s="129" t="str">
        <f>IF(ISBLANK(laps_times[[#This Row],[69]]),"DNF",CONCATENATE(RANK(rounds_cum_time[[#This Row],[69]],rounds_cum_time[69],1),"."))</f>
        <v>18.</v>
      </c>
      <c r="CA20" s="129" t="str">
        <f>IF(ISBLANK(laps_times[[#This Row],[70]]),"DNF",CONCATENATE(RANK(rounds_cum_time[[#This Row],[70]],rounds_cum_time[70],1),"."))</f>
        <v>18.</v>
      </c>
      <c r="CB20" s="129" t="str">
        <f>IF(ISBLANK(laps_times[[#This Row],[71]]),"DNF",CONCATENATE(RANK(rounds_cum_time[[#This Row],[71]],rounds_cum_time[71],1),"."))</f>
        <v>18.</v>
      </c>
      <c r="CC20" s="129" t="str">
        <f>IF(ISBLANK(laps_times[[#This Row],[72]]),"DNF",CONCATENATE(RANK(rounds_cum_time[[#This Row],[72]],rounds_cum_time[72],1),"."))</f>
        <v>20.</v>
      </c>
      <c r="CD20" s="129" t="str">
        <f>IF(ISBLANK(laps_times[[#This Row],[73]]),"DNF",CONCATENATE(RANK(rounds_cum_time[[#This Row],[73]],rounds_cum_time[73],1),"."))</f>
        <v>19.</v>
      </c>
      <c r="CE20" s="129" t="str">
        <f>IF(ISBLANK(laps_times[[#This Row],[74]]),"DNF",CONCATENATE(RANK(rounds_cum_time[[#This Row],[74]],rounds_cum_time[74],1),"."))</f>
        <v>20.</v>
      </c>
      <c r="CF20" s="129" t="str">
        <f>IF(ISBLANK(laps_times[[#This Row],[75]]),"DNF",CONCATENATE(RANK(rounds_cum_time[[#This Row],[75]],rounds_cum_time[75],1),"."))</f>
        <v>19.</v>
      </c>
      <c r="CG20" s="129" t="str">
        <f>IF(ISBLANK(laps_times[[#This Row],[76]]),"DNF",CONCATENATE(RANK(rounds_cum_time[[#This Row],[76]],rounds_cum_time[76],1),"."))</f>
        <v>19.</v>
      </c>
      <c r="CH20" s="129" t="str">
        <f>IF(ISBLANK(laps_times[[#This Row],[77]]),"DNF",CONCATENATE(RANK(rounds_cum_time[[#This Row],[77]],rounds_cum_time[77],1),"."))</f>
        <v>19.</v>
      </c>
      <c r="CI20" s="129" t="str">
        <f>IF(ISBLANK(laps_times[[#This Row],[78]]),"DNF",CONCATENATE(RANK(rounds_cum_time[[#This Row],[78]],rounds_cum_time[78],1),"."))</f>
        <v>19.</v>
      </c>
      <c r="CJ20" s="129" t="str">
        <f>IF(ISBLANK(laps_times[[#This Row],[79]]),"DNF",CONCATENATE(RANK(rounds_cum_time[[#This Row],[79]],rounds_cum_time[79],1),"."))</f>
        <v>19.</v>
      </c>
      <c r="CK20" s="129" t="str">
        <f>IF(ISBLANK(laps_times[[#This Row],[80]]),"DNF",CONCATENATE(RANK(rounds_cum_time[[#This Row],[80]],rounds_cum_time[80],1),"."))</f>
        <v>19.</v>
      </c>
      <c r="CL20" s="129" t="str">
        <f>IF(ISBLANK(laps_times[[#This Row],[81]]),"DNF",CONCATENATE(RANK(rounds_cum_time[[#This Row],[81]],rounds_cum_time[81],1),"."))</f>
        <v>19.</v>
      </c>
      <c r="CM20" s="129" t="str">
        <f>IF(ISBLANK(laps_times[[#This Row],[82]]),"DNF",CONCATENATE(RANK(rounds_cum_time[[#This Row],[82]],rounds_cum_time[82],1),"."))</f>
        <v>19.</v>
      </c>
      <c r="CN20" s="129" t="str">
        <f>IF(ISBLANK(laps_times[[#This Row],[83]]),"DNF",CONCATENATE(RANK(rounds_cum_time[[#This Row],[83]],rounds_cum_time[83],1),"."))</f>
        <v>19.</v>
      </c>
      <c r="CO20" s="129" t="str">
        <f>IF(ISBLANK(laps_times[[#This Row],[84]]),"DNF",CONCATENATE(RANK(rounds_cum_time[[#This Row],[84]],rounds_cum_time[84],1),"."))</f>
        <v>19.</v>
      </c>
      <c r="CP20" s="129" t="str">
        <f>IF(ISBLANK(laps_times[[#This Row],[85]]),"DNF",CONCATENATE(RANK(rounds_cum_time[[#This Row],[85]],rounds_cum_time[85],1),"."))</f>
        <v>19.</v>
      </c>
      <c r="CQ20" s="129" t="str">
        <f>IF(ISBLANK(laps_times[[#This Row],[86]]),"DNF",CONCATENATE(RANK(rounds_cum_time[[#This Row],[86]],rounds_cum_time[86],1),"."))</f>
        <v>19.</v>
      </c>
      <c r="CR20" s="129" t="str">
        <f>IF(ISBLANK(laps_times[[#This Row],[87]]),"DNF",CONCATENATE(RANK(rounds_cum_time[[#This Row],[87]],rounds_cum_time[87],1),"."))</f>
        <v>19.</v>
      </c>
      <c r="CS20" s="129" t="str">
        <f>IF(ISBLANK(laps_times[[#This Row],[88]]),"DNF",CONCATENATE(RANK(rounds_cum_time[[#This Row],[88]],rounds_cum_time[88],1),"."))</f>
        <v>19.</v>
      </c>
      <c r="CT20" s="129" t="str">
        <f>IF(ISBLANK(laps_times[[#This Row],[89]]),"DNF",CONCATENATE(RANK(rounds_cum_time[[#This Row],[89]],rounds_cum_time[89],1),"."))</f>
        <v>19.</v>
      </c>
      <c r="CU20" s="129" t="str">
        <f>IF(ISBLANK(laps_times[[#This Row],[90]]),"DNF",CONCATENATE(RANK(rounds_cum_time[[#This Row],[90]],rounds_cum_time[90],1),"."))</f>
        <v>19.</v>
      </c>
      <c r="CV20" s="129" t="str">
        <f>IF(ISBLANK(laps_times[[#This Row],[91]]),"DNF",CONCATENATE(RANK(rounds_cum_time[[#This Row],[91]],rounds_cum_time[91],1),"."))</f>
        <v>19.</v>
      </c>
      <c r="CW20" s="129" t="str">
        <f>IF(ISBLANK(laps_times[[#This Row],[92]]),"DNF",CONCATENATE(RANK(rounds_cum_time[[#This Row],[92]],rounds_cum_time[92],1),"."))</f>
        <v>19.</v>
      </c>
      <c r="CX20" s="129" t="str">
        <f>IF(ISBLANK(laps_times[[#This Row],[93]]),"DNF",CONCATENATE(RANK(rounds_cum_time[[#This Row],[93]],rounds_cum_time[93],1),"."))</f>
        <v>19.</v>
      </c>
      <c r="CY20" s="129" t="str">
        <f>IF(ISBLANK(laps_times[[#This Row],[94]]),"DNF",CONCATENATE(RANK(rounds_cum_time[[#This Row],[94]],rounds_cum_time[94],1),"."))</f>
        <v>19.</v>
      </c>
      <c r="CZ20" s="129" t="str">
        <f>IF(ISBLANK(laps_times[[#This Row],[95]]),"DNF",CONCATENATE(RANK(rounds_cum_time[[#This Row],[95]],rounds_cum_time[95],1),"."))</f>
        <v>18.</v>
      </c>
      <c r="DA20" s="129" t="str">
        <f>IF(ISBLANK(laps_times[[#This Row],[96]]),"DNF",CONCATENATE(RANK(rounds_cum_time[[#This Row],[96]],rounds_cum_time[96],1),"."))</f>
        <v>18.</v>
      </c>
      <c r="DB20" s="129" t="str">
        <f>IF(ISBLANK(laps_times[[#This Row],[97]]),"DNF",CONCATENATE(RANK(rounds_cum_time[[#This Row],[97]],rounds_cum_time[97],1),"."))</f>
        <v>18.</v>
      </c>
      <c r="DC20" s="129" t="str">
        <f>IF(ISBLANK(laps_times[[#This Row],[98]]),"DNF",CONCATENATE(RANK(rounds_cum_time[[#This Row],[98]],rounds_cum_time[98],1),"."))</f>
        <v>18.</v>
      </c>
      <c r="DD20" s="129" t="str">
        <f>IF(ISBLANK(laps_times[[#This Row],[99]]),"DNF",CONCATENATE(RANK(rounds_cum_time[[#This Row],[99]],rounds_cum_time[99],1),"."))</f>
        <v>18.</v>
      </c>
      <c r="DE20" s="129" t="str">
        <f>IF(ISBLANK(laps_times[[#This Row],[100]]),"DNF",CONCATENATE(RANK(rounds_cum_time[[#This Row],[100]],rounds_cum_time[100],1),"."))</f>
        <v>18.</v>
      </c>
      <c r="DF20" s="129" t="str">
        <f>IF(ISBLANK(laps_times[[#This Row],[101]]),"DNF",CONCATENATE(RANK(rounds_cum_time[[#This Row],[101]],rounds_cum_time[101],1),"."))</f>
        <v>18.</v>
      </c>
      <c r="DG20" s="129" t="str">
        <f>IF(ISBLANK(laps_times[[#This Row],[102]]),"DNF",CONCATENATE(RANK(rounds_cum_time[[#This Row],[102]],rounds_cum_time[102],1),"."))</f>
        <v>18.</v>
      </c>
      <c r="DH20" s="129" t="str">
        <f>IF(ISBLANK(laps_times[[#This Row],[103]]),"DNF",CONCATENATE(RANK(rounds_cum_time[[#This Row],[103]],rounds_cum_time[103],1),"."))</f>
        <v>18.</v>
      </c>
      <c r="DI20" s="130" t="str">
        <f>IF(ISBLANK(laps_times[[#This Row],[104]]),"DNF",CONCATENATE(RANK(rounds_cum_time[[#This Row],[104]],rounds_cum_time[104],1),"."))</f>
        <v>18.</v>
      </c>
      <c r="DJ20" s="130" t="str">
        <f>IF(ISBLANK(laps_times[[#This Row],[105]]),"DNF",CONCATENATE(RANK(rounds_cum_time[[#This Row],[105]],rounds_cum_time[105],1),"."))</f>
        <v>17.</v>
      </c>
    </row>
    <row r="21" spans="2:114">
      <c r="B21" s="123">
        <f>laps_times[[#This Row],[poř]]</f>
        <v>18</v>
      </c>
      <c r="C21" s="128">
        <f>laps_times[[#This Row],[s.č.]]</f>
        <v>64</v>
      </c>
      <c r="D21" s="124" t="str">
        <f>laps_times[[#This Row],[jméno]]</f>
        <v>Scheuringer Michael</v>
      </c>
      <c r="E21" s="125">
        <f>laps_times[[#This Row],[roč]]</f>
        <v>1971</v>
      </c>
      <c r="F21" s="125" t="str">
        <f>laps_times[[#This Row],[kat]]</f>
        <v>M40</v>
      </c>
      <c r="G21" s="125">
        <f>laps_times[[#This Row],[poř_kat]]</f>
        <v>7</v>
      </c>
      <c r="H21" s="124" t="str">
        <f>IF(ISBLANK(laps_times[[#This Row],[klub]]),"-",laps_times[[#This Row],[klub]])</f>
        <v>LC Linz</v>
      </c>
      <c r="I21" s="133">
        <f>laps_times[[#This Row],[celk. čas]]</f>
        <v>0.14424652777777777</v>
      </c>
      <c r="J21" s="129" t="str">
        <f>IF(ISBLANK(laps_times[[#This Row],[1]]),"DNF",CONCATENATE(RANK(rounds_cum_time[[#This Row],[1]],rounds_cum_time[1],1),"."))</f>
        <v>19.</v>
      </c>
      <c r="K21" s="129" t="str">
        <f>IF(ISBLANK(laps_times[[#This Row],[2]]),"DNF",CONCATENATE(RANK(rounds_cum_time[[#This Row],[2]],rounds_cum_time[2],1),"."))</f>
        <v>19.</v>
      </c>
      <c r="L21" s="129" t="str">
        <f>IF(ISBLANK(laps_times[[#This Row],[3]]),"DNF",CONCATENATE(RANK(rounds_cum_time[[#This Row],[3]],rounds_cum_time[3],1),"."))</f>
        <v>20.</v>
      </c>
      <c r="M21" s="129" t="str">
        <f>IF(ISBLANK(laps_times[[#This Row],[4]]),"DNF",CONCATENATE(RANK(rounds_cum_time[[#This Row],[4]],rounds_cum_time[4],1),"."))</f>
        <v>18.</v>
      </c>
      <c r="N21" s="129" t="str">
        <f>IF(ISBLANK(laps_times[[#This Row],[5]]),"DNF",CONCATENATE(RANK(rounds_cum_time[[#This Row],[5]],rounds_cum_time[5],1),"."))</f>
        <v>17.</v>
      </c>
      <c r="O21" s="129" t="str">
        <f>IF(ISBLANK(laps_times[[#This Row],[6]]),"DNF",CONCATENATE(RANK(rounds_cum_time[[#This Row],[6]],rounds_cum_time[6],1),"."))</f>
        <v>18.</v>
      </c>
      <c r="P21" s="129" t="str">
        <f>IF(ISBLANK(laps_times[[#This Row],[7]]),"DNF",CONCATENATE(RANK(rounds_cum_time[[#This Row],[7]],rounds_cum_time[7],1),"."))</f>
        <v>17.</v>
      </c>
      <c r="Q21" s="129" t="str">
        <f>IF(ISBLANK(laps_times[[#This Row],[8]]),"DNF",CONCATENATE(RANK(rounds_cum_time[[#This Row],[8]],rounds_cum_time[8],1),"."))</f>
        <v>17.</v>
      </c>
      <c r="R21" s="129" t="str">
        <f>IF(ISBLANK(laps_times[[#This Row],[9]]),"DNF",CONCATENATE(RANK(rounds_cum_time[[#This Row],[9]],rounds_cum_time[9],1),"."))</f>
        <v>18.</v>
      </c>
      <c r="S21" s="129" t="str">
        <f>IF(ISBLANK(laps_times[[#This Row],[10]]),"DNF",CONCATENATE(RANK(rounds_cum_time[[#This Row],[10]],rounds_cum_time[10],1),"."))</f>
        <v>19.</v>
      </c>
      <c r="T21" s="129" t="str">
        <f>IF(ISBLANK(laps_times[[#This Row],[11]]),"DNF",CONCATENATE(RANK(rounds_cum_time[[#This Row],[11]],rounds_cum_time[11],1),"."))</f>
        <v>19.</v>
      </c>
      <c r="U21" s="129" t="str">
        <f>IF(ISBLANK(laps_times[[#This Row],[12]]),"DNF",CONCATENATE(RANK(rounds_cum_time[[#This Row],[12]],rounds_cum_time[12],1),"."))</f>
        <v>19.</v>
      </c>
      <c r="V21" s="129" t="str">
        <f>IF(ISBLANK(laps_times[[#This Row],[13]]),"DNF",CONCATENATE(RANK(rounds_cum_time[[#This Row],[13]],rounds_cum_time[13],1),"."))</f>
        <v>16.</v>
      </c>
      <c r="W21" s="129" t="str">
        <f>IF(ISBLANK(laps_times[[#This Row],[14]]),"DNF",CONCATENATE(RANK(rounds_cum_time[[#This Row],[14]],rounds_cum_time[14],1),"."))</f>
        <v>16.</v>
      </c>
      <c r="X21" s="129" t="str">
        <f>IF(ISBLANK(laps_times[[#This Row],[15]]),"DNF",CONCATENATE(RANK(rounds_cum_time[[#This Row],[15]],rounds_cum_time[15],1),"."))</f>
        <v>16.</v>
      </c>
      <c r="Y21" s="129" t="str">
        <f>IF(ISBLANK(laps_times[[#This Row],[16]]),"DNF",CONCATENATE(RANK(rounds_cum_time[[#This Row],[16]],rounds_cum_time[16],1),"."))</f>
        <v>16.</v>
      </c>
      <c r="Z21" s="129" t="str">
        <f>IF(ISBLANK(laps_times[[#This Row],[17]]),"DNF",CONCATENATE(RANK(rounds_cum_time[[#This Row],[17]],rounds_cum_time[17],1),"."))</f>
        <v>16.</v>
      </c>
      <c r="AA21" s="129" t="str">
        <f>IF(ISBLANK(laps_times[[#This Row],[18]]),"DNF",CONCATENATE(RANK(rounds_cum_time[[#This Row],[18]],rounds_cum_time[18],1),"."))</f>
        <v>16.</v>
      </c>
      <c r="AB21" s="129" t="str">
        <f>IF(ISBLANK(laps_times[[#This Row],[19]]),"DNF",CONCATENATE(RANK(rounds_cum_time[[#This Row],[19]],rounds_cum_time[19],1),"."))</f>
        <v>16.</v>
      </c>
      <c r="AC21" s="129" t="str">
        <f>IF(ISBLANK(laps_times[[#This Row],[20]]),"DNF",CONCATENATE(RANK(rounds_cum_time[[#This Row],[20]],rounds_cum_time[20],1),"."))</f>
        <v>16.</v>
      </c>
      <c r="AD21" s="129" t="str">
        <f>IF(ISBLANK(laps_times[[#This Row],[21]]),"DNF",CONCATENATE(RANK(rounds_cum_time[[#This Row],[21]],rounds_cum_time[21],1),"."))</f>
        <v>16.</v>
      </c>
      <c r="AE21" s="129" t="str">
        <f>IF(ISBLANK(laps_times[[#This Row],[22]]),"DNF",CONCATENATE(RANK(rounds_cum_time[[#This Row],[22]],rounds_cum_time[22],1),"."))</f>
        <v>16.</v>
      </c>
      <c r="AF21" s="129" t="str">
        <f>IF(ISBLANK(laps_times[[#This Row],[23]]),"DNF",CONCATENATE(RANK(rounds_cum_time[[#This Row],[23]],rounds_cum_time[23],1),"."))</f>
        <v>17.</v>
      </c>
      <c r="AG21" s="129" t="str">
        <f>IF(ISBLANK(laps_times[[#This Row],[24]]),"DNF",CONCATENATE(RANK(rounds_cum_time[[#This Row],[24]],rounds_cum_time[24],1),"."))</f>
        <v>16.</v>
      </c>
      <c r="AH21" s="129" t="str">
        <f>IF(ISBLANK(laps_times[[#This Row],[25]]),"DNF",CONCATENATE(RANK(rounds_cum_time[[#This Row],[25]],rounds_cum_time[25],1),"."))</f>
        <v>16.</v>
      </c>
      <c r="AI21" s="129" t="str">
        <f>IF(ISBLANK(laps_times[[#This Row],[26]]),"DNF",CONCATENATE(RANK(rounds_cum_time[[#This Row],[26]],rounds_cum_time[26],1),"."))</f>
        <v>16.</v>
      </c>
      <c r="AJ21" s="129" t="str">
        <f>IF(ISBLANK(laps_times[[#This Row],[27]]),"DNF",CONCATENATE(RANK(rounds_cum_time[[#This Row],[27]],rounds_cum_time[27],1),"."))</f>
        <v>16.</v>
      </c>
      <c r="AK21" s="129" t="str">
        <f>IF(ISBLANK(laps_times[[#This Row],[28]]),"DNF",CONCATENATE(RANK(rounds_cum_time[[#This Row],[28]],rounds_cum_time[28],1),"."))</f>
        <v>16.</v>
      </c>
      <c r="AL21" s="129" t="str">
        <f>IF(ISBLANK(laps_times[[#This Row],[29]]),"DNF",CONCATENATE(RANK(rounds_cum_time[[#This Row],[29]],rounds_cum_time[29],1),"."))</f>
        <v>16.</v>
      </c>
      <c r="AM21" s="129" t="str">
        <f>IF(ISBLANK(laps_times[[#This Row],[30]]),"DNF",CONCATENATE(RANK(rounds_cum_time[[#This Row],[30]],rounds_cum_time[30],1),"."))</f>
        <v>16.</v>
      </c>
      <c r="AN21" s="129" t="str">
        <f>IF(ISBLANK(laps_times[[#This Row],[31]]),"DNF",CONCATENATE(RANK(rounds_cum_time[[#This Row],[31]],rounds_cum_time[31],1),"."))</f>
        <v>18.</v>
      </c>
      <c r="AO21" s="129" t="str">
        <f>IF(ISBLANK(laps_times[[#This Row],[32]]),"DNF",CONCATENATE(RANK(rounds_cum_time[[#This Row],[32]],rounds_cum_time[32],1),"."))</f>
        <v>16.</v>
      </c>
      <c r="AP21" s="129" t="str">
        <f>IF(ISBLANK(laps_times[[#This Row],[33]]),"DNF",CONCATENATE(RANK(rounds_cum_time[[#This Row],[33]],rounds_cum_time[33],1),"."))</f>
        <v>16.</v>
      </c>
      <c r="AQ21" s="129" t="str">
        <f>IF(ISBLANK(laps_times[[#This Row],[34]]),"DNF",CONCATENATE(RANK(rounds_cum_time[[#This Row],[34]],rounds_cum_time[34],1),"."))</f>
        <v>16.</v>
      </c>
      <c r="AR21" s="129" t="str">
        <f>IF(ISBLANK(laps_times[[#This Row],[35]]),"DNF",CONCATENATE(RANK(rounds_cum_time[[#This Row],[35]],rounds_cum_time[35],1),"."))</f>
        <v>15.</v>
      </c>
      <c r="AS21" s="129" t="str">
        <f>IF(ISBLANK(laps_times[[#This Row],[36]]),"DNF",CONCATENATE(RANK(rounds_cum_time[[#This Row],[36]],rounds_cum_time[36],1),"."))</f>
        <v>15.</v>
      </c>
      <c r="AT21" s="129" t="str">
        <f>IF(ISBLANK(laps_times[[#This Row],[37]]),"DNF",CONCATENATE(RANK(rounds_cum_time[[#This Row],[37]],rounds_cum_time[37],1),"."))</f>
        <v>15.</v>
      </c>
      <c r="AU21" s="129" t="str">
        <f>IF(ISBLANK(laps_times[[#This Row],[38]]),"DNF",CONCATENATE(RANK(rounds_cum_time[[#This Row],[38]],rounds_cum_time[38],1),"."))</f>
        <v>15.</v>
      </c>
      <c r="AV21" s="129" t="str">
        <f>IF(ISBLANK(laps_times[[#This Row],[39]]),"DNF",CONCATENATE(RANK(rounds_cum_time[[#This Row],[39]],rounds_cum_time[39],1),"."))</f>
        <v>14.</v>
      </c>
      <c r="AW21" s="129" t="str">
        <f>IF(ISBLANK(laps_times[[#This Row],[40]]),"DNF",CONCATENATE(RANK(rounds_cum_time[[#This Row],[40]],rounds_cum_time[40],1),"."))</f>
        <v>13.</v>
      </c>
      <c r="AX21" s="129" t="str">
        <f>IF(ISBLANK(laps_times[[#This Row],[41]]),"DNF",CONCATENATE(RANK(rounds_cum_time[[#This Row],[41]],rounds_cum_time[41],1),"."))</f>
        <v>13.</v>
      </c>
      <c r="AY21" s="129" t="str">
        <f>IF(ISBLANK(laps_times[[#This Row],[42]]),"DNF",CONCATENATE(RANK(rounds_cum_time[[#This Row],[42]],rounds_cum_time[42],1),"."))</f>
        <v>13.</v>
      </c>
      <c r="AZ21" s="129" t="str">
        <f>IF(ISBLANK(laps_times[[#This Row],[43]]),"DNF",CONCATENATE(RANK(rounds_cum_time[[#This Row],[43]],rounds_cum_time[43],1),"."))</f>
        <v>13.</v>
      </c>
      <c r="BA21" s="129" t="str">
        <f>IF(ISBLANK(laps_times[[#This Row],[44]]),"DNF",CONCATENATE(RANK(rounds_cum_time[[#This Row],[44]],rounds_cum_time[44],1),"."))</f>
        <v>13.</v>
      </c>
      <c r="BB21" s="129" t="str">
        <f>IF(ISBLANK(laps_times[[#This Row],[45]]),"DNF",CONCATENATE(RANK(rounds_cum_time[[#This Row],[45]],rounds_cum_time[45],1),"."))</f>
        <v>13.</v>
      </c>
      <c r="BC21" s="129" t="str">
        <f>IF(ISBLANK(laps_times[[#This Row],[46]]),"DNF",CONCATENATE(RANK(rounds_cum_time[[#This Row],[46]],rounds_cum_time[46],1),"."))</f>
        <v>14.</v>
      </c>
      <c r="BD21" s="129" t="str">
        <f>IF(ISBLANK(laps_times[[#This Row],[47]]),"DNF",CONCATENATE(RANK(rounds_cum_time[[#This Row],[47]],rounds_cum_time[47],1),"."))</f>
        <v>13.</v>
      </c>
      <c r="BE21" s="129" t="str">
        <f>IF(ISBLANK(laps_times[[#This Row],[48]]),"DNF",CONCATENATE(RANK(rounds_cum_time[[#This Row],[48]],rounds_cum_time[48],1),"."))</f>
        <v>13.</v>
      </c>
      <c r="BF21" s="129" t="str">
        <f>IF(ISBLANK(laps_times[[#This Row],[49]]),"DNF",CONCATENATE(RANK(rounds_cum_time[[#This Row],[49]],rounds_cum_time[49],1),"."))</f>
        <v>13.</v>
      </c>
      <c r="BG21" s="129" t="str">
        <f>IF(ISBLANK(laps_times[[#This Row],[50]]),"DNF",CONCATENATE(RANK(rounds_cum_time[[#This Row],[50]],rounds_cum_time[50],1),"."))</f>
        <v>13.</v>
      </c>
      <c r="BH21" s="129" t="str">
        <f>IF(ISBLANK(laps_times[[#This Row],[51]]),"DNF",CONCATENATE(RANK(rounds_cum_time[[#This Row],[51]],rounds_cum_time[51],1),"."))</f>
        <v>13.</v>
      </c>
      <c r="BI21" s="129" t="str">
        <f>IF(ISBLANK(laps_times[[#This Row],[52]]),"DNF",CONCATENATE(RANK(rounds_cum_time[[#This Row],[52]],rounds_cum_time[52],1),"."))</f>
        <v>12.</v>
      </c>
      <c r="BJ21" s="129" t="str">
        <f>IF(ISBLANK(laps_times[[#This Row],[53]]),"DNF",CONCATENATE(RANK(rounds_cum_time[[#This Row],[53]],rounds_cum_time[53],1),"."))</f>
        <v>12.</v>
      </c>
      <c r="BK21" s="129" t="str">
        <f>IF(ISBLANK(laps_times[[#This Row],[54]]),"DNF",CONCATENATE(RANK(rounds_cum_time[[#This Row],[54]],rounds_cum_time[54],1),"."))</f>
        <v>12.</v>
      </c>
      <c r="BL21" s="129" t="str">
        <f>IF(ISBLANK(laps_times[[#This Row],[55]]),"DNF",CONCATENATE(RANK(rounds_cum_time[[#This Row],[55]],rounds_cum_time[55],1),"."))</f>
        <v>12.</v>
      </c>
      <c r="BM21" s="129" t="str">
        <f>IF(ISBLANK(laps_times[[#This Row],[56]]),"DNF",CONCATENATE(RANK(rounds_cum_time[[#This Row],[56]],rounds_cum_time[56],1),"."))</f>
        <v>12.</v>
      </c>
      <c r="BN21" s="129" t="str">
        <f>IF(ISBLANK(laps_times[[#This Row],[57]]),"DNF",CONCATENATE(RANK(rounds_cum_time[[#This Row],[57]],rounds_cum_time[57],1),"."))</f>
        <v>12.</v>
      </c>
      <c r="BO21" s="129" t="str">
        <f>IF(ISBLANK(laps_times[[#This Row],[58]]),"DNF",CONCATENATE(RANK(rounds_cum_time[[#This Row],[58]],rounds_cum_time[58],1),"."))</f>
        <v>12.</v>
      </c>
      <c r="BP21" s="129" t="str">
        <f>IF(ISBLANK(laps_times[[#This Row],[59]]),"DNF",CONCATENATE(RANK(rounds_cum_time[[#This Row],[59]],rounds_cum_time[59],1),"."))</f>
        <v>12.</v>
      </c>
      <c r="BQ21" s="129" t="str">
        <f>IF(ISBLANK(laps_times[[#This Row],[60]]),"DNF",CONCATENATE(RANK(rounds_cum_time[[#This Row],[60]],rounds_cum_time[60],1),"."))</f>
        <v>12.</v>
      </c>
      <c r="BR21" s="129" t="str">
        <f>IF(ISBLANK(laps_times[[#This Row],[61]]),"DNF",CONCATENATE(RANK(rounds_cum_time[[#This Row],[61]],rounds_cum_time[61],1),"."))</f>
        <v>12.</v>
      </c>
      <c r="BS21" s="129" t="str">
        <f>IF(ISBLANK(laps_times[[#This Row],[62]]),"DNF",CONCATENATE(RANK(rounds_cum_time[[#This Row],[62]],rounds_cum_time[62],1),"."))</f>
        <v>12.</v>
      </c>
      <c r="BT21" s="129" t="str">
        <f>IF(ISBLANK(laps_times[[#This Row],[63]]),"DNF",CONCATENATE(RANK(rounds_cum_time[[#This Row],[63]],rounds_cum_time[63],1),"."))</f>
        <v>14.</v>
      </c>
      <c r="BU21" s="129" t="str">
        <f>IF(ISBLANK(laps_times[[#This Row],[64]]),"DNF",CONCATENATE(RANK(rounds_cum_time[[#This Row],[64]],rounds_cum_time[64],1),"."))</f>
        <v>14.</v>
      </c>
      <c r="BV21" s="129" t="str">
        <f>IF(ISBLANK(laps_times[[#This Row],[65]]),"DNF",CONCATENATE(RANK(rounds_cum_time[[#This Row],[65]],rounds_cum_time[65],1),"."))</f>
        <v>14.</v>
      </c>
      <c r="BW21" s="129" t="str">
        <f>IF(ISBLANK(laps_times[[#This Row],[66]]),"DNF",CONCATENATE(RANK(rounds_cum_time[[#This Row],[66]],rounds_cum_time[66],1),"."))</f>
        <v>14.</v>
      </c>
      <c r="BX21" s="129" t="str">
        <f>IF(ISBLANK(laps_times[[#This Row],[67]]),"DNF",CONCATENATE(RANK(rounds_cum_time[[#This Row],[67]],rounds_cum_time[67],1),"."))</f>
        <v>14.</v>
      </c>
      <c r="BY21" s="129" t="str">
        <f>IF(ISBLANK(laps_times[[#This Row],[68]]),"DNF",CONCATENATE(RANK(rounds_cum_time[[#This Row],[68]],rounds_cum_time[68],1),"."))</f>
        <v>14.</v>
      </c>
      <c r="BZ21" s="129" t="str">
        <f>IF(ISBLANK(laps_times[[#This Row],[69]]),"DNF",CONCATENATE(RANK(rounds_cum_time[[#This Row],[69]],rounds_cum_time[69],1),"."))</f>
        <v>14.</v>
      </c>
      <c r="CA21" s="129" t="str">
        <f>IF(ISBLANK(laps_times[[#This Row],[70]]),"DNF",CONCATENATE(RANK(rounds_cum_time[[#This Row],[70]],rounds_cum_time[70],1),"."))</f>
        <v>14.</v>
      </c>
      <c r="CB21" s="129" t="str">
        <f>IF(ISBLANK(laps_times[[#This Row],[71]]),"DNF",CONCATENATE(RANK(rounds_cum_time[[#This Row],[71]],rounds_cum_time[71],1),"."))</f>
        <v>14.</v>
      </c>
      <c r="CC21" s="129" t="str">
        <f>IF(ISBLANK(laps_times[[#This Row],[72]]),"DNF",CONCATENATE(RANK(rounds_cum_time[[#This Row],[72]],rounds_cum_time[72],1),"."))</f>
        <v>14.</v>
      </c>
      <c r="CD21" s="129" t="str">
        <f>IF(ISBLANK(laps_times[[#This Row],[73]]),"DNF",CONCATENATE(RANK(rounds_cum_time[[#This Row],[73]],rounds_cum_time[73],1),"."))</f>
        <v>15.</v>
      </c>
      <c r="CE21" s="129" t="str">
        <f>IF(ISBLANK(laps_times[[#This Row],[74]]),"DNF",CONCATENATE(RANK(rounds_cum_time[[#This Row],[74]],rounds_cum_time[74],1),"."))</f>
        <v>15.</v>
      </c>
      <c r="CF21" s="129" t="str">
        <f>IF(ISBLANK(laps_times[[#This Row],[75]]),"DNF",CONCATENATE(RANK(rounds_cum_time[[#This Row],[75]],rounds_cum_time[75],1),"."))</f>
        <v>15.</v>
      </c>
      <c r="CG21" s="129" t="str">
        <f>IF(ISBLANK(laps_times[[#This Row],[76]]),"DNF",CONCATENATE(RANK(rounds_cum_time[[#This Row],[76]],rounds_cum_time[76],1),"."))</f>
        <v>15.</v>
      </c>
      <c r="CH21" s="129" t="str">
        <f>IF(ISBLANK(laps_times[[#This Row],[77]]),"DNF",CONCATENATE(RANK(rounds_cum_time[[#This Row],[77]],rounds_cum_time[77],1),"."))</f>
        <v>15.</v>
      </c>
      <c r="CI21" s="129" t="str">
        <f>IF(ISBLANK(laps_times[[#This Row],[78]]),"DNF",CONCATENATE(RANK(rounds_cum_time[[#This Row],[78]],rounds_cum_time[78],1),"."))</f>
        <v>15.</v>
      </c>
      <c r="CJ21" s="129" t="str">
        <f>IF(ISBLANK(laps_times[[#This Row],[79]]),"DNF",CONCATENATE(RANK(rounds_cum_time[[#This Row],[79]],rounds_cum_time[79],1),"."))</f>
        <v>15.</v>
      </c>
      <c r="CK21" s="129" t="str">
        <f>IF(ISBLANK(laps_times[[#This Row],[80]]),"DNF",CONCATENATE(RANK(rounds_cum_time[[#This Row],[80]],rounds_cum_time[80],1),"."))</f>
        <v>15.</v>
      </c>
      <c r="CL21" s="129" t="str">
        <f>IF(ISBLANK(laps_times[[#This Row],[81]]),"DNF",CONCATENATE(RANK(rounds_cum_time[[#This Row],[81]],rounds_cum_time[81],1),"."))</f>
        <v>15.</v>
      </c>
      <c r="CM21" s="129" t="str">
        <f>IF(ISBLANK(laps_times[[#This Row],[82]]),"DNF",CONCATENATE(RANK(rounds_cum_time[[#This Row],[82]],rounds_cum_time[82],1),"."))</f>
        <v>15.</v>
      </c>
      <c r="CN21" s="129" t="str">
        <f>IF(ISBLANK(laps_times[[#This Row],[83]]),"DNF",CONCATENATE(RANK(rounds_cum_time[[#This Row],[83]],rounds_cum_time[83],1),"."))</f>
        <v>15.</v>
      </c>
      <c r="CO21" s="129" t="str">
        <f>IF(ISBLANK(laps_times[[#This Row],[84]]),"DNF",CONCATENATE(RANK(rounds_cum_time[[#This Row],[84]],rounds_cum_time[84],1),"."))</f>
        <v>15.</v>
      </c>
      <c r="CP21" s="129" t="str">
        <f>IF(ISBLANK(laps_times[[#This Row],[85]]),"DNF",CONCATENATE(RANK(rounds_cum_time[[#This Row],[85]],rounds_cum_time[85],1),"."))</f>
        <v>15.</v>
      </c>
      <c r="CQ21" s="129" t="str">
        <f>IF(ISBLANK(laps_times[[#This Row],[86]]),"DNF",CONCATENATE(RANK(rounds_cum_time[[#This Row],[86]],rounds_cum_time[86],1),"."))</f>
        <v>15.</v>
      </c>
      <c r="CR21" s="129" t="str">
        <f>IF(ISBLANK(laps_times[[#This Row],[87]]),"DNF",CONCATENATE(RANK(rounds_cum_time[[#This Row],[87]],rounds_cum_time[87],1),"."))</f>
        <v>15.</v>
      </c>
      <c r="CS21" s="129" t="str">
        <f>IF(ISBLANK(laps_times[[#This Row],[88]]),"DNF",CONCATENATE(RANK(rounds_cum_time[[#This Row],[88]],rounds_cum_time[88],1),"."))</f>
        <v>15.</v>
      </c>
      <c r="CT21" s="129" t="str">
        <f>IF(ISBLANK(laps_times[[#This Row],[89]]),"DNF",CONCATENATE(RANK(rounds_cum_time[[#This Row],[89]],rounds_cum_time[89],1),"."))</f>
        <v>15.</v>
      </c>
      <c r="CU21" s="129" t="str">
        <f>IF(ISBLANK(laps_times[[#This Row],[90]]),"DNF",CONCATENATE(RANK(rounds_cum_time[[#This Row],[90]],rounds_cum_time[90],1),"."))</f>
        <v>15.</v>
      </c>
      <c r="CV21" s="129" t="str">
        <f>IF(ISBLANK(laps_times[[#This Row],[91]]),"DNF",CONCATENATE(RANK(rounds_cum_time[[#This Row],[91]],rounds_cum_time[91],1),"."))</f>
        <v>16.</v>
      </c>
      <c r="CW21" s="129" t="str">
        <f>IF(ISBLANK(laps_times[[#This Row],[92]]),"DNF",CONCATENATE(RANK(rounds_cum_time[[#This Row],[92]],rounds_cum_time[92],1),"."))</f>
        <v>16.</v>
      </c>
      <c r="CX21" s="129" t="str">
        <f>IF(ISBLANK(laps_times[[#This Row],[93]]),"DNF",CONCATENATE(RANK(rounds_cum_time[[#This Row],[93]],rounds_cum_time[93],1),"."))</f>
        <v>17.</v>
      </c>
      <c r="CY21" s="129" t="str">
        <f>IF(ISBLANK(laps_times[[#This Row],[94]]),"DNF",CONCATENATE(RANK(rounds_cum_time[[#This Row],[94]],rounds_cum_time[94],1),"."))</f>
        <v>17.</v>
      </c>
      <c r="CZ21" s="129" t="str">
        <f>IF(ISBLANK(laps_times[[#This Row],[95]]),"DNF",CONCATENATE(RANK(rounds_cum_time[[#This Row],[95]],rounds_cum_time[95],1),"."))</f>
        <v>17.</v>
      </c>
      <c r="DA21" s="129" t="str">
        <f>IF(ISBLANK(laps_times[[#This Row],[96]]),"DNF",CONCATENATE(RANK(rounds_cum_time[[#This Row],[96]],rounds_cum_time[96],1),"."))</f>
        <v>17.</v>
      </c>
      <c r="DB21" s="129" t="str">
        <f>IF(ISBLANK(laps_times[[#This Row],[97]]),"DNF",CONCATENATE(RANK(rounds_cum_time[[#This Row],[97]],rounds_cum_time[97],1),"."))</f>
        <v>17.</v>
      </c>
      <c r="DC21" s="129" t="str">
        <f>IF(ISBLANK(laps_times[[#This Row],[98]]),"DNF",CONCATENATE(RANK(rounds_cum_time[[#This Row],[98]],rounds_cum_time[98],1),"."))</f>
        <v>17.</v>
      </c>
      <c r="DD21" s="129" t="str">
        <f>IF(ISBLANK(laps_times[[#This Row],[99]]),"DNF",CONCATENATE(RANK(rounds_cum_time[[#This Row],[99]],rounds_cum_time[99],1),"."))</f>
        <v>17.</v>
      </c>
      <c r="DE21" s="129" t="str">
        <f>IF(ISBLANK(laps_times[[#This Row],[100]]),"DNF",CONCATENATE(RANK(rounds_cum_time[[#This Row],[100]],rounds_cum_time[100],1),"."))</f>
        <v>17.</v>
      </c>
      <c r="DF21" s="129" t="str">
        <f>IF(ISBLANK(laps_times[[#This Row],[101]]),"DNF",CONCATENATE(RANK(rounds_cum_time[[#This Row],[101]],rounds_cum_time[101],1),"."))</f>
        <v>17.</v>
      </c>
      <c r="DG21" s="129" t="str">
        <f>IF(ISBLANK(laps_times[[#This Row],[102]]),"DNF",CONCATENATE(RANK(rounds_cum_time[[#This Row],[102]],rounds_cum_time[102],1),"."))</f>
        <v>17.</v>
      </c>
      <c r="DH21" s="129" t="str">
        <f>IF(ISBLANK(laps_times[[#This Row],[103]]),"DNF",CONCATENATE(RANK(rounds_cum_time[[#This Row],[103]],rounds_cum_time[103],1),"."))</f>
        <v>17.</v>
      </c>
      <c r="DI21" s="130" t="str">
        <f>IF(ISBLANK(laps_times[[#This Row],[104]]),"DNF",CONCATENATE(RANK(rounds_cum_time[[#This Row],[104]],rounds_cum_time[104],1),"."))</f>
        <v>17.</v>
      </c>
      <c r="DJ21" s="130" t="str">
        <f>IF(ISBLANK(laps_times[[#This Row],[105]]),"DNF",CONCATENATE(RANK(rounds_cum_time[[#This Row],[105]],rounds_cum_time[105],1),"."))</f>
        <v>18.</v>
      </c>
    </row>
    <row r="22" spans="2:114">
      <c r="B22" s="123">
        <f>laps_times[[#This Row],[poř]]</f>
        <v>19</v>
      </c>
      <c r="C22" s="128">
        <f>laps_times[[#This Row],[s.č.]]</f>
        <v>67</v>
      </c>
      <c r="D22" s="124" t="str">
        <f>laps_times[[#This Row],[jméno]]</f>
        <v>Sedlák Pavel</v>
      </c>
      <c r="E22" s="125">
        <f>laps_times[[#This Row],[roč]]</f>
        <v>1971</v>
      </c>
      <c r="F22" s="125" t="str">
        <f>laps_times[[#This Row],[kat]]</f>
        <v>M40</v>
      </c>
      <c r="G22" s="125">
        <f>laps_times[[#This Row],[poř_kat]]</f>
        <v>8</v>
      </c>
      <c r="H22" s="124" t="str">
        <f>IF(ISBLANK(laps_times[[#This Row],[klub]]),"-",laps_times[[#This Row],[klub]])</f>
        <v>MK Seitl Ostrava</v>
      </c>
      <c r="I22" s="133">
        <f>laps_times[[#This Row],[celk. čas]]</f>
        <v>0.14489583333333333</v>
      </c>
      <c r="J22" s="129" t="str">
        <f>IF(ISBLANK(laps_times[[#This Row],[1]]),"DNF",CONCATENATE(RANK(rounds_cum_time[[#This Row],[1]],rounds_cum_time[1],1),"."))</f>
        <v>10.</v>
      </c>
      <c r="K22" s="129" t="str">
        <f>IF(ISBLANK(laps_times[[#This Row],[2]]),"DNF",CONCATENATE(RANK(rounds_cum_time[[#This Row],[2]],rounds_cum_time[2],1),"."))</f>
        <v>9.</v>
      </c>
      <c r="L22" s="129" t="str">
        <f>IF(ISBLANK(laps_times[[#This Row],[3]]),"DNF",CONCATENATE(RANK(rounds_cum_time[[#This Row],[3]],rounds_cum_time[3],1),"."))</f>
        <v>9.</v>
      </c>
      <c r="M22" s="129" t="str">
        <f>IF(ISBLANK(laps_times[[#This Row],[4]]),"DNF",CONCATENATE(RANK(rounds_cum_time[[#This Row],[4]],rounds_cum_time[4],1),"."))</f>
        <v>9.</v>
      </c>
      <c r="N22" s="129" t="str">
        <f>IF(ISBLANK(laps_times[[#This Row],[5]]),"DNF",CONCATENATE(RANK(rounds_cum_time[[#This Row],[5]],rounds_cum_time[5],1),"."))</f>
        <v>9.</v>
      </c>
      <c r="O22" s="129" t="str">
        <f>IF(ISBLANK(laps_times[[#This Row],[6]]),"DNF",CONCATENATE(RANK(rounds_cum_time[[#This Row],[6]],rounds_cum_time[6],1),"."))</f>
        <v>10.</v>
      </c>
      <c r="P22" s="129" t="str">
        <f>IF(ISBLANK(laps_times[[#This Row],[7]]),"DNF",CONCATENATE(RANK(rounds_cum_time[[#This Row],[7]],rounds_cum_time[7],1),"."))</f>
        <v>10.</v>
      </c>
      <c r="Q22" s="129" t="str">
        <f>IF(ISBLANK(laps_times[[#This Row],[8]]),"DNF",CONCATENATE(RANK(rounds_cum_time[[#This Row],[8]],rounds_cum_time[8],1),"."))</f>
        <v>10.</v>
      </c>
      <c r="R22" s="129" t="str">
        <f>IF(ISBLANK(laps_times[[#This Row],[9]]),"DNF",CONCATENATE(RANK(rounds_cum_time[[#This Row],[9]],rounds_cum_time[9],1),"."))</f>
        <v>10.</v>
      </c>
      <c r="S22" s="129" t="str">
        <f>IF(ISBLANK(laps_times[[#This Row],[10]]),"DNF",CONCATENATE(RANK(rounds_cum_time[[#This Row],[10]],rounds_cum_time[10],1),"."))</f>
        <v>10.</v>
      </c>
      <c r="T22" s="129" t="str">
        <f>IF(ISBLANK(laps_times[[#This Row],[11]]),"DNF",CONCATENATE(RANK(rounds_cum_time[[#This Row],[11]],rounds_cum_time[11],1),"."))</f>
        <v>10.</v>
      </c>
      <c r="U22" s="129" t="str">
        <f>IF(ISBLANK(laps_times[[#This Row],[12]]),"DNF",CONCATENATE(RANK(rounds_cum_time[[#This Row],[12]],rounds_cum_time[12],1),"."))</f>
        <v>10.</v>
      </c>
      <c r="V22" s="129" t="str">
        <f>IF(ISBLANK(laps_times[[#This Row],[13]]),"DNF",CONCATENATE(RANK(rounds_cum_time[[#This Row],[13]],rounds_cum_time[13],1),"."))</f>
        <v>10.</v>
      </c>
      <c r="W22" s="129" t="str">
        <f>IF(ISBLANK(laps_times[[#This Row],[14]]),"DNF",CONCATENATE(RANK(rounds_cum_time[[#This Row],[14]],rounds_cum_time[14],1),"."))</f>
        <v>10.</v>
      </c>
      <c r="X22" s="129" t="str">
        <f>IF(ISBLANK(laps_times[[#This Row],[15]]),"DNF",CONCATENATE(RANK(rounds_cum_time[[#This Row],[15]],rounds_cum_time[15],1),"."))</f>
        <v>10.</v>
      </c>
      <c r="Y22" s="129" t="str">
        <f>IF(ISBLANK(laps_times[[#This Row],[16]]),"DNF",CONCATENATE(RANK(rounds_cum_time[[#This Row],[16]],rounds_cum_time[16],1),"."))</f>
        <v>10.</v>
      </c>
      <c r="Z22" s="129" t="str">
        <f>IF(ISBLANK(laps_times[[#This Row],[17]]),"DNF",CONCATENATE(RANK(rounds_cum_time[[#This Row],[17]],rounds_cum_time[17],1),"."))</f>
        <v>10.</v>
      </c>
      <c r="AA22" s="129" t="str">
        <f>IF(ISBLANK(laps_times[[#This Row],[18]]),"DNF",CONCATENATE(RANK(rounds_cum_time[[#This Row],[18]],rounds_cum_time[18],1),"."))</f>
        <v>10.</v>
      </c>
      <c r="AB22" s="129" t="str">
        <f>IF(ISBLANK(laps_times[[#This Row],[19]]),"DNF",CONCATENATE(RANK(rounds_cum_time[[#This Row],[19]],rounds_cum_time[19],1),"."))</f>
        <v>10.</v>
      </c>
      <c r="AC22" s="129" t="str">
        <f>IF(ISBLANK(laps_times[[#This Row],[20]]),"DNF",CONCATENATE(RANK(rounds_cum_time[[#This Row],[20]],rounds_cum_time[20],1),"."))</f>
        <v>14.</v>
      </c>
      <c r="AD22" s="129" t="str">
        <f>IF(ISBLANK(laps_times[[#This Row],[21]]),"DNF",CONCATENATE(RANK(rounds_cum_time[[#This Row],[21]],rounds_cum_time[21],1),"."))</f>
        <v>13.</v>
      </c>
      <c r="AE22" s="129" t="str">
        <f>IF(ISBLANK(laps_times[[#This Row],[22]]),"DNF",CONCATENATE(RANK(rounds_cum_time[[#This Row],[22]],rounds_cum_time[22],1),"."))</f>
        <v>13.</v>
      </c>
      <c r="AF22" s="129" t="str">
        <f>IF(ISBLANK(laps_times[[#This Row],[23]]),"DNF",CONCATENATE(RANK(rounds_cum_time[[#This Row],[23]],rounds_cum_time[23],1),"."))</f>
        <v>13.</v>
      </c>
      <c r="AG22" s="129" t="str">
        <f>IF(ISBLANK(laps_times[[#This Row],[24]]),"DNF",CONCATENATE(RANK(rounds_cum_time[[#This Row],[24]],rounds_cum_time[24],1),"."))</f>
        <v>13.</v>
      </c>
      <c r="AH22" s="129" t="str">
        <f>IF(ISBLANK(laps_times[[#This Row],[25]]),"DNF",CONCATENATE(RANK(rounds_cum_time[[#This Row],[25]],rounds_cum_time[25],1),"."))</f>
        <v>13.</v>
      </c>
      <c r="AI22" s="129" t="str">
        <f>IF(ISBLANK(laps_times[[#This Row],[26]]),"DNF",CONCATENATE(RANK(rounds_cum_time[[#This Row],[26]],rounds_cum_time[26],1),"."))</f>
        <v>13.</v>
      </c>
      <c r="AJ22" s="129" t="str">
        <f>IF(ISBLANK(laps_times[[#This Row],[27]]),"DNF",CONCATENATE(RANK(rounds_cum_time[[#This Row],[27]],rounds_cum_time[27],1),"."))</f>
        <v>13.</v>
      </c>
      <c r="AK22" s="129" t="str">
        <f>IF(ISBLANK(laps_times[[#This Row],[28]]),"DNF",CONCATENATE(RANK(rounds_cum_time[[#This Row],[28]],rounds_cum_time[28],1),"."))</f>
        <v>13.</v>
      </c>
      <c r="AL22" s="129" t="str">
        <f>IF(ISBLANK(laps_times[[#This Row],[29]]),"DNF",CONCATENATE(RANK(rounds_cum_time[[#This Row],[29]],rounds_cum_time[29],1),"."))</f>
        <v>15.</v>
      </c>
      <c r="AM22" s="129" t="str">
        <f>IF(ISBLANK(laps_times[[#This Row],[30]]),"DNF",CONCATENATE(RANK(rounds_cum_time[[#This Row],[30]],rounds_cum_time[30],1),"."))</f>
        <v>15.</v>
      </c>
      <c r="AN22" s="129" t="str">
        <f>IF(ISBLANK(laps_times[[#This Row],[31]]),"DNF",CONCATENATE(RANK(rounds_cum_time[[#This Row],[31]],rounds_cum_time[31],1),"."))</f>
        <v>15.</v>
      </c>
      <c r="AO22" s="129" t="str">
        <f>IF(ISBLANK(laps_times[[#This Row],[32]]),"DNF",CONCATENATE(RANK(rounds_cum_time[[#This Row],[32]],rounds_cum_time[32],1),"."))</f>
        <v>15.</v>
      </c>
      <c r="AP22" s="129" t="str">
        <f>IF(ISBLANK(laps_times[[#This Row],[33]]),"DNF",CONCATENATE(RANK(rounds_cum_time[[#This Row],[33]],rounds_cum_time[33],1),"."))</f>
        <v>15.</v>
      </c>
      <c r="AQ22" s="129" t="str">
        <f>IF(ISBLANK(laps_times[[#This Row],[34]]),"DNF",CONCATENATE(RANK(rounds_cum_time[[#This Row],[34]],rounds_cum_time[34],1),"."))</f>
        <v>15.</v>
      </c>
      <c r="AR22" s="129" t="str">
        <f>IF(ISBLANK(laps_times[[#This Row],[35]]),"DNF",CONCATENATE(RANK(rounds_cum_time[[#This Row],[35]],rounds_cum_time[35],1),"."))</f>
        <v>19.</v>
      </c>
      <c r="AS22" s="129" t="str">
        <f>IF(ISBLANK(laps_times[[#This Row],[36]]),"DNF",CONCATENATE(RANK(rounds_cum_time[[#This Row],[36]],rounds_cum_time[36],1),"."))</f>
        <v>19.</v>
      </c>
      <c r="AT22" s="129" t="str">
        <f>IF(ISBLANK(laps_times[[#This Row],[37]]),"DNF",CONCATENATE(RANK(rounds_cum_time[[#This Row],[37]],rounds_cum_time[37],1),"."))</f>
        <v>18.</v>
      </c>
      <c r="AU22" s="129" t="str">
        <f>IF(ISBLANK(laps_times[[#This Row],[38]]),"DNF",CONCATENATE(RANK(rounds_cum_time[[#This Row],[38]],rounds_cum_time[38],1),"."))</f>
        <v>18.</v>
      </c>
      <c r="AV22" s="129" t="str">
        <f>IF(ISBLANK(laps_times[[#This Row],[39]]),"DNF",CONCATENATE(RANK(rounds_cum_time[[#This Row],[39]],rounds_cum_time[39],1),"."))</f>
        <v>18.</v>
      </c>
      <c r="AW22" s="129" t="str">
        <f>IF(ISBLANK(laps_times[[#This Row],[40]]),"DNF",CONCATENATE(RANK(rounds_cum_time[[#This Row],[40]],rounds_cum_time[40],1),"."))</f>
        <v>20.</v>
      </c>
      <c r="AX22" s="129" t="str">
        <f>IF(ISBLANK(laps_times[[#This Row],[41]]),"DNF",CONCATENATE(RANK(rounds_cum_time[[#This Row],[41]],rounds_cum_time[41],1),"."))</f>
        <v>20.</v>
      </c>
      <c r="AY22" s="129" t="str">
        <f>IF(ISBLANK(laps_times[[#This Row],[42]]),"DNF",CONCATENATE(RANK(rounds_cum_time[[#This Row],[42]],rounds_cum_time[42],1),"."))</f>
        <v>20.</v>
      </c>
      <c r="AZ22" s="129" t="str">
        <f>IF(ISBLANK(laps_times[[#This Row],[43]]),"DNF",CONCATENATE(RANK(rounds_cum_time[[#This Row],[43]],rounds_cum_time[43],1),"."))</f>
        <v>20.</v>
      </c>
      <c r="BA22" s="129" t="str">
        <f>IF(ISBLANK(laps_times[[#This Row],[44]]),"DNF",CONCATENATE(RANK(rounds_cum_time[[#This Row],[44]],rounds_cum_time[44],1),"."))</f>
        <v>20.</v>
      </c>
      <c r="BB22" s="129" t="str">
        <f>IF(ISBLANK(laps_times[[#This Row],[45]]),"DNF",CONCATENATE(RANK(rounds_cum_time[[#This Row],[45]],rounds_cum_time[45],1),"."))</f>
        <v>20.</v>
      </c>
      <c r="BC22" s="129" t="str">
        <f>IF(ISBLANK(laps_times[[#This Row],[46]]),"DNF",CONCATENATE(RANK(rounds_cum_time[[#This Row],[46]],rounds_cum_time[46],1),"."))</f>
        <v>20.</v>
      </c>
      <c r="BD22" s="129" t="str">
        <f>IF(ISBLANK(laps_times[[#This Row],[47]]),"DNF",CONCATENATE(RANK(rounds_cum_time[[#This Row],[47]],rounds_cum_time[47],1),"."))</f>
        <v>20.</v>
      </c>
      <c r="BE22" s="129" t="str">
        <f>IF(ISBLANK(laps_times[[#This Row],[48]]),"DNF",CONCATENATE(RANK(rounds_cum_time[[#This Row],[48]],rounds_cum_time[48],1),"."))</f>
        <v>20.</v>
      </c>
      <c r="BF22" s="129" t="str">
        <f>IF(ISBLANK(laps_times[[#This Row],[49]]),"DNF",CONCATENATE(RANK(rounds_cum_time[[#This Row],[49]],rounds_cum_time[49],1),"."))</f>
        <v>20.</v>
      </c>
      <c r="BG22" s="129" t="str">
        <f>IF(ISBLANK(laps_times[[#This Row],[50]]),"DNF",CONCATENATE(RANK(rounds_cum_time[[#This Row],[50]],rounds_cum_time[50],1),"."))</f>
        <v>20.</v>
      </c>
      <c r="BH22" s="129" t="str">
        <f>IF(ISBLANK(laps_times[[#This Row],[51]]),"DNF",CONCATENATE(RANK(rounds_cum_time[[#This Row],[51]],rounds_cum_time[51],1),"."))</f>
        <v>20.</v>
      </c>
      <c r="BI22" s="129" t="str">
        <f>IF(ISBLANK(laps_times[[#This Row],[52]]),"DNF",CONCATENATE(RANK(rounds_cum_time[[#This Row],[52]],rounds_cum_time[52],1),"."))</f>
        <v>21.</v>
      </c>
      <c r="BJ22" s="129" t="str">
        <f>IF(ISBLANK(laps_times[[#This Row],[53]]),"DNF",CONCATENATE(RANK(rounds_cum_time[[#This Row],[53]],rounds_cum_time[53],1),"."))</f>
        <v>22.</v>
      </c>
      <c r="BK22" s="129" t="str">
        <f>IF(ISBLANK(laps_times[[#This Row],[54]]),"DNF",CONCATENATE(RANK(rounds_cum_time[[#This Row],[54]],rounds_cum_time[54],1),"."))</f>
        <v>22.</v>
      </c>
      <c r="BL22" s="129" t="str">
        <f>IF(ISBLANK(laps_times[[#This Row],[55]]),"DNF",CONCATENATE(RANK(rounds_cum_time[[#This Row],[55]],rounds_cum_time[55],1),"."))</f>
        <v>22.</v>
      </c>
      <c r="BM22" s="129" t="str">
        <f>IF(ISBLANK(laps_times[[#This Row],[56]]),"DNF",CONCATENATE(RANK(rounds_cum_time[[#This Row],[56]],rounds_cum_time[56],1),"."))</f>
        <v>22.</v>
      </c>
      <c r="BN22" s="129" t="str">
        <f>IF(ISBLANK(laps_times[[#This Row],[57]]),"DNF",CONCATENATE(RANK(rounds_cum_time[[#This Row],[57]],rounds_cum_time[57],1),"."))</f>
        <v>22.</v>
      </c>
      <c r="BO22" s="129" t="str">
        <f>IF(ISBLANK(laps_times[[#This Row],[58]]),"DNF",CONCATENATE(RANK(rounds_cum_time[[#This Row],[58]],rounds_cum_time[58],1),"."))</f>
        <v>22.</v>
      </c>
      <c r="BP22" s="129" t="str">
        <f>IF(ISBLANK(laps_times[[#This Row],[59]]),"DNF",CONCATENATE(RANK(rounds_cum_time[[#This Row],[59]],rounds_cum_time[59],1),"."))</f>
        <v>22.</v>
      </c>
      <c r="BQ22" s="129" t="str">
        <f>IF(ISBLANK(laps_times[[#This Row],[60]]),"DNF",CONCATENATE(RANK(rounds_cum_time[[#This Row],[60]],rounds_cum_time[60],1),"."))</f>
        <v>22.</v>
      </c>
      <c r="BR22" s="129" t="str">
        <f>IF(ISBLANK(laps_times[[#This Row],[61]]),"DNF",CONCATENATE(RANK(rounds_cum_time[[#This Row],[61]],rounds_cum_time[61],1),"."))</f>
        <v>21.</v>
      </c>
      <c r="BS22" s="129" t="str">
        <f>IF(ISBLANK(laps_times[[#This Row],[62]]),"DNF",CONCATENATE(RANK(rounds_cum_time[[#This Row],[62]],rounds_cum_time[62],1),"."))</f>
        <v>21.</v>
      </c>
      <c r="BT22" s="129" t="str">
        <f>IF(ISBLANK(laps_times[[#This Row],[63]]),"DNF",CONCATENATE(RANK(rounds_cum_time[[#This Row],[63]],rounds_cum_time[63],1),"."))</f>
        <v>21.</v>
      </c>
      <c r="BU22" s="129" t="str">
        <f>IF(ISBLANK(laps_times[[#This Row],[64]]),"DNF",CONCATENATE(RANK(rounds_cum_time[[#This Row],[64]],rounds_cum_time[64],1),"."))</f>
        <v>21.</v>
      </c>
      <c r="BV22" s="129" t="str">
        <f>IF(ISBLANK(laps_times[[#This Row],[65]]),"DNF",CONCATENATE(RANK(rounds_cum_time[[#This Row],[65]],rounds_cum_time[65],1),"."))</f>
        <v>21.</v>
      </c>
      <c r="BW22" s="129" t="str">
        <f>IF(ISBLANK(laps_times[[#This Row],[66]]),"DNF",CONCATENATE(RANK(rounds_cum_time[[#This Row],[66]],rounds_cum_time[66],1),"."))</f>
        <v>21.</v>
      </c>
      <c r="BX22" s="129" t="str">
        <f>IF(ISBLANK(laps_times[[#This Row],[67]]),"DNF",CONCATENATE(RANK(rounds_cum_time[[#This Row],[67]],rounds_cum_time[67],1),"."))</f>
        <v>21.</v>
      </c>
      <c r="BY22" s="129" t="str">
        <f>IF(ISBLANK(laps_times[[#This Row],[68]]),"DNF",CONCATENATE(RANK(rounds_cum_time[[#This Row],[68]],rounds_cum_time[68],1),"."))</f>
        <v>21.</v>
      </c>
      <c r="BZ22" s="129" t="str">
        <f>IF(ISBLANK(laps_times[[#This Row],[69]]),"DNF",CONCATENATE(RANK(rounds_cum_time[[#This Row],[69]],rounds_cum_time[69],1),"."))</f>
        <v>21.</v>
      </c>
      <c r="CA22" s="129" t="str">
        <f>IF(ISBLANK(laps_times[[#This Row],[70]]),"DNF",CONCATENATE(RANK(rounds_cum_time[[#This Row],[70]],rounds_cum_time[70],1),"."))</f>
        <v>21.</v>
      </c>
      <c r="CB22" s="129" t="str">
        <f>IF(ISBLANK(laps_times[[#This Row],[71]]),"DNF",CONCATENATE(RANK(rounds_cum_time[[#This Row],[71]],rounds_cum_time[71],1),"."))</f>
        <v>21.</v>
      </c>
      <c r="CC22" s="129" t="str">
        <f>IF(ISBLANK(laps_times[[#This Row],[72]]),"DNF",CONCATENATE(RANK(rounds_cum_time[[#This Row],[72]],rounds_cum_time[72],1),"."))</f>
        <v>21.</v>
      </c>
      <c r="CD22" s="129" t="str">
        <f>IF(ISBLANK(laps_times[[#This Row],[73]]),"DNF",CONCATENATE(RANK(rounds_cum_time[[#This Row],[73]],rounds_cum_time[73],1),"."))</f>
        <v>21.</v>
      </c>
      <c r="CE22" s="129" t="str">
        <f>IF(ISBLANK(laps_times[[#This Row],[74]]),"DNF",CONCATENATE(RANK(rounds_cum_time[[#This Row],[74]],rounds_cum_time[74],1),"."))</f>
        <v>21.</v>
      </c>
      <c r="CF22" s="129" t="str">
        <f>IF(ISBLANK(laps_times[[#This Row],[75]]),"DNF",CONCATENATE(RANK(rounds_cum_time[[#This Row],[75]],rounds_cum_time[75],1),"."))</f>
        <v>21.</v>
      </c>
      <c r="CG22" s="129" t="str">
        <f>IF(ISBLANK(laps_times[[#This Row],[76]]),"DNF",CONCATENATE(RANK(rounds_cum_time[[#This Row],[76]],rounds_cum_time[76],1),"."))</f>
        <v>21.</v>
      </c>
      <c r="CH22" s="129" t="str">
        <f>IF(ISBLANK(laps_times[[#This Row],[77]]),"DNF",CONCATENATE(RANK(rounds_cum_time[[#This Row],[77]],rounds_cum_time[77],1),"."))</f>
        <v>21.</v>
      </c>
      <c r="CI22" s="129" t="str">
        <f>IF(ISBLANK(laps_times[[#This Row],[78]]),"DNF",CONCATENATE(RANK(rounds_cum_time[[#This Row],[78]],rounds_cum_time[78],1),"."))</f>
        <v>21.</v>
      </c>
      <c r="CJ22" s="129" t="str">
        <f>IF(ISBLANK(laps_times[[#This Row],[79]]),"DNF",CONCATENATE(RANK(rounds_cum_time[[#This Row],[79]],rounds_cum_time[79],1),"."))</f>
        <v>21.</v>
      </c>
      <c r="CK22" s="129" t="str">
        <f>IF(ISBLANK(laps_times[[#This Row],[80]]),"DNF",CONCATENATE(RANK(rounds_cum_time[[#This Row],[80]],rounds_cum_time[80],1),"."))</f>
        <v>21.</v>
      </c>
      <c r="CL22" s="129" t="str">
        <f>IF(ISBLANK(laps_times[[#This Row],[81]]),"DNF",CONCATENATE(RANK(rounds_cum_time[[#This Row],[81]],rounds_cum_time[81],1),"."))</f>
        <v>21.</v>
      </c>
      <c r="CM22" s="129" t="str">
        <f>IF(ISBLANK(laps_times[[#This Row],[82]]),"DNF",CONCATENATE(RANK(rounds_cum_time[[#This Row],[82]],rounds_cum_time[82],1),"."))</f>
        <v>21.</v>
      </c>
      <c r="CN22" s="129" t="str">
        <f>IF(ISBLANK(laps_times[[#This Row],[83]]),"DNF",CONCATENATE(RANK(rounds_cum_time[[#This Row],[83]],rounds_cum_time[83],1),"."))</f>
        <v>21.</v>
      </c>
      <c r="CO22" s="129" t="str">
        <f>IF(ISBLANK(laps_times[[#This Row],[84]]),"DNF",CONCATENATE(RANK(rounds_cum_time[[#This Row],[84]],rounds_cum_time[84],1),"."))</f>
        <v>21.</v>
      </c>
      <c r="CP22" s="129" t="str">
        <f>IF(ISBLANK(laps_times[[#This Row],[85]]),"DNF",CONCATENATE(RANK(rounds_cum_time[[#This Row],[85]],rounds_cum_time[85],1),"."))</f>
        <v>21.</v>
      </c>
      <c r="CQ22" s="129" t="str">
        <f>IF(ISBLANK(laps_times[[#This Row],[86]]),"DNF",CONCATENATE(RANK(rounds_cum_time[[#This Row],[86]],rounds_cum_time[86],1),"."))</f>
        <v>21.</v>
      </c>
      <c r="CR22" s="129" t="str">
        <f>IF(ISBLANK(laps_times[[#This Row],[87]]),"DNF",CONCATENATE(RANK(rounds_cum_time[[#This Row],[87]],rounds_cum_time[87],1),"."))</f>
        <v>21.</v>
      </c>
      <c r="CS22" s="129" t="str">
        <f>IF(ISBLANK(laps_times[[#This Row],[88]]),"DNF",CONCATENATE(RANK(rounds_cum_time[[#This Row],[88]],rounds_cum_time[88],1),"."))</f>
        <v>21.</v>
      </c>
      <c r="CT22" s="129" t="str">
        <f>IF(ISBLANK(laps_times[[#This Row],[89]]),"DNF",CONCATENATE(RANK(rounds_cum_time[[#This Row],[89]],rounds_cum_time[89],1),"."))</f>
        <v>21.</v>
      </c>
      <c r="CU22" s="129" t="str">
        <f>IF(ISBLANK(laps_times[[#This Row],[90]]),"DNF",CONCATENATE(RANK(rounds_cum_time[[#This Row],[90]],rounds_cum_time[90],1),"."))</f>
        <v>21.</v>
      </c>
      <c r="CV22" s="129" t="str">
        <f>IF(ISBLANK(laps_times[[#This Row],[91]]),"DNF",CONCATENATE(RANK(rounds_cum_time[[#This Row],[91]],rounds_cum_time[91],1),"."))</f>
        <v>21.</v>
      </c>
      <c r="CW22" s="129" t="str">
        <f>IF(ISBLANK(laps_times[[#This Row],[92]]),"DNF",CONCATENATE(RANK(rounds_cum_time[[#This Row],[92]],rounds_cum_time[92],1),"."))</f>
        <v>21.</v>
      </c>
      <c r="CX22" s="129" t="str">
        <f>IF(ISBLANK(laps_times[[#This Row],[93]]),"DNF",CONCATENATE(RANK(rounds_cum_time[[#This Row],[93]],rounds_cum_time[93],1),"."))</f>
        <v>20.</v>
      </c>
      <c r="CY22" s="129" t="str">
        <f>IF(ISBLANK(laps_times[[#This Row],[94]]),"DNF",CONCATENATE(RANK(rounds_cum_time[[#This Row],[94]],rounds_cum_time[94],1),"."))</f>
        <v>20.</v>
      </c>
      <c r="CZ22" s="129" t="str">
        <f>IF(ISBLANK(laps_times[[#This Row],[95]]),"DNF",CONCATENATE(RANK(rounds_cum_time[[#This Row],[95]],rounds_cum_time[95],1),"."))</f>
        <v>20.</v>
      </c>
      <c r="DA22" s="129" t="str">
        <f>IF(ISBLANK(laps_times[[#This Row],[96]]),"DNF",CONCATENATE(RANK(rounds_cum_time[[#This Row],[96]],rounds_cum_time[96],1),"."))</f>
        <v>20.</v>
      </c>
      <c r="DB22" s="129" t="str">
        <f>IF(ISBLANK(laps_times[[#This Row],[97]]),"DNF",CONCATENATE(RANK(rounds_cum_time[[#This Row],[97]],rounds_cum_time[97],1),"."))</f>
        <v>20.</v>
      </c>
      <c r="DC22" s="129" t="str">
        <f>IF(ISBLANK(laps_times[[#This Row],[98]]),"DNF",CONCATENATE(RANK(rounds_cum_time[[#This Row],[98]],rounds_cum_time[98],1),"."))</f>
        <v>20.</v>
      </c>
      <c r="DD22" s="129" t="str">
        <f>IF(ISBLANK(laps_times[[#This Row],[99]]),"DNF",CONCATENATE(RANK(rounds_cum_time[[#This Row],[99]],rounds_cum_time[99],1),"."))</f>
        <v>19.</v>
      </c>
      <c r="DE22" s="129" t="str">
        <f>IF(ISBLANK(laps_times[[#This Row],[100]]),"DNF",CONCATENATE(RANK(rounds_cum_time[[#This Row],[100]],rounds_cum_time[100],1),"."))</f>
        <v>19.</v>
      </c>
      <c r="DF22" s="129" t="str">
        <f>IF(ISBLANK(laps_times[[#This Row],[101]]),"DNF",CONCATENATE(RANK(rounds_cum_time[[#This Row],[101]],rounds_cum_time[101],1),"."))</f>
        <v>19.</v>
      </c>
      <c r="DG22" s="129" t="str">
        <f>IF(ISBLANK(laps_times[[#This Row],[102]]),"DNF",CONCATENATE(RANK(rounds_cum_time[[#This Row],[102]],rounds_cum_time[102],1),"."))</f>
        <v>19.</v>
      </c>
      <c r="DH22" s="129" t="str">
        <f>IF(ISBLANK(laps_times[[#This Row],[103]]),"DNF",CONCATENATE(RANK(rounds_cum_time[[#This Row],[103]],rounds_cum_time[103],1),"."))</f>
        <v>19.</v>
      </c>
      <c r="DI22" s="130" t="str">
        <f>IF(ISBLANK(laps_times[[#This Row],[104]]),"DNF",CONCATENATE(RANK(rounds_cum_time[[#This Row],[104]],rounds_cum_time[104],1),"."))</f>
        <v>19.</v>
      </c>
      <c r="DJ22" s="130" t="str">
        <f>IF(ISBLANK(laps_times[[#This Row],[105]]),"DNF",CONCATENATE(RANK(rounds_cum_time[[#This Row],[105]],rounds_cum_time[105],1),"."))</f>
        <v>19.</v>
      </c>
    </row>
    <row r="23" spans="2:114">
      <c r="B23" s="123">
        <f>laps_times[[#This Row],[poř]]</f>
        <v>20</v>
      </c>
      <c r="C23" s="128">
        <f>laps_times[[#This Row],[s.č.]]</f>
        <v>8</v>
      </c>
      <c r="D23" s="124" t="str">
        <f>laps_times[[#This Row],[jméno]]</f>
        <v>Buchlovský Petr</v>
      </c>
      <c r="E23" s="125">
        <f>laps_times[[#This Row],[roč]]</f>
        <v>1971</v>
      </c>
      <c r="F23" s="125" t="str">
        <f>laps_times[[#This Row],[kat]]</f>
        <v>M40</v>
      </c>
      <c r="G23" s="125">
        <f>laps_times[[#This Row],[poř_kat]]</f>
        <v>9</v>
      </c>
      <c r="H23" s="124" t="str">
        <f>IF(ISBLANK(laps_times[[#This Row],[klub]]),"-",laps_times[[#This Row],[klub]])</f>
        <v>-</v>
      </c>
      <c r="I23" s="133">
        <f>laps_times[[#This Row],[celk. čas]]</f>
        <v>0.14563425925925924</v>
      </c>
      <c r="J23" s="129" t="str">
        <f>IF(ISBLANK(laps_times[[#This Row],[1]]),"DNF",CONCATENATE(RANK(rounds_cum_time[[#This Row],[1]],rounds_cum_time[1],1),"."))</f>
        <v>25.</v>
      </c>
      <c r="K23" s="129" t="str">
        <f>IF(ISBLANK(laps_times[[#This Row],[2]]),"DNF",CONCATENATE(RANK(rounds_cum_time[[#This Row],[2]],rounds_cum_time[2],1),"."))</f>
        <v>23.</v>
      </c>
      <c r="L23" s="129" t="str">
        <f>IF(ISBLANK(laps_times[[#This Row],[3]]),"DNF",CONCATENATE(RANK(rounds_cum_time[[#This Row],[3]],rounds_cum_time[3],1),"."))</f>
        <v>23.</v>
      </c>
      <c r="M23" s="129" t="str">
        <f>IF(ISBLANK(laps_times[[#This Row],[4]]),"DNF",CONCATENATE(RANK(rounds_cum_time[[#This Row],[4]],rounds_cum_time[4],1),"."))</f>
        <v>23.</v>
      </c>
      <c r="N23" s="129" t="str">
        <f>IF(ISBLANK(laps_times[[#This Row],[5]]),"DNF",CONCATENATE(RANK(rounds_cum_time[[#This Row],[5]],rounds_cum_time[5],1),"."))</f>
        <v>23.</v>
      </c>
      <c r="O23" s="129" t="str">
        <f>IF(ISBLANK(laps_times[[#This Row],[6]]),"DNF",CONCATENATE(RANK(rounds_cum_time[[#This Row],[6]],rounds_cum_time[6],1),"."))</f>
        <v>21.</v>
      </c>
      <c r="P23" s="129" t="str">
        <f>IF(ISBLANK(laps_times[[#This Row],[7]]),"DNF",CONCATENATE(RANK(rounds_cum_time[[#This Row],[7]],rounds_cum_time[7],1),"."))</f>
        <v>21.</v>
      </c>
      <c r="Q23" s="129" t="str">
        <f>IF(ISBLANK(laps_times[[#This Row],[8]]),"DNF",CONCATENATE(RANK(rounds_cum_time[[#This Row],[8]],rounds_cum_time[8],1),"."))</f>
        <v>20.</v>
      </c>
      <c r="R23" s="129" t="str">
        <f>IF(ISBLANK(laps_times[[#This Row],[9]]),"DNF",CONCATENATE(RANK(rounds_cum_time[[#This Row],[9]],rounds_cum_time[9],1),"."))</f>
        <v>21.</v>
      </c>
      <c r="S23" s="129" t="str">
        <f>IF(ISBLANK(laps_times[[#This Row],[10]]),"DNF",CONCATENATE(RANK(rounds_cum_time[[#This Row],[10]],rounds_cum_time[10],1),"."))</f>
        <v>21.</v>
      </c>
      <c r="T23" s="129" t="str">
        <f>IF(ISBLANK(laps_times[[#This Row],[11]]),"DNF",CONCATENATE(RANK(rounds_cum_time[[#This Row],[11]],rounds_cum_time[11],1),"."))</f>
        <v>20.</v>
      </c>
      <c r="U23" s="129" t="str">
        <f>IF(ISBLANK(laps_times[[#This Row],[12]]),"DNF",CONCATENATE(RANK(rounds_cum_time[[#This Row],[12]],rounds_cum_time[12],1),"."))</f>
        <v>17.</v>
      </c>
      <c r="V23" s="129" t="str">
        <f>IF(ISBLANK(laps_times[[#This Row],[13]]),"DNF",CONCATENATE(RANK(rounds_cum_time[[#This Row],[13]],rounds_cum_time[13],1),"."))</f>
        <v>17.</v>
      </c>
      <c r="W23" s="129" t="str">
        <f>IF(ISBLANK(laps_times[[#This Row],[14]]),"DNF",CONCATENATE(RANK(rounds_cum_time[[#This Row],[14]],rounds_cum_time[14],1),"."))</f>
        <v>19.</v>
      </c>
      <c r="X23" s="129" t="str">
        <f>IF(ISBLANK(laps_times[[#This Row],[15]]),"DNF",CONCATENATE(RANK(rounds_cum_time[[#This Row],[15]],rounds_cum_time[15],1),"."))</f>
        <v>19.</v>
      </c>
      <c r="Y23" s="129" t="str">
        <f>IF(ISBLANK(laps_times[[#This Row],[16]]),"DNF",CONCATENATE(RANK(rounds_cum_time[[#This Row],[16]],rounds_cum_time[16],1),"."))</f>
        <v>19.</v>
      </c>
      <c r="Z23" s="129" t="str">
        <f>IF(ISBLANK(laps_times[[#This Row],[17]]),"DNF",CONCATENATE(RANK(rounds_cum_time[[#This Row],[17]],rounds_cum_time[17],1),"."))</f>
        <v>19.</v>
      </c>
      <c r="AA23" s="129" t="str">
        <f>IF(ISBLANK(laps_times[[#This Row],[18]]),"DNF",CONCATENATE(RANK(rounds_cum_time[[#This Row],[18]],rounds_cum_time[18],1),"."))</f>
        <v>19.</v>
      </c>
      <c r="AB23" s="129" t="str">
        <f>IF(ISBLANK(laps_times[[#This Row],[19]]),"DNF",CONCATENATE(RANK(rounds_cum_time[[#This Row],[19]],rounds_cum_time[19],1),"."))</f>
        <v>19.</v>
      </c>
      <c r="AC23" s="129" t="str">
        <f>IF(ISBLANK(laps_times[[#This Row],[20]]),"DNF",CONCATENATE(RANK(rounds_cum_time[[#This Row],[20]],rounds_cum_time[20],1),"."))</f>
        <v>19.</v>
      </c>
      <c r="AD23" s="129" t="str">
        <f>IF(ISBLANK(laps_times[[#This Row],[21]]),"DNF",CONCATENATE(RANK(rounds_cum_time[[#This Row],[21]],rounds_cum_time[21],1),"."))</f>
        <v>18.</v>
      </c>
      <c r="AE23" s="129" t="str">
        <f>IF(ISBLANK(laps_times[[#This Row],[22]]),"DNF",CONCATENATE(RANK(rounds_cum_time[[#This Row],[22]],rounds_cum_time[22],1),"."))</f>
        <v>20.</v>
      </c>
      <c r="AF23" s="129" t="str">
        <f>IF(ISBLANK(laps_times[[#This Row],[23]]),"DNF",CONCATENATE(RANK(rounds_cum_time[[#This Row],[23]],rounds_cum_time[23],1),"."))</f>
        <v>20.</v>
      </c>
      <c r="AG23" s="129" t="str">
        <f>IF(ISBLANK(laps_times[[#This Row],[24]]),"DNF",CONCATENATE(RANK(rounds_cum_time[[#This Row],[24]],rounds_cum_time[24],1),"."))</f>
        <v>20.</v>
      </c>
      <c r="AH23" s="129" t="str">
        <f>IF(ISBLANK(laps_times[[#This Row],[25]]),"DNF",CONCATENATE(RANK(rounds_cum_time[[#This Row],[25]],rounds_cum_time[25],1),"."))</f>
        <v>20.</v>
      </c>
      <c r="AI23" s="129" t="str">
        <f>IF(ISBLANK(laps_times[[#This Row],[26]]),"DNF",CONCATENATE(RANK(rounds_cum_time[[#This Row],[26]],rounds_cum_time[26],1),"."))</f>
        <v>20.</v>
      </c>
      <c r="AJ23" s="129" t="str">
        <f>IF(ISBLANK(laps_times[[#This Row],[27]]),"DNF",CONCATENATE(RANK(rounds_cum_time[[#This Row],[27]],rounds_cum_time[27],1),"."))</f>
        <v>21.</v>
      </c>
      <c r="AK23" s="129" t="str">
        <f>IF(ISBLANK(laps_times[[#This Row],[28]]),"DNF",CONCATENATE(RANK(rounds_cum_time[[#This Row],[28]],rounds_cum_time[28],1),"."))</f>
        <v>21.</v>
      </c>
      <c r="AL23" s="129" t="str">
        <f>IF(ISBLANK(laps_times[[#This Row],[29]]),"DNF",CONCATENATE(RANK(rounds_cum_time[[#This Row],[29]],rounds_cum_time[29],1),"."))</f>
        <v>21.</v>
      </c>
      <c r="AM23" s="129" t="str">
        <f>IF(ISBLANK(laps_times[[#This Row],[30]]),"DNF",CONCATENATE(RANK(rounds_cum_time[[#This Row],[30]],rounds_cum_time[30],1),"."))</f>
        <v>21.</v>
      </c>
      <c r="AN23" s="129" t="str">
        <f>IF(ISBLANK(laps_times[[#This Row],[31]]),"DNF",CONCATENATE(RANK(rounds_cum_time[[#This Row],[31]],rounds_cum_time[31],1),"."))</f>
        <v>21.</v>
      </c>
      <c r="AO23" s="129" t="str">
        <f>IF(ISBLANK(laps_times[[#This Row],[32]]),"DNF",CONCATENATE(RANK(rounds_cum_time[[#This Row],[32]],rounds_cum_time[32],1),"."))</f>
        <v>20.</v>
      </c>
      <c r="AP23" s="129" t="str">
        <f>IF(ISBLANK(laps_times[[#This Row],[33]]),"DNF",CONCATENATE(RANK(rounds_cum_time[[#This Row],[33]],rounds_cum_time[33],1),"."))</f>
        <v>21.</v>
      </c>
      <c r="AQ23" s="129" t="str">
        <f>IF(ISBLANK(laps_times[[#This Row],[34]]),"DNF",CONCATENATE(RANK(rounds_cum_time[[#This Row],[34]],rounds_cum_time[34],1),"."))</f>
        <v>21.</v>
      </c>
      <c r="AR23" s="129" t="str">
        <f>IF(ISBLANK(laps_times[[#This Row],[35]]),"DNF",CONCATENATE(RANK(rounds_cum_time[[#This Row],[35]],rounds_cum_time[35],1),"."))</f>
        <v>21.</v>
      </c>
      <c r="AS23" s="129" t="str">
        <f>IF(ISBLANK(laps_times[[#This Row],[36]]),"DNF",CONCATENATE(RANK(rounds_cum_time[[#This Row],[36]],rounds_cum_time[36],1),"."))</f>
        <v>21.</v>
      </c>
      <c r="AT23" s="129" t="str">
        <f>IF(ISBLANK(laps_times[[#This Row],[37]]),"DNF",CONCATENATE(RANK(rounds_cum_time[[#This Row],[37]],rounds_cum_time[37],1),"."))</f>
        <v>20.</v>
      </c>
      <c r="AU23" s="129" t="str">
        <f>IF(ISBLANK(laps_times[[#This Row],[38]]),"DNF",CONCATENATE(RANK(rounds_cum_time[[#This Row],[38]],rounds_cum_time[38],1),"."))</f>
        <v>20.</v>
      </c>
      <c r="AV23" s="129" t="str">
        <f>IF(ISBLANK(laps_times[[#This Row],[39]]),"DNF",CONCATENATE(RANK(rounds_cum_time[[#This Row],[39]],rounds_cum_time[39],1),"."))</f>
        <v>20.</v>
      </c>
      <c r="AW23" s="129" t="str">
        <f>IF(ISBLANK(laps_times[[#This Row],[40]]),"DNF",CONCATENATE(RANK(rounds_cum_time[[#This Row],[40]],rounds_cum_time[40],1),"."))</f>
        <v>19.</v>
      </c>
      <c r="AX23" s="129" t="str">
        <f>IF(ISBLANK(laps_times[[#This Row],[41]]),"DNF",CONCATENATE(RANK(rounds_cum_time[[#This Row],[41]],rounds_cum_time[41],1),"."))</f>
        <v>19.</v>
      </c>
      <c r="AY23" s="129" t="str">
        <f>IF(ISBLANK(laps_times[[#This Row],[42]]),"DNF",CONCATENATE(RANK(rounds_cum_time[[#This Row],[42]],rounds_cum_time[42],1),"."))</f>
        <v>19.</v>
      </c>
      <c r="AZ23" s="129" t="str">
        <f>IF(ISBLANK(laps_times[[#This Row],[43]]),"DNF",CONCATENATE(RANK(rounds_cum_time[[#This Row],[43]],rounds_cum_time[43],1),"."))</f>
        <v>19.</v>
      </c>
      <c r="BA23" s="129" t="str">
        <f>IF(ISBLANK(laps_times[[#This Row],[44]]),"DNF",CONCATENATE(RANK(rounds_cum_time[[#This Row],[44]],rounds_cum_time[44],1),"."))</f>
        <v>19.</v>
      </c>
      <c r="BB23" s="129" t="str">
        <f>IF(ISBLANK(laps_times[[#This Row],[45]]),"DNF",CONCATENATE(RANK(rounds_cum_time[[#This Row],[45]],rounds_cum_time[45],1),"."))</f>
        <v>19.</v>
      </c>
      <c r="BC23" s="129" t="str">
        <f>IF(ISBLANK(laps_times[[#This Row],[46]]),"DNF",CONCATENATE(RANK(rounds_cum_time[[#This Row],[46]],rounds_cum_time[46],1),"."))</f>
        <v>19.</v>
      </c>
      <c r="BD23" s="129" t="str">
        <f>IF(ISBLANK(laps_times[[#This Row],[47]]),"DNF",CONCATENATE(RANK(rounds_cum_time[[#This Row],[47]],rounds_cum_time[47],1),"."))</f>
        <v>19.</v>
      </c>
      <c r="BE23" s="129" t="str">
        <f>IF(ISBLANK(laps_times[[#This Row],[48]]),"DNF",CONCATENATE(RANK(rounds_cum_time[[#This Row],[48]],rounds_cum_time[48],1),"."))</f>
        <v>19.</v>
      </c>
      <c r="BF23" s="129" t="str">
        <f>IF(ISBLANK(laps_times[[#This Row],[49]]),"DNF",CONCATENATE(RANK(rounds_cum_time[[#This Row],[49]],rounds_cum_time[49],1),"."))</f>
        <v>19.</v>
      </c>
      <c r="BG23" s="129" t="str">
        <f>IF(ISBLANK(laps_times[[#This Row],[50]]),"DNF",CONCATENATE(RANK(rounds_cum_time[[#This Row],[50]],rounds_cum_time[50],1),"."))</f>
        <v>18.</v>
      </c>
      <c r="BH23" s="129" t="str">
        <f>IF(ISBLANK(laps_times[[#This Row],[51]]),"DNF",CONCATENATE(RANK(rounds_cum_time[[#This Row],[51]],rounds_cum_time[51],1),"."))</f>
        <v>18.</v>
      </c>
      <c r="BI23" s="129" t="str">
        <f>IF(ISBLANK(laps_times[[#This Row],[52]]),"DNF",CONCATENATE(RANK(rounds_cum_time[[#This Row],[52]],rounds_cum_time[52],1),"."))</f>
        <v>18.</v>
      </c>
      <c r="BJ23" s="129" t="str">
        <f>IF(ISBLANK(laps_times[[#This Row],[53]]),"DNF",CONCATENATE(RANK(rounds_cum_time[[#This Row],[53]],rounds_cum_time[53],1),"."))</f>
        <v>18.</v>
      </c>
      <c r="BK23" s="129" t="str">
        <f>IF(ISBLANK(laps_times[[#This Row],[54]]),"DNF",CONCATENATE(RANK(rounds_cum_time[[#This Row],[54]],rounds_cum_time[54],1),"."))</f>
        <v>18.</v>
      </c>
      <c r="BL23" s="129" t="str">
        <f>IF(ISBLANK(laps_times[[#This Row],[55]]),"DNF",CONCATENATE(RANK(rounds_cum_time[[#This Row],[55]],rounds_cum_time[55],1),"."))</f>
        <v>18.</v>
      </c>
      <c r="BM23" s="129" t="str">
        <f>IF(ISBLANK(laps_times[[#This Row],[56]]),"DNF",CONCATENATE(RANK(rounds_cum_time[[#This Row],[56]],rounds_cum_time[56],1),"."))</f>
        <v>17.</v>
      </c>
      <c r="BN23" s="129" t="str">
        <f>IF(ISBLANK(laps_times[[#This Row],[57]]),"DNF",CONCATENATE(RANK(rounds_cum_time[[#This Row],[57]],rounds_cum_time[57],1),"."))</f>
        <v>17.</v>
      </c>
      <c r="BO23" s="129" t="str">
        <f>IF(ISBLANK(laps_times[[#This Row],[58]]),"DNF",CONCATENATE(RANK(rounds_cum_time[[#This Row],[58]],rounds_cum_time[58],1),"."))</f>
        <v>17.</v>
      </c>
      <c r="BP23" s="129" t="str">
        <f>IF(ISBLANK(laps_times[[#This Row],[59]]),"DNF",CONCATENATE(RANK(rounds_cum_time[[#This Row],[59]],rounds_cum_time[59],1),"."))</f>
        <v>17.</v>
      </c>
      <c r="BQ23" s="129" t="str">
        <f>IF(ISBLANK(laps_times[[#This Row],[60]]),"DNF",CONCATENATE(RANK(rounds_cum_time[[#This Row],[60]],rounds_cum_time[60],1),"."))</f>
        <v>17.</v>
      </c>
      <c r="BR23" s="129" t="str">
        <f>IF(ISBLANK(laps_times[[#This Row],[61]]),"DNF",CONCATENATE(RANK(rounds_cum_time[[#This Row],[61]],rounds_cum_time[61],1),"."))</f>
        <v>17.</v>
      </c>
      <c r="BS23" s="129" t="str">
        <f>IF(ISBLANK(laps_times[[#This Row],[62]]),"DNF",CONCATENATE(RANK(rounds_cum_time[[#This Row],[62]],rounds_cum_time[62],1),"."))</f>
        <v>17.</v>
      </c>
      <c r="BT23" s="129" t="str">
        <f>IF(ISBLANK(laps_times[[#This Row],[63]]),"DNF",CONCATENATE(RANK(rounds_cum_time[[#This Row],[63]],rounds_cum_time[63],1),"."))</f>
        <v>17.</v>
      </c>
      <c r="BU23" s="129" t="str">
        <f>IF(ISBLANK(laps_times[[#This Row],[64]]),"DNF",CONCATENATE(RANK(rounds_cum_time[[#This Row],[64]],rounds_cum_time[64],1),"."))</f>
        <v>17.</v>
      </c>
      <c r="BV23" s="129" t="str">
        <f>IF(ISBLANK(laps_times[[#This Row],[65]]),"DNF",CONCATENATE(RANK(rounds_cum_time[[#This Row],[65]],rounds_cum_time[65],1),"."))</f>
        <v>17.</v>
      </c>
      <c r="BW23" s="129" t="str">
        <f>IF(ISBLANK(laps_times[[#This Row],[66]]),"DNF",CONCATENATE(RANK(rounds_cum_time[[#This Row],[66]],rounds_cum_time[66],1),"."))</f>
        <v>17.</v>
      </c>
      <c r="BX23" s="129" t="str">
        <f>IF(ISBLANK(laps_times[[#This Row],[67]]),"DNF",CONCATENATE(RANK(rounds_cum_time[[#This Row],[67]],rounds_cum_time[67],1),"."))</f>
        <v>17.</v>
      </c>
      <c r="BY23" s="129" t="str">
        <f>IF(ISBLANK(laps_times[[#This Row],[68]]),"DNF",CONCATENATE(RANK(rounds_cum_time[[#This Row],[68]],rounds_cum_time[68],1),"."))</f>
        <v>17.</v>
      </c>
      <c r="BZ23" s="129" t="str">
        <f>IF(ISBLANK(laps_times[[#This Row],[69]]),"DNF",CONCATENATE(RANK(rounds_cum_time[[#This Row],[69]],rounds_cum_time[69],1),"."))</f>
        <v>17.</v>
      </c>
      <c r="CA23" s="129" t="str">
        <f>IF(ISBLANK(laps_times[[#This Row],[70]]),"DNF",CONCATENATE(RANK(rounds_cum_time[[#This Row],[70]],rounds_cum_time[70],1),"."))</f>
        <v>17.</v>
      </c>
      <c r="CB23" s="129" t="str">
        <f>IF(ISBLANK(laps_times[[#This Row],[71]]),"DNF",CONCATENATE(RANK(rounds_cum_time[[#This Row],[71]],rounds_cum_time[71],1),"."))</f>
        <v>17.</v>
      </c>
      <c r="CC23" s="129" t="str">
        <f>IF(ISBLANK(laps_times[[#This Row],[72]]),"DNF",CONCATENATE(RANK(rounds_cum_time[[#This Row],[72]],rounds_cum_time[72],1),"."))</f>
        <v>17.</v>
      </c>
      <c r="CD23" s="129" t="str">
        <f>IF(ISBLANK(laps_times[[#This Row],[73]]),"DNF",CONCATENATE(RANK(rounds_cum_time[[#This Row],[73]],rounds_cum_time[73],1),"."))</f>
        <v>20.</v>
      </c>
      <c r="CE23" s="129" t="str">
        <f>IF(ISBLANK(laps_times[[#This Row],[74]]),"DNF",CONCATENATE(RANK(rounds_cum_time[[#This Row],[74]],rounds_cum_time[74],1),"."))</f>
        <v>19.</v>
      </c>
      <c r="CF23" s="129" t="str">
        <f>IF(ISBLANK(laps_times[[#This Row],[75]]),"DNF",CONCATENATE(RANK(rounds_cum_time[[#This Row],[75]],rounds_cum_time[75],1),"."))</f>
        <v>20.</v>
      </c>
      <c r="CG23" s="129" t="str">
        <f>IF(ISBLANK(laps_times[[#This Row],[76]]),"DNF",CONCATENATE(RANK(rounds_cum_time[[#This Row],[76]],rounds_cum_time[76],1),"."))</f>
        <v>20.</v>
      </c>
      <c r="CH23" s="129" t="str">
        <f>IF(ISBLANK(laps_times[[#This Row],[77]]),"DNF",CONCATENATE(RANK(rounds_cum_time[[#This Row],[77]],rounds_cum_time[77],1),"."))</f>
        <v>20.</v>
      </c>
      <c r="CI23" s="129" t="str">
        <f>IF(ISBLANK(laps_times[[#This Row],[78]]),"DNF",CONCATENATE(RANK(rounds_cum_time[[#This Row],[78]],rounds_cum_time[78],1),"."))</f>
        <v>20.</v>
      </c>
      <c r="CJ23" s="129" t="str">
        <f>IF(ISBLANK(laps_times[[#This Row],[79]]),"DNF",CONCATENATE(RANK(rounds_cum_time[[#This Row],[79]],rounds_cum_time[79],1),"."))</f>
        <v>20.</v>
      </c>
      <c r="CK23" s="129" t="str">
        <f>IF(ISBLANK(laps_times[[#This Row],[80]]),"DNF",CONCATENATE(RANK(rounds_cum_time[[#This Row],[80]],rounds_cum_time[80],1),"."))</f>
        <v>20.</v>
      </c>
      <c r="CL23" s="129" t="str">
        <f>IF(ISBLANK(laps_times[[#This Row],[81]]),"DNF",CONCATENATE(RANK(rounds_cum_time[[#This Row],[81]],rounds_cum_time[81],1),"."))</f>
        <v>20.</v>
      </c>
      <c r="CM23" s="129" t="str">
        <f>IF(ISBLANK(laps_times[[#This Row],[82]]),"DNF",CONCATENATE(RANK(rounds_cum_time[[#This Row],[82]],rounds_cum_time[82],1),"."))</f>
        <v>20.</v>
      </c>
      <c r="CN23" s="129" t="str">
        <f>IF(ISBLANK(laps_times[[#This Row],[83]]),"DNF",CONCATENATE(RANK(rounds_cum_time[[#This Row],[83]],rounds_cum_time[83],1),"."))</f>
        <v>20.</v>
      </c>
      <c r="CO23" s="129" t="str">
        <f>IF(ISBLANK(laps_times[[#This Row],[84]]),"DNF",CONCATENATE(RANK(rounds_cum_time[[#This Row],[84]],rounds_cum_time[84],1),"."))</f>
        <v>20.</v>
      </c>
      <c r="CP23" s="129" t="str">
        <f>IF(ISBLANK(laps_times[[#This Row],[85]]),"DNF",CONCATENATE(RANK(rounds_cum_time[[#This Row],[85]],rounds_cum_time[85],1),"."))</f>
        <v>20.</v>
      </c>
      <c r="CQ23" s="129" t="str">
        <f>IF(ISBLANK(laps_times[[#This Row],[86]]),"DNF",CONCATENATE(RANK(rounds_cum_time[[#This Row],[86]],rounds_cum_time[86],1),"."))</f>
        <v>20.</v>
      </c>
      <c r="CR23" s="129" t="str">
        <f>IF(ISBLANK(laps_times[[#This Row],[87]]),"DNF",CONCATENATE(RANK(rounds_cum_time[[#This Row],[87]],rounds_cum_time[87],1),"."))</f>
        <v>20.</v>
      </c>
      <c r="CS23" s="129" t="str">
        <f>IF(ISBLANK(laps_times[[#This Row],[88]]),"DNF",CONCATENATE(RANK(rounds_cum_time[[#This Row],[88]],rounds_cum_time[88],1),"."))</f>
        <v>20.</v>
      </c>
      <c r="CT23" s="129" t="str">
        <f>IF(ISBLANK(laps_times[[#This Row],[89]]),"DNF",CONCATENATE(RANK(rounds_cum_time[[#This Row],[89]],rounds_cum_time[89],1),"."))</f>
        <v>20.</v>
      </c>
      <c r="CU23" s="129" t="str">
        <f>IF(ISBLANK(laps_times[[#This Row],[90]]),"DNF",CONCATENATE(RANK(rounds_cum_time[[#This Row],[90]],rounds_cum_time[90],1),"."))</f>
        <v>20.</v>
      </c>
      <c r="CV23" s="129" t="str">
        <f>IF(ISBLANK(laps_times[[#This Row],[91]]),"DNF",CONCATENATE(RANK(rounds_cum_time[[#This Row],[91]],rounds_cum_time[91],1),"."))</f>
        <v>20.</v>
      </c>
      <c r="CW23" s="129" t="str">
        <f>IF(ISBLANK(laps_times[[#This Row],[92]]),"DNF",CONCATENATE(RANK(rounds_cum_time[[#This Row],[92]],rounds_cum_time[92],1),"."))</f>
        <v>20.</v>
      </c>
      <c r="CX23" s="129" t="str">
        <f>IF(ISBLANK(laps_times[[#This Row],[93]]),"DNF",CONCATENATE(RANK(rounds_cum_time[[#This Row],[93]],rounds_cum_time[93],1),"."))</f>
        <v>21.</v>
      </c>
      <c r="CY23" s="129" t="str">
        <f>IF(ISBLANK(laps_times[[#This Row],[94]]),"DNF",CONCATENATE(RANK(rounds_cum_time[[#This Row],[94]],rounds_cum_time[94],1),"."))</f>
        <v>21.</v>
      </c>
      <c r="CZ23" s="129" t="str">
        <f>IF(ISBLANK(laps_times[[#This Row],[95]]),"DNF",CONCATENATE(RANK(rounds_cum_time[[#This Row],[95]],rounds_cum_time[95],1),"."))</f>
        <v>21.</v>
      </c>
      <c r="DA23" s="129" t="str">
        <f>IF(ISBLANK(laps_times[[#This Row],[96]]),"DNF",CONCATENATE(RANK(rounds_cum_time[[#This Row],[96]],rounds_cum_time[96],1),"."))</f>
        <v>21.</v>
      </c>
      <c r="DB23" s="129" t="str">
        <f>IF(ISBLANK(laps_times[[#This Row],[97]]),"DNF",CONCATENATE(RANK(rounds_cum_time[[#This Row],[97]],rounds_cum_time[97],1),"."))</f>
        <v>21.</v>
      </c>
      <c r="DC23" s="129" t="str">
        <f>IF(ISBLANK(laps_times[[#This Row],[98]]),"DNF",CONCATENATE(RANK(rounds_cum_time[[#This Row],[98]],rounds_cum_time[98],1),"."))</f>
        <v>21.</v>
      </c>
      <c r="DD23" s="129" t="str">
        <f>IF(ISBLANK(laps_times[[#This Row],[99]]),"DNF",CONCATENATE(RANK(rounds_cum_time[[#This Row],[99]],rounds_cum_time[99],1),"."))</f>
        <v>21.</v>
      </c>
      <c r="DE23" s="129" t="str">
        <f>IF(ISBLANK(laps_times[[#This Row],[100]]),"DNF",CONCATENATE(RANK(rounds_cum_time[[#This Row],[100]],rounds_cum_time[100],1),"."))</f>
        <v>21.</v>
      </c>
      <c r="DF23" s="129" t="str">
        <f>IF(ISBLANK(laps_times[[#This Row],[101]]),"DNF",CONCATENATE(RANK(rounds_cum_time[[#This Row],[101]],rounds_cum_time[101],1),"."))</f>
        <v>21.</v>
      </c>
      <c r="DG23" s="129" t="str">
        <f>IF(ISBLANK(laps_times[[#This Row],[102]]),"DNF",CONCATENATE(RANK(rounds_cum_time[[#This Row],[102]],rounds_cum_time[102],1),"."))</f>
        <v>21.</v>
      </c>
      <c r="DH23" s="129" t="str">
        <f>IF(ISBLANK(laps_times[[#This Row],[103]]),"DNF",CONCATENATE(RANK(rounds_cum_time[[#This Row],[103]],rounds_cum_time[103],1),"."))</f>
        <v>21.</v>
      </c>
      <c r="DI23" s="130" t="str">
        <f>IF(ISBLANK(laps_times[[#This Row],[104]]),"DNF",CONCATENATE(RANK(rounds_cum_time[[#This Row],[104]],rounds_cum_time[104],1),"."))</f>
        <v>20.</v>
      </c>
      <c r="DJ23" s="130" t="str">
        <f>IF(ISBLANK(laps_times[[#This Row],[105]]),"DNF",CONCATENATE(RANK(rounds_cum_time[[#This Row],[105]],rounds_cum_time[105],1),"."))</f>
        <v>20.</v>
      </c>
    </row>
    <row r="24" spans="2:114">
      <c r="B24" s="123">
        <f>laps_times[[#This Row],[poř]]</f>
        <v>21</v>
      </c>
      <c r="C24" s="128">
        <f>laps_times[[#This Row],[s.č.]]</f>
        <v>13</v>
      </c>
      <c r="D24" s="124" t="str">
        <f>laps_times[[#This Row],[jméno]]</f>
        <v>Dočekal Franta</v>
      </c>
      <c r="E24" s="125">
        <f>laps_times[[#This Row],[roč]]</f>
        <v>1975</v>
      </c>
      <c r="F24" s="125" t="str">
        <f>laps_times[[#This Row],[kat]]</f>
        <v>M40</v>
      </c>
      <c r="G24" s="125">
        <f>laps_times[[#This Row],[poř_kat]]</f>
        <v>10</v>
      </c>
      <c r="H24" s="124" t="str">
        <f>IF(ISBLANK(laps_times[[#This Row],[klub]]),"-",laps_times[[#This Row],[klub]])</f>
        <v>Maraton klub Kladno</v>
      </c>
      <c r="I24" s="133">
        <f>laps_times[[#This Row],[celk. čas]]</f>
        <v>0.14571875000000001</v>
      </c>
      <c r="J24" s="129" t="str">
        <f>IF(ISBLANK(laps_times[[#This Row],[1]]),"DNF",CONCATENATE(RANK(rounds_cum_time[[#This Row],[1]],rounds_cum_time[1],1),"."))</f>
        <v>36.</v>
      </c>
      <c r="K24" s="129" t="str">
        <f>IF(ISBLANK(laps_times[[#This Row],[2]]),"DNF",CONCATENATE(RANK(rounds_cum_time[[#This Row],[2]],rounds_cum_time[2],1),"."))</f>
        <v>29.</v>
      </c>
      <c r="L24" s="129" t="str">
        <f>IF(ISBLANK(laps_times[[#This Row],[3]]),"DNF",CONCATENATE(RANK(rounds_cum_time[[#This Row],[3]],rounds_cum_time[3],1),"."))</f>
        <v>28.</v>
      </c>
      <c r="M24" s="129" t="str">
        <f>IF(ISBLANK(laps_times[[#This Row],[4]]),"DNF",CONCATENATE(RANK(rounds_cum_time[[#This Row],[4]],rounds_cum_time[4],1),"."))</f>
        <v>26.</v>
      </c>
      <c r="N24" s="129" t="str">
        <f>IF(ISBLANK(laps_times[[#This Row],[5]]),"DNF",CONCATENATE(RANK(rounds_cum_time[[#This Row],[5]],rounds_cum_time[5],1),"."))</f>
        <v>24.</v>
      </c>
      <c r="O24" s="129" t="str">
        <f>IF(ISBLANK(laps_times[[#This Row],[6]]),"DNF",CONCATENATE(RANK(rounds_cum_time[[#This Row],[6]],rounds_cum_time[6],1),"."))</f>
        <v>22.</v>
      </c>
      <c r="P24" s="129" t="str">
        <f>IF(ISBLANK(laps_times[[#This Row],[7]]),"DNF",CONCATENATE(RANK(rounds_cum_time[[#This Row],[7]],rounds_cum_time[7],1),"."))</f>
        <v>22.</v>
      </c>
      <c r="Q24" s="129" t="str">
        <f>IF(ISBLANK(laps_times[[#This Row],[8]]),"DNF",CONCATENATE(RANK(rounds_cum_time[[#This Row],[8]],rounds_cum_time[8],1),"."))</f>
        <v>22.</v>
      </c>
      <c r="R24" s="129" t="str">
        <f>IF(ISBLANK(laps_times[[#This Row],[9]]),"DNF",CONCATENATE(RANK(rounds_cum_time[[#This Row],[9]],rounds_cum_time[9],1),"."))</f>
        <v>22.</v>
      </c>
      <c r="S24" s="129" t="str">
        <f>IF(ISBLANK(laps_times[[#This Row],[10]]),"DNF",CONCATENATE(RANK(rounds_cum_time[[#This Row],[10]],rounds_cum_time[10],1),"."))</f>
        <v>22.</v>
      </c>
      <c r="T24" s="129" t="str">
        <f>IF(ISBLANK(laps_times[[#This Row],[11]]),"DNF",CONCATENATE(RANK(rounds_cum_time[[#This Row],[11]],rounds_cum_time[11],1),"."))</f>
        <v>22.</v>
      </c>
      <c r="U24" s="129" t="str">
        <f>IF(ISBLANK(laps_times[[#This Row],[12]]),"DNF",CONCATENATE(RANK(rounds_cum_time[[#This Row],[12]],rounds_cum_time[12],1),"."))</f>
        <v>22.</v>
      </c>
      <c r="V24" s="129" t="str">
        <f>IF(ISBLANK(laps_times[[#This Row],[13]]),"DNF",CONCATENATE(RANK(rounds_cum_time[[#This Row],[13]],rounds_cum_time[13],1),"."))</f>
        <v>19.</v>
      </c>
      <c r="W24" s="129" t="str">
        <f>IF(ISBLANK(laps_times[[#This Row],[14]]),"DNF",CONCATENATE(RANK(rounds_cum_time[[#This Row],[14]],rounds_cum_time[14],1),"."))</f>
        <v>21.</v>
      </c>
      <c r="X24" s="129" t="str">
        <f>IF(ISBLANK(laps_times[[#This Row],[15]]),"DNF",CONCATENATE(RANK(rounds_cum_time[[#This Row],[15]],rounds_cum_time[15],1),"."))</f>
        <v>21.</v>
      </c>
      <c r="Y24" s="129" t="str">
        <f>IF(ISBLANK(laps_times[[#This Row],[16]]),"DNF",CONCATENATE(RANK(rounds_cum_time[[#This Row],[16]],rounds_cum_time[16],1),"."))</f>
        <v>21.</v>
      </c>
      <c r="Z24" s="129" t="str">
        <f>IF(ISBLANK(laps_times[[#This Row],[17]]),"DNF",CONCATENATE(RANK(rounds_cum_time[[#This Row],[17]],rounds_cum_time[17],1),"."))</f>
        <v>21.</v>
      </c>
      <c r="AA24" s="129" t="str">
        <f>IF(ISBLANK(laps_times[[#This Row],[18]]),"DNF",CONCATENATE(RANK(rounds_cum_time[[#This Row],[18]],rounds_cum_time[18],1),"."))</f>
        <v>21.</v>
      </c>
      <c r="AB24" s="129" t="str">
        <f>IF(ISBLANK(laps_times[[#This Row],[19]]),"DNF",CONCATENATE(RANK(rounds_cum_time[[#This Row],[19]],rounds_cum_time[19],1),"."))</f>
        <v>20.</v>
      </c>
      <c r="AC24" s="129" t="str">
        <f>IF(ISBLANK(laps_times[[#This Row],[20]]),"DNF",CONCATENATE(RANK(rounds_cum_time[[#This Row],[20]],rounds_cum_time[20],1),"."))</f>
        <v>20.</v>
      </c>
      <c r="AD24" s="129" t="str">
        <f>IF(ISBLANK(laps_times[[#This Row],[21]]),"DNF",CONCATENATE(RANK(rounds_cum_time[[#This Row],[21]],rounds_cum_time[21],1),"."))</f>
        <v>19.</v>
      </c>
      <c r="AE24" s="129" t="str">
        <f>IF(ISBLANK(laps_times[[#This Row],[22]]),"DNF",CONCATENATE(RANK(rounds_cum_time[[#This Row],[22]],rounds_cum_time[22],1),"."))</f>
        <v>19.</v>
      </c>
      <c r="AF24" s="129" t="str">
        <f>IF(ISBLANK(laps_times[[#This Row],[23]]),"DNF",CONCATENATE(RANK(rounds_cum_time[[#This Row],[23]],rounds_cum_time[23],1),"."))</f>
        <v>19.</v>
      </c>
      <c r="AG24" s="129" t="str">
        <f>IF(ISBLANK(laps_times[[#This Row],[24]]),"DNF",CONCATENATE(RANK(rounds_cum_time[[#This Row],[24]],rounds_cum_time[24],1),"."))</f>
        <v>19.</v>
      </c>
      <c r="AH24" s="129" t="str">
        <f>IF(ISBLANK(laps_times[[#This Row],[25]]),"DNF",CONCATENATE(RANK(rounds_cum_time[[#This Row],[25]],rounds_cum_time[25],1),"."))</f>
        <v>19.</v>
      </c>
      <c r="AI24" s="129" t="str">
        <f>IF(ISBLANK(laps_times[[#This Row],[26]]),"DNF",CONCATENATE(RANK(rounds_cum_time[[#This Row],[26]],rounds_cum_time[26],1),"."))</f>
        <v>19.</v>
      </c>
      <c r="AJ24" s="129" t="str">
        <f>IF(ISBLANK(laps_times[[#This Row],[27]]),"DNF",CONCATENATE(RANK(rounds_cum_time[[#This Row],[27]],rounds_cum_time[27],1),"."))</f>
        <v>19.</v>
      </c>
      <c r="AK24" s="129" t="str">
        <f>IF(ISBLANK(laps_times[[#This Row],[28]]),"DNF",CONCATENATE(RANK(rounds_cum_time[[#This Row],[28]],rounds_cum_time[28],1),"."))</f>
        <v>19.</v>
      </c>
      <c r="AL24" s="129" t="str">
        <f>IF(ISBLANK(laps_times[[#This Row],[29]]),"DNF",CONCATENATE(RANK(rounds_cum_time[[#This Row],[29]],rounds_cum_time[29],1),"."))</f>
        <v>19.</v>
      </c>
      <c r="AM24" s="129" t="str">
        <f>IF(ISBLANK(laps_times[[#This Row],[30]]),"DNF",CONCATENATE(RANK(rounds_cum_time[[#This Row],[30]],rounds_cum_time[30],1),"."))</f>
        <v>19.</v>
      </c>
      <c r="AN24" s="129" t="str">
        <f>IF(ISBLANK(laps_times[[#This Row],[31]]),"DNF",CONCATENATE(RANK(rounds_cum_time[[#This Row],[31]],rounds_cum_time[31],1),"."))</f>
        <v>19.</v>
      </c>
      <c r="AO24" s="129" t="str">
        <f>IF(ISBLANK(laps_times[[#This Row],[32]]),"DNF",CONCATENATE(RANK(rounds_cum_time[[#This Row],[32]],rounds_cum_time[32],1),"."))</f>
        <v>18.</v>
      </c>
      <c r="AP24" s="129" t="str">
        <f>IF(ISBLANK(laps_times[[#This Row],[33]]),"DNF",CONCATENATE(RANK(rounds_cum_time[[#This Row],[33]],rounds_cum_time[33],1),"."))</f>
        <v>18.</v>
      </c>
      <c r="AQ24" s="129" t="str">
        <f>IF(ISBLANK(laps_times[[#This Row],[34]]),"DNF",CONCATENATE(RANK(rounds_cum_time[[#This Row],[34]],rounds_cum_time[34],1),"."))</f>
        <v>18.</v>
      </c>
      <c r="AR24" s="129" t="str">
        <f>IF(ISBLANK(laps_times[[#This Row],[35]]),"DNF",CONCATENATE(RANK(rounds_cum_time[[#This Row],[35]],rounds_cum_time[35],1),"."))</f>
        <v>18.</v>
      </c>
      <c r="AS24" s="129" t="str">
        <f>IF(ISBLANK(laps_times[[#This Row],[36]]),"DNF",CONCATENATE(RANK(rounds_cum_time[[#This Row],[36]],rounds_cum_time[36],1),"."))</f>
        <v>18.</v>
      </c>
      <c r="AT24" s="129" t="str">
        <f>IF(ISBLANK(laps_times[[#This Row],[37]]),"DNF",CONCATENATE(RANK(rounds_cum_time[[#This Row],[37]],rounds_cum_time[37],1),"."))</f>
        <v>17.</v>
      </c>
      <c r="AU24" s="129" t="str">
        <f>IF(ISBLANK(laps_times[[#This Row],[38]]),"DNF",CONCATENATE(RANK(rounds_cum_time[[#This Row],[38]],rounds_cum_time[38],1),"."))</f>
        <v>17.</v>
      </c>
      <c r="AV24" s="129" t="str">
        <f>IF(ISBLANK(laps_times[[#This Row],[39]]),"DNF",CONCATENATE(RANK(rounds_cum_time[[#This Row],[39]],rounds_cum_time[39],1),"."))</f>
        <v>17.</v>
      </c>
      <c r="AW24" s="129" t="str">
        <f>IF(ISBLANK(laps_times[[#This Row],[40]]),"DNF",CONCATENATE(RANK(rounds_cum_time[[#This Row],[40]],rounds_cum_time[40],1),"."))</f>
        <v>17.</v>
      </c>
      <c r="AX24" s="129" t="str">
        <f>IF(ISBLANK(laps_times[[#This Row],[41]]),"DNF",CONCATENATE(RANK(rounds_cum_time[[#This Row],[41]],rounds_cum_time[41],1),"."))</f>
        <v>17.</v>
      </c>
      <c r="AY24" s="129" t="str">
        <f>IF(ISBLANK(laps_times[[#This Row],[42]]),"DNF",CONCATENATE(RANK(rounds_cum_time[[#This Row],[42]],rounds_cum_time[42],1),"."))</f>
        <v>17.</v>
      </c>
      <c r="AZ24" s="129" t="str">
        <f>IF(ISBLANK(laps_times[[#This Row],[43]]),"DNF",CONCATENATE(RANK(rounds_cum_time[[#This Row],[43]],rounds_cum_time[43],1),"."))</f>
        <v>17.</v>
      </c>
      <c r="BA24" s="129" t="str">
        <f>IF(ISBLANK(laps_times[[#This Row],[44]]),"DNF",CONCATENATE(RANK(rounds_cum_time[[#This Row],[44]],rounds_cum_time[44],1),"."))</f>
        <v>17.</v>
      </c>
      <c r="BB24" s="129" t="str">
        <f>IF(ISBLANK(laps_times[[#This Row],[45]]),"DNF",CONCATENATE(RANK(rounds_cum_time[[#This Row],[45]],rounds_cum_time[45],1),"."))</f>
        <v>17.</v>
      </c>
      <c r="BC24" s="129" t="str">
        <f>IF(ISBLANK(laps_times[[#This Row],[46]]),"DNF",CONCATENATE(RANK(rounds_cum_time[[#This Row],[46]],rounds_cum_time[46],1),"."))</f>
        <v>16.</v>
      </c>
      <c r="BD24" s="129" t="str">
        <f>IF(ISBLANK(laps_times[[#This Row],[47]]),"DNF",CONCATENATE(RANK(rounds_cum_time[[#This Row],[47]],rounds_cum_time[47],1),"."))</f>
        <v>16.</v>
      </c>
      <c r="BE24" s="129" t="str">
        <f>IF(ISBLANK(laps_times[[#This Row],[48]]),"DNF",CONCATENATE(RANK(rounds_cum_time[[#This Row],[48]],rounds_cum_time[48],1),"."))</f>
        <v>16.</v>
      </c>
      <c r="BF24" s="129" t="str">
        <f>IF(ISBLANK(laps_times[[#This Row],[49]]),"DNF",CONCATENATE(RANK(rounds_cum_time[[#This Row],[49]],rounds_cum_time[49],1),"."))</f>
        <v>16.</v>
      </c>
      <c r="BG24" s="129" t="str">
        <f>IF(ISBLANK(laps_times[[#This Row],[50]]),"DNF",CONCATENATE(RANK(rounds_cum_time[[#This Row],[50]],rounds_cum_time[50],1),"."))</f>
        <v>16.</v>
      </c>
      <c r="BH24" s="129" t="str">
        <f>IF(ISBLANK(laps_times[[#This Row],[51]]),"DNF",CONCATENATE(RANK(rounds_cum_time[[#This Row],[51]],rounds_cum_time[51],1),"."))</f>
        <v>16.</v>
      </c>
      <c r="BI24" s="129" t="str">
        <f>IF(ISBLANK(laps_times[[#This Row],[52]]),"DNF",CONCATENATE(RANK(rounds_cum_time[[#This Row],[52]],rounds_cum_time[52],1),"."))</f>
        <v>16.</v>
      </c>
      <c r="BJ24" s="129" t="str">
        <f>IF(ISBLANK(laps_times[[#This Row],[53]]),"DNF",CONCATENATE(RANK(rounds_cum_time[[#This Row],[53]],rounds_cum_time[53],1),"."))</f>
        <v>16.</v>
      </c>
      <c r="BK24" s="129" t="str">
        <f>IF(ISBLANK(laps_times[[#This Row],[54]]),"DNF",CONCATENATE(RANK(rounds_cum_time[[#This Row],[54]],rounds_cum_time[54],1),"."))</f>
        <v>16.</v>
      </c>
      <c r="BL24" s="129" t="str">
        <f>IF(ISBLANK(laps_times[[#This Row],[55]]),"DNF",CONCATENATE(RANK(rounds_cum_time[[#This Row],[55]],rounds_cum_time[55],1),"."))</f>
        <v>16.</v>
      </c>
      <c r="BM24" s="129" t="str">
        <f>IF(ISBLANK(laps_times[[#This Row],[56]]),"DNF",CONCATENATE(RANK(rounds_cum_time[[#This Row],[56]],rounds_cum_time[56],1),"."))</f>
        <v>16.</v>
      </c>
      <c r="BN24" s="129" t="str">
        <f>IF(ISBLANK(laps_times[[#This Row],[57]]),"DNF",CONCATENATE(RANK(rounds_cum_time[[#This Row],[57]],rounds_cum_time[57],1),"."))</f>
        <v>16.</v>
      </c>
      <c r="BO24" s="129" t="str">
        <f>IF(ISBLANK(laps_times[[#This Row],[58]]),"DNF",CONCATENATE(RANK(rounds_cum_time[[#This Row],[58]],rounds_cum_time[58],1),"."))</f>
        <v>16.</v>
      </c>
      <c r="BP24" s="129" t="str">
        <f>IF(ISBLANK(laps_times[[#This Row],[59]]),"DNF",CONCATENATE(RANK(rounds_cum_time[[#This Row],[59]],rounds_cum_time[59],1),"."))</f>
        <v>16.</v>
      </c>
      <c r="BQ24" s="129" t="str">
        <f>IF(ISBLANK(laps_times[[#This Row],[60]]),"DNF",CONCATENATE(RANK(rounds_cum_time[[#This Row],[60]],rounds_cum_time[60],1),"."))</f>
        <v>16.</v>
      </c>
      <c r="BR24" s="129" t="str">
        <f>IF(ISBLANK(laps_times[[#This Row],[61]]),"DNF",CONCATENATE(RANK(rounds_cum_time[[#This Row],[61]],rounds_cum_time[61],1),"."))</f>
        <v>16.</v>
      </c>
      <c r="BS24" s="129" t="str">
        <f>IF(ISBLANK(laps_times[[#This Row],[62]]),"DNF",CONCATENATE(RANK(rounds_cum_time[[#This Row],[62]],rounds_cum_time[62],1),"."))</f>
        <v>16.</v>
      </c>
      <c r="BT24" s="129" t="str">
        <f>IF(ISBLANK(laps_times[[#This Row],[63]]),"DNF",CONCATENATE(RANK(rounds_cum_time[[#This Row],[63]],rounds_cum_time[63],1),"."))</f>
        <v>16.</v>
      </c>
      <c r="BU24" s="129" t="str">
        <f>IF(ISBLANK(laps_times[[#This Row],[64]]),"DNF",CONCATENATE(RANK(rounds_cum_time[[#This Row],[64]],rounds_cum_time[64],1),"."))</f>
        <v>16.</v>
      </c>
      <c r="BV24" s="129" t="str">
        <f>IF(ISBLANK(laps_times[[#This Row],[65]]),"DNF",CONCATENATE(RANK(rounds_cum_time[[#This Row],[65]],rounds_cum_time[65],1),"."))</f>
        <v>16.</v>
      </c>
      <c r="BW24" s="129" t="str">
        <f>IF(ISBLANK(laps_times[[#This Row],[66]]),"DNF",CONCATENATE(RANK(rounds_cum_time[[#This Row],[66]],rounds_cum_time[66],1),"."))</f>
        <v>16.</v>
      </c>
      <c r="BX24" s="129" t="str">
        <f>IF(ISBLANK(laps_times[[#This Row],[67]]),"DNF",CONCATENATE(RANK(rounds_cum_time[[#This Row],[67]],rounds_cum_time[67],1),"."))</f>
        <v>16.</v>
      </c>
      <c r="BY24" s="129" t="str">
        <f>IF(ISBLANK(laps_times[[#This Row],[68]]),"DNF",CONCATENATE(RANK(rounds_cum_time[[#This Row],[68]],rounds_cum_time[68],1),"."))</f>
        <v>16.</v>
      </c>
      <c r="BZ24" s="129" t="str">
        <f>IF(ISBLANK(laps_times[[#This Row],[69]]),"DNF",CONCATENATE(RANK(rounds_cum_time[[#This Row],[69]],rounds_cum_time[69],1),"."))</f>
        <v>16.</v>
      </c>
      <c r="CA24" s="129" t="str">
        <f>IF(ISBLANK(laps_times[[#This Row],[70]]),"DNF",CONCATENATE(RANK(rounds_cum_time[[#This Row],[70]],rounds_cum_time[70],1),"."))</f>
        <v>16.</v>
      </c>
      <c r="CB24" s="129" t="str">
        <f>IF(ISBLANK(laps_times[[#This Row],[71]]),"DNF",CONCATENATE(RANK(rounds_cum_time[[#This Row],[71]],rounds_cum_time[71],1),"."))</f>
        <v>16.</v>
      </c>
      <c r="CC24" s="129" t="str">
        <f>IF(ISBLANK(laps_times[[#This Row],[72]]),"DNF",CONCATENATE(RANK(rounds_cum_time[[#This Row],[72]],rounds_cum_time[72],1),"."))</f>
        <v>16.</v>
      </c>
      <c r="CD24" s="129" t="str">
        <f>IF(ISBLANK(laps_times[[#This Row],[73]]),"DNF",CONCATENATE(RANK(rounds_cum_time[[#This Row],[73]],rounds_cum_time[73],1),"."))</f>
        <v>16.</v>
      </c>
      <c r="CE24" s="129" t="str">
        <f>IF(ISBLANK(laps_times[[#This Row],[74]]),"DNF",CONCATENATE(RANK(rounds_cum_time[[#This Row],[74]],rounds_cum_time[74],1),"."))</f>
        <v>16.</v>
      </c>
      <c r="CF24" s="129" t="str">
        <f>IF(ISBLANK(laps_times[[#This Row],[75]]),"DNF",CONCATENATE(RANK(rounds_cum_time[[#This Row],[75]],rounds_cum_time[75],1),"."))</f>
        <v>16.</v>
      </c>
      <c r="CG24" s="129" t="str">
        <f>IF(ISBLANK(laps_times[[#This Row],[76]]),"DNF",CONCATENATE(RANK(rounds_cum_time[[#This Row],[76]],rounds_cum_time[76],1),"."))</f>
        <v>16.</v>
      </c>
      <c r="CH24" s="129" t="str">
        <f>IF(ISBLANK(laps_times[[#This Row],[77]]),"DNF",CONCATENATE(RANK(rounds_cum_time[[#This Row],[77]],rounds_cum_time[77],1),"."))</f>
        <v>16.</v>
      </c>
      <c r="CI24" s="129" t="str">
        <f>IF(ISBLANK(laps_times[[#This Row],[78]]),"DNF",CONCATENATE(RANK(rounds_cum_time[[#This Row],[78]],rounds_cum_time[78],1),"."))</f>
        <v>16.</v>
      </c>
      <c r="CJ24" s="129" t="str">
        <f>IF(ISBLANK(laps_times[[#This Row],[79]]),"DNF",CONCATENATE(RANK(rounds_cum_time[[#This Row],[79]],rounds_cum_time[79],1),"."))</f>
        <v>16.</v>
      </c>
      <c r="CK24" s="129" t="str">
        <f>IF(ISBLANK(laps_times[[#This Row],[80]]),"DNF",CONCATENATE(RANK(rounds_cum_time[[#This Row],[80]],rounds_cum_time[80],1),"."))</f>
        <v>16.</v>
      </c>
      <c r="CL24" s="129" t="str">
        <f>IF(ISBLANK(laps_times[[#This Row],[81]]),"DNF",CONCATENATE(RANK(rounds_cum_time[[#This Row],[81]],rounds_cum_time[81],1),"."))</f>
        <v>16.</v>
      </c>
      <c r="CM24" s="129" t="str">
        <f>IF(ISBLANK(laps_times[[#This Row],[82]]),"DNF",CONCATENATE(RANK(rounds_cum_time[[#This Row],[82]],rounds_cum_time[82],1),"."))</f>
        <v>16.</v>
      </c>
      <c r="CN24" s="129" t="str">
        <f>IF(ISBLANK(laps_times[[#This Row],[83]]),"DNF",CONCATENATE(RANK(rounds_cum_time[[#This Row],[83]],rounds_cum_time[83],1),"."))</f>
        <v>16.</v>
      </c>
      <c r="CO24" s="129" t="str">
        <f>IF(ISBLANK(laps_times[[#This Row],[84]]),"DNF",CONCATENATE(RANK(rounds_cum_time[[#This Row],[84]],rounds_cum_time[84],1),"."))</f>
        <v>16.</v>
      </c>
      <c r="CP24" s="129" t="str">
        <f>IF(ISBLANK(laps_times[[#This Row],[85]]),"DNF",CONCATENATE(RANK(rounds_cum_time[[#This Row],[85]],rounds_cum_time[85],1),"."))</f>
        <v>16.</v>
      </c>
      <c r="CQ24" s="129" t="str">
        <f>IF(ISBLANK(laps_times[[#This Row],[86]]),"DNF",CONCATENATE(RANK(rounds_cum_time[[#This Row],[86]],rounds_cum_time[86],1),"."))</f>
        <v>16.</v>
      </c>
      <c r="CR24" s="129" t="str">
        <f>IF(ISBLANK(laps_times[[#This Row],[87]]),"DNF",CONCATENATE(RANK(rounds_cum_time[[#This Row],[87]],rounds_cum_time[87],1),"."))</f>
        <v>18.</v>
      </c>
      <c r="CS24" s="129" t="str">
        <f>IF(ISBLANK(laps_times[[#This Row],[88]]),"DNF",CONCATENATE(RANK(rounds_cum_time[[#This Row],[88]],rounds_cum_time[88],1),"."))</f>
        <v>18.</v>
      </c>
      <c r="CT24" s="129" t="str">
        <f>IF(ISBLANK(laps_times[[#This Row],[89]]),"DNF",CONCATENATE(RANK(rounds_cum_time[[#This Row],[89]],rounds_cum_time[89],1),"."))</f>
        <v>18.</v>
      </c>
      <c r="CU24" s="129" t="str">
        <f>IF(ISBLANK(laps_times[[#This Row],[90]]),"DNF",CONCATENATE(RANK(rounds_cum_time[[#This Row],[90]],rounds_cum_time[90],1),"."))</f>
        <v>18.</v>
      </c>
      <c r="CV24" s="129" t="str">
        <f>IF(ISBLANK(laps_times[[#This Row],[91]]),"DNF",CONCATENATE(RANK(rounds_cum_time[[#This Row],[91]],rounds_cum_time[91],1),"."))</f>
        <v>18.</v>
      </c>
      <c r="CW24" s="129" t="str">
        <f>IF(ISBLANK(laps_times[[#This Row],[92]]),"DNF",CONCATENATE(RANK(rounds_cum_time[[#This Row],[92]],rounds_cum_time[92],1),"."))</f>
        <v>18.</v>
      </c>
      <c r="CX24" s="129" t="str">
        <f>IF(ISBLANK(laps_times[[#This Row],[93]]),"DNF",CONCATENATE(RANK(rounds_cum_time[[#This Row],[93]],rounds_cum_time[93],1),"."))</f>
        <v>18.</v>
      </c>
      <c r="CY24" s="129" t="str">
        <f>IF(ISBLANK(laps_times[[#This Row],[94]]),"DNF",CONCATENATE(RANK(rounds_cum_time[[#This Row],[94]],rounds_cum_time[94],1),"."))</f>
        <v>18.</v>
      </c>
      <c r="CZ24" s="129" t="str">
        <f>IF(ISBLANK(laps_times[[#This Row],[95]]),"DNF",CONCATENATE(RANK(rounds_cum_time[[#This Row],[95]],rounds_cum_time[95],1),"."))</f>
        <v>19.</v>
      </c>
      <c r="DA24" s="129" t="str">
        <f>IF(ISBLANK(laps_times[[#This Row],[96]]),"DNF",CONCATENATE(RANK(rounds_cum_time[[#This Row],[96]],rounds_cum_time[96],1),"."))</f>
        <v>19.</v>
      </c>
      <c r="DB24" s="129" t="str">
        <f>IF(ISBLANK(laps_times[[#This Row],[97]]),"DNF",CONCATENATE(RANK(rounds_cum_time[[#This Row],[97]],rounds_cum_time[97],1),"."))</f>
        <v>19.</v>
      </c>
      <c r="DC24" s="129" t="str">
        <f>IF(ISBLANK(laps_times[[#This Row],[98]]),"DNF",CONCATENATE(RANK(rounds_cum_time[[#This Row],[98]],rounds_cum_time[98],1),"."))</f>
        <v>19.</v>
      </c>
      <c r="DD24" s="129" t="str">
        <f>IF(ISBLANK(laps_times[[#This Row],[99]]),"DNF",CONCATENATE(RANK(rounds_cum_time[[#This Row],[99]],rounds_cum_time[99],1),"."))</f>
        <v>20.</v>
      </c>
      <c r="DE24" s="129" t="str">
        <f>IF(ISBLANK(laps_times[[#This Row],[100]]),"DNF",CONCATENATE(RANK(rounds_cum_time[[#This Row],[100]],rounds_cum_time[100],1),"."))</f>
        <v>20.</v>
      </c>
      <c r="DF24" s="129" t="str">
        <f>IF(ISBLANK(laps_times[[#This Row],[101]]),"DNF",CONCATENATE(RANK(rounds_cum_time[[#This Row],[101]],rounds_cum_time[101],1),"."))</f>
        <v>20.</v>
      </c>
      <c r="DG24" s="129" t="str">
        <f>IF(ISBLANK(laps_times[[#This Row],[102]]),"DNF",CONCATENATE(RANK(rounds_cum_time[[#This Row],[102]],rounds_cum_time[102],1),"."))</f>
        <v>20.</v>
      </c>
      <c r="DH24" s="129" t="str">
        <f>IF(ISBLANK(laps_times[[#This Row],[103]]),"DNF",CONCATENATE(RANK(rounds_cum_time[[#This Row],[103]],rounds_cum_time[103],1),"."))</f>
        <v>20.</v>
      </c>
      <c r="DI24" s="130" t="str">
        <f>IF(ISBLANK(laps_times[[#This Row],[104]]),"DNF",CONCATENATE(RANK(rounds_cum_time[[#This Row],[104]],rounds_cum_time[104],1),"."))</f>
        <v>21.</v>
      </c>
      <c r="DJ24" s="130" t="str">
        <f>IF(ISBLANK(laps_times[[#This Row],[105]]),"DNF",CONCATENATE(RANK(rounds_cum_time[[#This Row],[105]],rounds_cum_time[105],1),"."))</f>
        <v>21.</v>
      </c>
    </row>
    <row r="25" spans="2:114">
      <c r="B25" s="123">
        <f>laps_times[[#This Row],[poř]]</f>
        <v>22</v>
      </c>
      <c r="C25" s="128">
        <f>laps_times[[#This Row],[s.č.]]</f>
        <v>69</v>
      </c>
      <c r="D25" s="124" t="str">
        <f>laps_times[[#This Row],[jméno]]</f>
        <v>Válek Petr</v>
      </c>
      <c r="E25" s="125">
        <f>laps_times[[#This Row],[roč]]</f>
        <v>1974</v>
      </c>
      <c r="F25" s="125" t="str">
        <f>laps_times[[#This Row],[kat]]</f>
        <v>M40</v>
      </c>
      <c r="G25" s="125">
        <f>laps_times[[#This Row],[poř_kat]]</f>
        <v>11</v>
      </c>
      <c r="H25" s="124" t="str">
        <f>IF(ISBLANK(laps_times[[#This Row],[klub]]),"-",laps_times[[#This Row],[klub]])</f>
        <v>SK Babice</v>
      </c>
      <c r="I25" s="133">
        <f>laps_times[[#This Row],[celk. čas]]</f>
        <v>0.14701388888888889</v>
      </c>
      <c r="J25" s="129" t="str">
        <f>IF(ISBLANK(laps_times[[#This Row],[1]]),"DNF",CONCATENATE(RANK(rounds_cum_time[[#This Row],[1]],rounds_cum_time[1],1),"."))</f>
        <v>39.</v>
      </c>
      <c r="K25" s="129" t="str">
        <f>IF(ISBLANK(laps_times[[#This Row],[2]]),"DNF",CONCATENATE(RANK(rounds_cum_time[[#This Row],[2]],rounds_cum_time[2],1),"."))</f>
        <v>72.</v>
      </c>
      <c r="L25" s="129" t="str">
        <f>IF(ISBLANK(laps_times[[#This Row],[3]]),"DNF",CONCATENATE(RANK(rounds_cum_time[[#This Row],[3]],rounds_cum_time[3],1),"."))</f>
        <v>64.</v>
      </c>
      <c r="M25" s="129" t="str">
        <f>IF(ISBLANK(laps_times[[#This Row],[4]]),"DNF",CONCATENATE(RANK(rounds_cum_time[[#This Row],[4]],rounds_cum_time[4],1),"."))</f>
        <v>58.</v>
      </c>
      <c r="N25" s="129" t="str">
        <f>IF(ISBLANK(laps_times[[#This Row],[5]]),"DNF",CONCATENATE(RANK(rounds_cum_time[[#This Row],[5]],rounds_cum_time[5],1),"."))</f>
        <v>53.</v>
      </c>
      <c r="O25" s="129" t="str">
        <f>IF(ISBLANK(laps_times[[#This Row],[6]]),"DNF",CONCATENATE(RANK(rounds_cum_time[[#This Row],[6]],rounds_cum_time[6],1),"."))</f>
        <v>50.</v>
      </c>
      <c r="P25" s="129" t="str">
        <f>IF(ISBLANK(laps_times[[#This Row],[7]]),"DNF",CONCATENATE(RANK(rounds_cum_time[[#This Row],[7]],rounds_cum_time[7],1),"."))</f>
        <v>49.</v>
      </c>
      <c r="Q25" s="129" t="str">
        <f>IF(ISBLANK(laps_times[[#This Row],[8]]),"DNF",CONCATENATE(RANK(rounds_cum_time[[#This Row],[8]],rounds_cum_time[8],1),"."))</f>
        <v>47.</v>
      </c>
      <c r="R25" s="129" t="str">
        <f>IF(ISBLANK(laps_times[[#This Row],[9]]),"DNF",CONCATENATE(RANK(rounds_cum_time[[#This Row],[9]],rounds_cum_time[9],1),"."))</f>
        <v>45.</v>
      </c>
      <c r="S25" s="129" t="str">
        <f>IF(ISBLANK(laps_times[[#This Row],[10]]),"DNF",CONCATENATE(RANK(rounds_cum_time[[#This Row],[10]],rounds_cum_time[10],1),"."))</f>
        <v>42.</v>
      </c>
      <c r="T25" s="129" t="str">
        <f>IF(ISBLANK(laps_times[[#This Row],[11]]),"DNF",CONCATENATE(RANK(rounds_cum_time[[#This Row],[11]],rounds_cum_time[11],1),"."))</f>
        <v>42.</v>
      </c>
      <c r="U25" s="129" t="str">
        <f>IF(ISBLANK(laps_times[[#This Row],[12]]),"DNF",CONCATENATE(RANK(rounds_cum_time[[#This Row],[12]],rounds_cum_time[12],1),"."))</f>
        <v>39.</v>
      </c>
      <c r="V25" s="129" t="str">
        <f>IF(ISBLANK(laps_times[[#This Row],[13]]),"DNF",CONCATENATE(RANK(rounds_cum_time[[#This Row],[13]],rounds_cum_time[13],1),"."))</f>
        <v>39.</v>
      </c>
      <c r="W25" s="129" t="str">
        <f>IF(ISBLANK(laps_times[[#This Row],[14]]),"DNF",CONCATENATE(RANK(rounds_cum_time[[#This Row],[14]],rounds_cum_time[14],1),"."))</f>
        <v>39.</v>
      </c>
      <c r="X25" s="129" t="str">
        <f>IF(ISBLANK(laps_times[[#This Row],[15]]),"DNF",CONCATENATE(RANK(rounds_cum_time[[#This Row],[15]],rounds_cum_time[15],1),"."))</f>
        <v>39.</v>
      </c>
      <c r="Y25" s="129" t="str">
        <f>IF(ISBLANK(laps_times[[#This Row],[16]]),"DNF",CONCATENATE(RANK(rounds_cum_time[[#This Row],[16]],rounds_cum_time[16],1),"."))</f>
        <v>38.</v>
      </c>
      <c r="Z25" s="129" t="str">
        <f>IF(ISBLANK(laps_times[[#This Row],[17]]),"DNF",CONCATENATE(RANK(rounds_cum_time[[#This Row],[17]],rounds_cum_time[17],1),"."))</f>
        <v>38.</v>
      </c>
      <c r="AA25" s="129" t="str">
        <f>IF(ISBLANK(laps_times[[#This Row],[18]]),"DNF",CONCATENATE(RANK(rounds_cum_time[[#This Row],[18]],rounds_cum_time[18],1),"."))</f>
        <v>38.</v>
      </c>
      <c r="AB25" s="129" t="str">
        <f>IF(ISBLANK(laps_times[[#This Row],[19]]),"DNF",CONCATENATE(RANK(rounds_cum_time[[#This Row],[19]],rounds_cum_time[19],1),"."))</f>
        <v>38.</v>
      </c>
      <c r="AC25" s="129" t="str">
        <f>IF(ISBLANK(laps_times[[#This Row],[20]]),"DNF",CONCATENATE(RANK(rounds_cum_time[[#This Row],[20]],rounds_cum_time[20],1),"."))</f>
        <v>38.</v>
      </c>
      <c r="AD25" s="129" t="str">
        <f>IF(ISBLANK(laps_times[[#This Row],[21]]),"DNF",CONCATENATE(RANK(rounds_cum_time[[#This Row],[21]],rounds_cum_time[21],1),"."))</f>
        <v>38.</v>
      </c>
      <c r="AE25" s="129" t="str">
        <f>IF(ISBLANK(laps_times[[#This Row],[22]]),"DNF",CONCATENATE(RANK(rounds_cum_time[[#This Row],[22]],rounds_cum_time[22],1),"."))</f>
        <v>38.</v>
      </c>
      <c r="AF25" s="129" t="str">
        <f>IF(ISBLANK(laps_times[[#This Row],[23]]),"DNF",CONCATENATE(RANK(rounds_cum_time[[#This Row],[23]],rounds_cum_time[23],1),"."))</f>
        <v>38.</v>
      </c>
      <c r="AG25" s="129" t="str">
        <f>IF(ISBLANK(laps_times[[#This Row],[24]]),"DNF",CONCATENATE(RANK(rounds_cum_time[[#This Row],[24]],rounds_cum_time[24],1),"."))</f>
        <v>38.</v>
      </c>
      <c r="AH25" s="129" t="str">
        <f>IF(ISBLANK(laps_times[[#This Row],[25]]),"DNF",CONCATENATE(RANK(rounds_cum_time[[#This Row],[25]],rounds_cum_time[25],1),"."))</f>
        <v>37.</v>
      </c>
      <c r="AI25" s="129" t="str">
        <f>IF(ISBLANK(laps_times[[#This Row],[26]]),"DNF",CONCATENATE(RANK(rounds_cum_time[[#This Row],[26]],rounds_cum_time[26],1),"."))</f>
        <v>37.</v>
      </c>
      <c r="AJ25" s="129" t="str">
        <f>IF(ISBLANK(laps_times[[#This Row],[27]]),"DNF",CONCATENATE(RANK(rounds_cum_time[[#This Row],[27]],rounds_cum_time[27],1),"."))</f>
        <v>38.</v>
      </c>
      <c r="AK25" s="129" t="str">
        <f>IF(ISBLANK(laps_times[[#This Row],[28]]),"DNF",CONCATENATE(RANK(rounds_cum_time[[#This Row],[28]],rounds_cum_time[28],1),"."))</f>
        <v>37.</v>
      </c>
      <c r="AL25" s="129" t="str">
        <f>IF(ISBLANK(laps_times[[#This Row],[29]]),"DNF",CONCATENATE(RANK(rounds_cum_time[[#This Row],[29]],rounds_cum_time[29],1),"."))</f>
        <v>37.</v>
      </c>
      <c r="AM25" s="129" t="str">
        <f>IF(ISBLANK(laps_times[[#This Row],[30]]),"DNF",CONCATENATE(RANK(rounds_cum_time[[#This Row],[30]],rounds_cum_time[30],1),"."))</f>
        <v>38.</v>
      </c>
      <c r="AN25" s="129" t="str">
        <f>IF(ISBLANK(laps_times[[#This Row],[31]]),"DNF",CONCATENATE(RANK(rounds_cum_time[[#This Row],[31]],rounds_cum_time[31],1),"."))</f>
        <v>37.</v>
      </c>
      <c r="AO25" s="129" t="str">
        <f>IF(ISBLANK(laps_times[[#This Row],[32]]),"DNF",CONCATENATE(RANK(rounds_cum_time[[#This Row],[32]],rounds_cum_time[32],1),"."))</f>
        <v>37.</v>
      </c>
      <c r="AP25" s="129" t="str">
        <f>IF(ISBLANK(laps_times[[#This Row],[33]]),"DNF",CONCATENATE(RANK(rounds_cum_time[[#This Row],[33]],rounds_cum_time[33],1),"."))</f>
        <v>36.</v>
      </c>
      <c r="AQ25" s="129" t="str">
        <f>IF(ISBLANK(laps_times[[#This Row],[34]]),"DNF",CONCATENATE(RANK(rounds_cum_time[[#This Row],[34]],rounds_cum_time[34],1),"."))</f>
        <v>35.</v>
      </c>
      <c r="AR25" s="129" t="str">
        <f>IF(ISBLANK(laps_times[[#This Row],[35]]),"DNF",CONCATENATE(RANK(rounds_cum_time[[#This Row],[35]],rounds_cum_time[35],1),"."))</f>
        <v>34.</v>
      </c>
      <c r="AS25" s="129" t="str">
        <f>IF(ISBLANK(laps_times[[#This Row],[36]]),"DNF",CONCATENATE(RANK(rounds_cum_time[[#This Row],[36]],rounds_cum_time[36],1),"."))</f>
        <v>34.</v>
      </c>
      <c r="AT25" s="129" t="str">
        <f>IF(ISBLANK(laps_times[[#This Row],[37]]),"DNF",CONCATENATE(RANK(rounds_cum_time[[#This Row],[37]],rounds_cum_time[37],1),"."))</f>
        <v>33.</v>
      </c>
      <c r="AU25" s="129" t="str">
        <f>IF(ISBLANK(laps_times[[#This Row],[38]]),"DNF",CONCATENATE(RANK(rounds_cum_time[[#This Row],[38]],rounds_cum_time[38],1),"."))</f>
        <v>33.</v>
      </c>
      <c r="AV25" s="129" t="str">
        <f>IF(ISBLANK(laps_times[[#This Row],[39]]),"DNF",CONCATENATE(RANK(rounds_cum_time[[#This Row],[39]],rounds_cum_time[39],1),"."))</f>
        <v>32.</v>
      </c>
      <c r="AW25" s="129" t="str">
        <f>IF(ISBLANK(laps_times[[#This Row],[40]]),"DNF",CONCATENATE(RANK(rounds_cum_time[[#This Row],[40]],rounds_cum_time[40],1),"."))</f>
        <v>33.</v>
      </c>
      <c r="AX25" s="129" t="str">
        <f>IF(ISBLANK(laps_times[[#This Row],[41]]),"DNF",CONCATENATE(RANK(rounds_cum_time[[#This Row],[41]],rounds_cum_time[41],1),"."))</f>
        <v>33.</v>
      </c>
      <c r="AY25" s="129" t="str">
        <f>IF(ISBLANK(laps_times[[#This Row],[42]]),"DNF",CONCATENATE(RANK(rounds_cum_time[[#This Row],[42]],rounds_cum_time[42],1),"."))</f>
        <v>33.</v>
      </c>
      <c r="AZ25" s="129" t="str">
        <f>IF(ISBLANK(laps_times[[#This Row],[43]]),"DNF",CONCATENATE(RANK(rounds_cum_time[[#This Row],[43]],rounds_cum_time[43],1),"."))</f>
        <v>34.</v>
      </c>
      <c r="BA25" s="129" t="str">
        <f>IF(ISBLANK(laps_times[[#This Row],[44]]),"DNF",CONCATENATE(RANK(rounds_cum_time[[#This Row],[44]],rounds_cum_time[44],1),"."))</f>
        <v>34.</v>
      </c>
      <c r="BB25" s="129" t="str">
        <f>IF(ISBLANK(laps_times[[#This Row],[45]]),"DNF",CONCATENATE(RANK(rounds_cum_time[[#This Row],[45]],rounds_cum_time[45],1),"."))</f>
        <v>34.</v>
      </c>
      <c r="BC25" s="129" t="str">
        <f>IF(ISBLANK(laps_times[[#This Row],[46]]),"DNF",CONCATENATE(RANK(rounds_cum_time[[#This Row],[46]],rounds_cum_time[46],1),"."))</f>
        <v>34.</v>
      </c>
      <c r="BD25" s="129" t="str">
        <f>IF(ISBLANK(laps_times[[#This Row],[47]]),"DNF",CONCATENATE(RANK(rounds_cum_time[[#This Row],[47]],rounds_cum_time[47],1),"."))</f>
        <v>34.</v>
      </c>
      <c r="BE25" s="129" t="str">
        <f>IF(ISBLANK(laps_times[[#This Row],[48]]),"DNF",CONCATENATE(RANK(rounds_cum_time[[#This Row],[48]],rounds_cum_time[48],1),"."))</f>
        <v>34.</v>
      </c>
      <c r="BF25" s="129" t="str">
        <f>IF(ISBLANK(laps_times[[#This Row],[49]]),"DNF",CONCATENATE(RANK(rounds_cum_time[[#This Row],[49]],rounds_cum_time[49],1),"."))</f>
        <v>33.</v>
      </c>
      <c r="BG25" s="129" t="str">
        <f>IF(ISBLANK(laps_times[[#This Row],[50]]),"DNF",CONCATENATE(RANK(rounds_cum_time[[#This Row],[50]],rounds_cum_time[50],1),"."))</f>
        <v>32.</v>
      </c>
      <c r="BH25" s="129" t="str">
        <f>IF(ISBLANK(laps_times[[#This Row],[51]]),"DNF",CONCATENATE(RANK(rounds_cum_time[[#This Row],[51]],rounds_cum_time[51],1),"."))</f>
        <v>31.</v>
      </c>
      <c r="BI25" s="129" t="str">
        <f>IF(ISBLANK(laps_times[[#This Row],[52]]),"DNF",CONCATENATE(RANK(rounds_cum_time[[#This Row],[52]],rounds_cum_time[52],1),"."))</f>
        <v>31.</v>
      </c>
      <c r="BJ25" s="129" t="str">
        <f>IF(ISBLANK(laps_times[[#This Row],[53]]),"DNF",CONCATENATE(RANK(rounds_cum_time[[#This Row],[53]],rounds_cum_time[53],1),"."))</f>
        <v>31.</v>
      </c>
      <c r="BK25" s="129" t="str">
        <f>IF(ISBLANK(laps_times[[#This Row],[54]]),"DNF",CONCATENATE(RANK(rounds_cum_time[[#This Row],[54]],rounds_cum_time[54],1),"."))</f>
        <v>29.</v>
      </c>
      <c r="BL25" s="129" t="str">
        <f>IF(ISBLANK(laps_times[[#This Row],[55]]),"DNF",CONCATENATE(RANK(rounds_cum_time[[#This Row],[55]],rounds_cum_time[55],1),"."))</f>
        <v>29.</v>
      </c>
      <c r="BM25" s="129" t="str">
        <f>IF(ISBLANK(laps_times[[#This Row],[56]]),"DNF",CONCATENATE(RANK(rounds_cum_time[[#This Row],[56]],rounds_cum_time[56],1),"."))</f>
        <v>29.</v>
      </c>
      <c r="BN25" s="129" t="str">
        <f>IF(ISBLANK(laps_times[[#This Row],[57]]),"DNF",CONCATENATE(RANK(rounds_cum_time[[#This Row],[57]],rounds_cum_time[57],1),"."))</f>
        <v>29.</v>
      </c>
      <c r="BO25" s="129" t="str">
        <f>IF(ISBLANK(laps_times[[#This Row],[58]]),"DNF",CONCATENATE(RANK(rounds_cum_time[[#This Row],[58]],rounds_cum_time[58],1),"."))</f>
        <v>29.</v>
      </c>
      <c r="BP25" s="129" t="str">
        <f>IF(ISBLANK(laps_times[[#This Row],[59]]),"DNF",CONCATENATE(RANK(rounds_cum_time[[#This Row],[59]],rounds_cum_time[59],1),"."))</f>
        <v>28.</v>
      </c>
      <c r="BQ25" s="129" t="str">
        <f>IF(ISBLANK(laps_times[[#This Row],[60]]),"DNF",CONCATENATE(RANK(rounds_cum_time[[#This Row],[60]],rounds_cum_time[60],1),"."))</f>
        <v>28.</v>
      </c>
      <c r="BR25" s="129" t="str">
        <f>IF(ISBLANK(laps_times[[#This Row],[61]]),"DNF",CONCATENATE(RANK(rounds_cum_time[[#This Row],[61]],rounds_cum_time[61],1),"."))</f>
        <v>27.</v>
      </c>
      <c r="BS25" s="129" t="str">
        <f>IF(ISBLANK(laps_times[[#This Row],[62]]),"DNF",CONCATENATE(RANK(rounds_cum_time[[#This Row],[62]],rounds_cum_time[62],1),"."))</f>
        <v>27.</v>
      </c>
      <c r="BT25" s="129" t="str">
        <f>IF(ISBLANK(laps_times[[#This Row],[63]]),"DNF",CONCATENATE(RANK(rounds_cum_time[[#This Row],[63]],rounds_cum_time[63],1),"."))</f>
        <v>26.</v>
      </c>
      <c r="BU25" s="129" t="str">
        <f>IF(ISBLANK(laps_times[[#This Row],[64]]),"DNF",CONCATENATE(RANK(rounds_cum_time[[#This Row],[64]],rounds_cum_time[64],1),"."))</f>
        <v>27.</v>
      </c>
      <c r="BV25" s="129" t="str">
        <f>IF(ISBLANK(laps_times[[#This Row],[65]]),"DNF",CONCATENATE(RANK(rounds_cum_time[[#This Row],[65]],rounds_cum_time[65],1),"."))</f>
        <v>27.</v>
      </c>
      <c r="BW25" s="129" t="str">
        <f>IF(ISBLANK(laps_times[[#This Row],[66]]),"DNF",CONCATENATE(RANK(rounds_cum_time[[#This Row],[66]],rounds_cum_time[66],1),"."))</f>
        <v>27.</v>
      </c>
      <c r="BX25" s="129" t="str">
        <f>IF(ISBLANK(laps_times[[#This Row],[67]]),"DNF",CONCATENATE(RANK(rounds_cum_time[[#This Row],[67]],rounds_cum_time[67],1),"."))</f>
        <v>27.</v>
      </c>
      <c r="BY25" s="129" t="str">
        <f>IF(ISBLANK(laps_times[[#This Row],[68]]),"DNF",CONCATENATE(RANK(rounds_cum_time[[#This Row],[68]],rounds_cum_time[68],1),"."))</f>
        <v>27.</v>
      </c>
      <c r="BZ25" s="129" t="str">
        <f>IF(ISBLANK(laps_times[[#This Row],[69]]),"DNF",CONCATENATE(RANK(rounds_cum_time[[#This Row],[69]],rounds_cum_time[69],1),"."))</f>
        <v>27.</v>
      </c>
      <c r="CA25" s="129" t="str">
        <f>IF(ISBLANK(laps_times[[#This Row],[70]]),"DNF",CONCATENATE(RANK(rounds_cum_time[[#This Row],[70]],rounds_cum_time[70],1),"."))</f>
        <v>27.</v>
      </c>
      <c r="CB25" s="129" t="str">
        <f>IF(ISBLANK(laps_times[[#This Row],[71]]),"DNF",CONCATENATE(RANK(rounds_cum_time[[#This Row],[71]],rounds_cum_time[71],1),"."))</f>
        <v>27.</v>
      </c>
      <c r="CC25" s="129" t="str">
        <f>IF(ISBLANK(laps_times[[#This Row],[72]]),"DNF",CONCATENATE(RANK(rounds_cum_time[[#This Row],[72]],rounds_cum_time[72],1),"."))</f>
        <v>27.</v>
      </c>
      <c r="CD25" s="129" t="str">
        <f>IF(ISBLANK(laps_times[[#This Row],[73]]),"DNF",CONCATENATE(RANK(rounds_cum_time[[#This Row],[73]],rounds_cum_time[73],1),"."))</f>
        <v>27.</v>
      </c>
      <c r="CE25" s="129" t="str">
        <f>IF(ISBLANK(laps_times[[#This Row],[74]]),"DNF",CONCATENATE(RANK(rounds_cum_time[[#This Row],[74]],rounds_cum_time[74],1),"."))</f>
        <v>27.</v>
      </c>
      <c r="CF25" s="129" t="str">
        <f>IF(ISBLANK(laps_times[[#This Row],[75]]),"DNF",CONCATENATE(RANK(rounds_cum_time[[#This Row],[75]],rounds_cum_time[75],1),"."))</f>
        <v>27.</v>
      </c>
      <c r="CG25" s="129" t="str">
        <f>IF(ISBLANK(laps_times[[#This Row],[76]]),"DNF",CONCATENATE(RANK(rounds_cum_time[[#This Row],[76]],rounds_cum_time[76],1),"."))</f>
        <v>27.</v>
      </c>
      <c r="CH25" s="129" t="str">
        <f>IF(ISBLANK(laps_times[[#This Row],[77]]),"DNF",CONCATENATE(RANK(rounds_cum_time[[#This Row],[77]],rounds_cum_time[77],1),"."))</f>
        <v>27.</v>
      </c>
      <c r="CI25" s="129" t="str">
        <f>IF(ISBLANK(laps_times[[#This Row],[78]]),"DNF",CONCATENATE(RANK(rounds_cum_time[[#This Row],[78]],rounds_cum_time[78],1),"."))</f>
        <v>26.</v>
      </c>
      <c r="CJ25" s="129" t="str">
        <f>IF(ISBLANK(laps_times[[#This Row],[79]]),"DNF",CONCATENATE(RANK(rounds_cum_time[[#This Row],[79]],rounds_cum_time[79],1),"."))</f>
        <v>26.</v>
      </c>
      <c r="CK25" s="129" t="str">
        <f>IF(ISBLANK(laps_times[[#This Row],[80]]),"DNF",CONCATENATE(RANK(rounds_cum_time[[#This Row],[80]],rounds_cum_time[80],1),"."))</f>
        <v>26.</v>
      </c>
      <c r="CL25" s="129" t="str">
        <f>IF(ISBLANK(laps_times[[#This Row],[81]]),"DNF",CONCATENATE(RANK(rounds_cum_time[[#This Row],[81]],rounds_cum_time[81],1),"."))</f>
        <v>26.</v>
      </c>
      <c r="CM25" s="129" t="str">
        <f>IF(ISBLANK(laps_times[[#This Row],[82]]),"DNF",CONCATENATE(RANK(rounds_cum_time[[#This Row],[82]],rounds_cum_time[82],1),"."))</f>
        <v>26.</v>
      </c>
      <c r="CN25" s="129" t="str">
        <f>IF(ISBLANK(laps_times[[#This Row],[83]]),"DNF",CONCATENATE(RANK(rounds_cum_time[[#This Row],[83]],rounds_cum_time[83],1),"."))</f>
        <v>25.</v>
      </c>
      <c r="CO25" s="129" t="str">
        <f>IF(ISBLANK(laps_times[[#This Row],[84]]),"DNF",CONCATENATE(RANK(rounds_cum_time[[#This Row],[84]],rounds_cum_time[84],1),"."))</f>
        <v>25.</v>
      </c>
      <c r="CP25" s="129" t="str">
        <f>IF(ISBLANK(laps_times[[#This Row],[85]]),"DNF",CONCATENATE(RANK(rounds_cum_time[[#This Row],[85]],rounds_cum_time[85],1),"."))</f>
        <v>25.</v>
      </c>
      <c r="CQ25" s="129" t="str">
        <f>IF(ISBLANK(laps_times[[#This Row],[86]]),"DNF",CONCATENATE(RANK(rounds_cum_time[[#This Row],[86]],rounds_cum_time[86],1),"."))</f>
        <v>25.</v>
      </c>
      <c r="CR25" s="129" t="str">
        <f>IF(ISBLANK(laps_times[[#This Row],[87]]),"DNF",CONCATENATE(RANK(rounds_cum_time[[#This Row],[87]],rounds_cum_time[87],1),"."))</f>
        <v>24.</v>
      </c>
      <c r="CS25" s="129" t="str">
        <f>IF(ISBLANK(laps_times[[#This Row],[88]]),"DNF",CONCATENATE(RANK(rounds_cum_time[[#This Row],[88]],rounds_cum_time[88],1),"."))</f>
        <v>24.</v>
      </c>
      <c r="CT25" s="129" t="str">
        <f>IF(ISBLANK(laps_times[[#This Row],[89]]),"DNF",CONCATENATE(RANK(rounds_cum_time[[#This Row],[89]],rounds_cum_time[89],1),"."))</f>
        <v>24.</v>
      </c>
      <c r="CU25" s="129" t="str">
        <f>IF(ISBLANK(laps_times[[#This Row],[90]]),"DNF",CONCATENATE(RANK(rounds_cum_time[[#This Row],[90]],rounds_cum_time[90],1),"."))</f>
        <v>24.</v>
      </c>
      <c r="CV25" s="129" t="str">
        <f>IF(ISBLANK(laps_times[[#This Row],[91]]),"DNF",CONCATENATE(RANK(rounds_cum_time[[#This Row],[91]],rounds_cum_time[91],1),"."))</f>
        <v>24.</v>
      </c>
      <c r="CW25" s="129" t="str">
        <f>IF(ISBLANK(laps_times[[#This Row],[92]]),"DNF",CONCATENATE(RANK(rounds_cum_time[[#This Row],[92]],rounds_cum_time[92],1),"."))</f>
        <v>23.</v>
      </c>
      <c r="CX25" s="129" t="str">
        <f>IF(ISBLANK(laps_times[[#This Row],[93]]),"DNF",CONCATENATE(RANK(rounds_cum_time[[#This Row],[93]],rounds_cum_time[93],1),"."))</f>
        <v>22.</v>
      </c>
      <c r="CY25" s="129" t="str">
        <f>IF(ISBLANK(laps_times[[#This Row],[94]]),"DNF",CONCATENATE(RANK(rounds_cum_time[[#This Row],[94]],rounds_cum_time[94],1),"."))</f>
        <v>22.</v>
      </c>
      <c r="CZ25" s="129" t="str">
        <f>IF(ISBLANK(laps_times[[#This Row],[95]]),"DNF",CONCATENATE(RANK(rounds_cum_time[[#This Row],[95]],rounds_cum_time[95],1),"."))</f>
        <v>22.</v>
      </c>
      <c r="DA25" s="129" t="str">
        <f>IF(ISBLANK(laps_times[[#This Row],[96]]),"DNF",CONCATENATE(RANK(rounds_cum_time[[#This Row],[96]],rounds_cum_time[96],1),"."))</f>
        <v>22.</v>
      </c>
      <c r="DB25" s="129" t="str">
        <f>IF(ISBLANK(laps_times[[#This Row],[97]]),"DNF",CONCATENATE(RANK(rounds_cum_time[[#This Row],[97]],rounds_cum_time[97],1),"."))</f>
        <v>22.</v>
      </c>
      <c r="DC25" s="129" t="str">
        <f>IF(ISBLANK(laps_times[[#This Row],[98]]),"DNF",CONCATENATE(RANK(rounds_cum_time[[#This Row],[98]],rounds_cum_time[98],1),"."))</f>
        <v>22.</v>
      </c>
      <c r="DD25" s="129" t="str">
        <f>IF(ISBLANK(laps_times[[#This Row],[99]]),"DNF",CONCATENATE(RANK(rounds_cum_time[[#This Row],[99]],rounds_cum_time[99],1),"."))</f>
        <v>22.</v>
      </c>
      <c r="DE25" s="129" t="str">
        <f>IF(ISBLANK(laps_times[[#This Row],[100]]),"DNF",CONCATENATE(RANK(rounds_cum_time[[#This Row],[100]],rounds_cum_time[100],1),"."))</f>
        <v>22.</v>
      </c>
      <c r="DF25" s="129" t="str">
        <f>IF(ISBLANK(laps_times[[#This Row],[101]]),"DNF",CONCATENATE(RANK(rounds_cum_time[[#This Row],[101]],rounds_cum_time[101],1),"."))</f>
        <v>22.</v>
      </c>
      <c r="DG25" s="129" t="str">
        <f>IF(ISBLANK(laps_times[[#This Row],[102]]),"DNF",CONCATENATE(RANK(rounds_cum_time[[#This Row],[102]],rounds_cum_time[102],1),"."))</f>
        <v>22.</v>
      </c>
      <c r="DH25" s="129" t="str">
        <f>IF(ISBLANK(laps_times[[#This Row],[103]]),"DNF",CONCATENATE(RANK(rounds_cum_time[[#This Row],[103]],rounds_cum_time[103],1),"."))</f>
        <v>22.</v>
      </c>
      <c r="DI25" s="130" t="str">
        <f>IF(ISBLANK(laps_times[[#This Row],[104]]),"DNF",CONCATENATE(RANK(rounds_cum_time[[#This Row],[104]],rounds_cum_time[104],1),"."))</f>
        <v>22.</v>
      </c>
      <c r="DJ25" s="130" t="str">
        <f>IF(ISBLANK(laps_times[[#This Row],[105]]),"DNF",CONCATENATE(RANK(rounds_cum_time[[#This Row],[105]],rounds_cum_time[105],1),"."))</f>
        <v>22.</v>
      </c>
    </row>
    <row r="26" spans="2:114">
      <c r="B26" s="123">
        <f>laps_times[[#This Row],[poř]]</f>
        <v>23</v>
      </c>
      <c r="C26" s="128">
        <f>laps_times[[#This Row],[s.č.]]</f>
        <v>90</v>
      </c>
      <c r="D26" s="124" t="str">
        <f>laps_times[[#This Row],[jméno]]</f>
        <v>Roudnická Veronika</v>
      </c>
      <c r="E26" s="125">
        <f>laps_times[[#This Row],[roč]]</f>
        <v>1986</v>
      </c>
      <c r="F26" s="125" t="str">
        <f>laps_times[[#This Row],[kat]]</f>
        <v>Z1</v>
      </c>
      <c r="G26" s="125">
        <f>laps_times[[#This Row],[poř_kat]]</f>
        <v>3</v>
      </c>
      <c r="H26" s="124" t="str">
        <f>IF(ISBLANK(laps_times[[#This Row],[klub]]),"-",laps_times[[#This Row],[klub]])</f>
        <v>AC Rumburk</v>
      </c>
      <c r="I26" s="133">
        <f>laps_times[[#This Row],[celk. čas]]</f>
        <v>0.1486736111111111</v>
      </c>
      <c r="J26" s="129" t="str">
        <f>IF(ISBLANK(laps_times[[#This Row],[1]]),"DNF",CONCATENATE(RANK(rounds_cum_time[[#This Row],[1]],rounds_cum_time[1],1),"."))</f>
        <v>28.</v>
      </c>
      <c r="K26" s="129" t="str">
        <f>IF(ISBLANK(laps_times[[#This Row],[2]]),"DNF",CONCATENATE(RANK(rounds_cum_time[[#This Row],[2]],rounds_cum_time[2],1),"."))</f>
        <v>31.</v>
      </c>
      <c r="L26" s="129" t="str">
        <f>IF(ISBLANK(laps_times[[#This Row],[3]]),"DNF",CONCATENATE(RANK(rounds_cum_time[[#This Row],[3]],rounds_cum_time[3],1),"."))</f>
        <v>34.</v>
      </c>
      <c r="M26" s="129" t="str">
        <f>IF(ISBLANK(laps_times[[#This Row],[4]]),"DNF",CONCATENATE(RANK(rounds_cum_time[[#This Row],[4]],rounds_cum_time[4],1),"."))</f>
        <v>40.</v>
      </c>
      <c r="N26" s="129" t="str">
        <f>IF(ISBLANK(laps_times[[#This Row],[5]]),"DNF",CONCATENATE(RANK(rounds_cum_time[[#This Row],[5]],rounds_cum_time[5],1),"."))</f>
        <v>41.</v>
      </c>
      <c r="O26" s="129" t="str">
        <f>IF(ISBLANK(laps_times[[#This Row],[6]]),"DNF",CONCATENATE(RANK(rounds_cum_time[[#This Row],[6]],rounds_cum_time[6],1),"."))</f>
        <v>41.</v>
      </c>
      <c r="P26" s="129" t="str">
        <f>IF(ISBLANK(laps_times[[#This Row],[7]]),"DNF",CONCATENATE(RANK(rounds_cum_time[[#This Row],[7]],rounds_cum_time[7],1),"."))</f>
        <v>41.</v>
      </c>
      <c r="Q26" s="129" t="str">
        <f>IF(ISBLANK(laps_times[[#This Row],[8]]),"DNF",CONCATENATE(RANK(rounds_cum_time[[#This Row],[8]],rounds_cum_time[8],1),"."))</f>
        <v>41.</v>
      </c>
      <c r="R26" s="129" t="str">
        <f>IF(ISBLANK(laps_times[[#This Row],[9]]),"DNF",CONCATENATE(RANK(rounds_cum_time[[#This Row],[9]],rounds_cum_time[9],1),"."))</f>
        <v>41.</v>
      </c>
      <c r="S26" s="129" t="str">
        <f>IF(ISBLANK(laps_times[[#This Row],[10]]),"DNF",CONCATENATE(RANK(rounds_cum_time[[#This Row],[10]],rounds_cum_time[10],1),"."))</f>
        <v>41.</v>
      </c>
      <c r="T26" s="129" t="str">
        <f>IF(ISBLANK(laps_times[[#This Row],[11]]),"DNF",CONCATENATE(RANK(rounds_cum_time[[#This Row],[11]],rounds_cum_time[11],1),"."))</f>
        <v>41.</v>
      </c>
      <c r="U26" s="129" t="str">
        <f>IF(ISBLANK(laps_times[[#This Row],[12]]),"DNF",CONCATENATE(RANK(rounds_cum_time[[#This Row],[12]],rounds_cum_time[12],1),"."))</f>
        <v>42.</v>
      </c>
      <c r="V26" s="129" t="str">
        <f>IF(ISBLANK(laps_times[[#This Row],[13]]),"DNF",CONCATENATE(RANK(rounds_cum_time[[#This Row],[13]],rounds_cum_time[13],1),"."))</f>
        <v>41.</v>
      </c>
      <c r="W26" s="129" t="str">
        <f>IF(ISBLANK(laps_times[[#This Row],[14]]),"DNF",CONCATENATE(RANK(rounds_cum_time[[#This Row],[14]],rounds_cum_time[14],1),"."))</f>
        <v>42.</v>
      </c>
      <c r="X26" s="129" t="str">
        <f>IF(ISBLANK(laps_times[[#This Row],[15]]),"DNF",CONCATENATE(RANK(rounds_cum_time[[#This Row],[15]],rounds_cum_time[15],1),"."))</f>
        <v>42.</v>
      </c>
      <c r="Y26" s="129" t="str">
        <f>IF(ISBLANK(laps_times[[#This Row],[16]]),"DNF",CONCATENATE(RANK(rounds_cum_time[[#This Row],[16]],rounds_cum_time[16],1),"."))</f>
        <v>41.</v>
      </c>
      <c r="Z26" s="129" t="str">
        <f>IF(ISBLANK(laps_times[[#This Row],[17]]),"DNF",CONCATENATE(RANK(rounds_cum_time[[#This Row],[17]],rounds_cum_time[17],1),"."))</f>
        <v>42.</v>
      </c>
      <c r="AA26" s="129" t="str">
        <f>IF(ISBLANK(laps_times[[#This Row],[18]]),"DNF",CONCATENATE(RANK(rounds_cum_time[[#This Row],[18]],rounds_cum_time[18],1),"."))</f>
        <v>41.</v>
      </c>
      <c r="AB26" s="129" t="str">
        <f>IF(ISBLANK(laps_times[[#This Row],[19]]),"DNF",CONCATENATE(RANK(rounds_cum_time[[#This Row],[19]],rounds_cum_time[19],1),"."))</f>
        <v>41.</v>
      </c>
      <c r="AC26" s="129" t="str">
        <f>IF(ISBLANK(laps_times[[#This Row],[20]]),"DNF",CONCATENATE(RANK(rounds_cum_time[[#This Row],[20]],rounds_cum_time[20],1),"."))</f>
        <v>43.</v>
      </c>
      <c r="AD26" s="129" t="str">
        <f>IF(ISBLANK(laps_times[[#This Row],[21]]),"DNF",CONCATENATE(RANK(rounds_cum_time[[#This Row],[21]],rounds_cum_time[21],1),"."))</f>
        <v>43.</v>
      </c>
      <c r="AE26" s="129" t="str">
        <f>IF(ISBLANK(laps_times[[#This Row],[22]]),"DNF",CONCATENATE(RANK(rounds_cum_time[[#This Row],[22]],rounds_cum_time[22],1),"."))</f>
        <v>43.</v>
      </c>
      <c r="AF26" s="129" t="str">
        <f>IF(ISBLANK(laps_times[[#This Row],[23]]),"DNF",CONCATENATE(RANK(rounds_cum_time[[#This Row],[23]],rounds_cum_time[23],1),"."))</f>
        <v>43.</v>
      </c>
      <c r="AG26" s="129" t="str">
        <f>IF(ISBLANK(laps_times[[#This Row],[24]]),"DNF",CONCATENATE(RANK(rounds_cum_time[[#This Row],[24]],rounds_cum_time[24],1),"."))</f>
        <v>43.</v>
      </c>
      <c r="AH26" s="129" t="str">
        <f>IF(ISBLANK(laps_times[[#This Row],[25]]),"DNF",CONCATENATE(RANK(rounds_cum_time[[#This Row],[25]],rounds_cum_time[25],1),"."))</f>
        <v>43.</v>
      </c>
      <c r="AI26" s="129" t="str">
        <f>IF(ISBLANK(laps_times[[#This Row],[26]]),"DNF",CONCATENATE(RANK(rounds_cum_time[[#This Row],[26]],rounds_cum_time[26],1),"."))</f>
        <v>44.</v>
      </c>
      <c r="AJ26" s="129" t="str">
        <f>IF(ISBLANK(laps_times[[#This Row],[27]]),"DNF",CONCATENATE(RANK(rounds_cum_time[[#This Row],[27]],rounds_cum_time[27],1),"."))</f>
        <v>44.</v>
      </c>
      <c r="AK26" s="129" t="str">
        <f>IF(ISBLANK(laps_times[[#This Row],[28]]),"DNF",CONCATENATE(RANK(rounds_cum_time[[#This Row],[28]],rounds_cum_time[28],1),"."))</f>
        <v>44.</v>
      </c>
      <c r="AL26" s="129" t="str">
        <f>IF(ISBLANK(laps_times[[#This Row],[29]]),"DNF",CONCATENATE(RANK(rounds_cum_time[[#This Row],[29]],rounds_cum_time[29],1),"."))</f>
        <v>45.</v>
      </c>
      <c r="AM26" s="129" t="str">
        <f>IF(ISBLANK(laps_times[[#This Row],[30]]),"DNF",CONCATENATE(RANK(rounds_cum_time[[#This Row],[30]],rounds_cum_time[30],1),"."))</f>
        <v>45.</v>
      </c>
      <c r="AN26" s="129" t="str">
        <f>IF(ISBLANK(laps_times[[#This Row],[31]]),"DNF",CONCATENATE(RANK(rounds_cum_time[[#This Row],[31]],rounds_cum_time[31],1),"."))</f>
        <v>45.</v>
      </c>
      <c r="AO26" s="129" t="str">
        <f>IF(ISBLANK(laps_times[[#This Row],[32]]),"DNF",CONCATENATE(RANK(rounds_cum_time[[#This Row],[32]],rounds_cum_time[32],1),"."))</f>
        <v>45.</v>
      </c>
      <c r="AP26" s="129" t="str">
        <f>IF(ISBLANK(laps_times[[#This Row],[33]]),"DNF",CONCATENATE(RANK(rounds_cum_time[[#This Row],[33]],rounds_cum_time[33],1),"."))</f>
        <v>45.</v>
      </c>
      <c r="AQ26" s="129" t="str">
        <f>IF(ISBLANK(laps_times[[#This Row],[34]]),"DNF",CONCATENATE(RANK(rounds_cum_time[[#This Row],[34]],rounds_cum_time[34],1),"."))</f>
        <v>45.</v>
      </c>
      <c r="AR26" s="129" t="str">
        <f>IF(ISBLANK(laps_times[[#This Row],[35]]),"DNF",CONCATENATE(RANK(rounds_cum_time[[#This Row],[35]],rounds_cum_time[35],1),"."))</f>
        <v>45.</v>
      </c>
      <c r="AS26" s="129" t="str">
        <f>IF(ISBLANK(laps_times[[#This Row],[36]]),"DNF",CONCATENATE(RANK(rounds_cum_time[[#This Row],[36]],rounds_cum_time[36],1),"."))</f>
        <v>45.</v>
      </c>
      <c r="AT26" s="129" t="str">
        <f>IF(ISBLANK(laps_times[[#This Row],[37]]),"DNF",CONCATENATE(RANK(rounds_cum_time[[#This Row],[37]],rounds_cum_time[37],1),"."))</f>
        <v>42.</v>
      </c>
      <c r="AU26" s="129" t="str">
        <f>IF(ISBLANK(laps_times[[#This Row],[38]]),"DNF",CONCATENATE(RANK(rounds_cum_time[[#This Row],[38]],rounds_cum_time[38],1),"."))</f>
        <v>42.</v>
      </c>
      <c r="AV26" s="129" t="str">
        <f>IF(ISBLANK(laps_times[[#This Row],[39]]),"DNF",CONCATENATE(RANK(rounds_cum_time[[#This Row],[39]],rounds_cum_time[39],1),"."))</f>
        <v>42.</v>
      </c>
      <c r="AW26" s="129" t="str">
        <f>IF(ISBLANK(laps_times[[#This Row],[40]]),"DNF",CONCATENATE(RANK(rounds_cum_time[[#This Row],[40]],rounds_cum_time[40],1),"."))</f>
        <v>42.</v>
      </c>
      <c r="AX26" s="129" t="str">
        <f>IF(ISBLANK(laps_times[[#This Row],[41]]),"DNF",CONCATENATE(RANK(rounds_cum_time[[#This Row],[41]],rounds_cum_time[41],1),"."))</f>
        <v>42.</v>
      </c>
      <c r="AY26" s="129" t="str">
        <f>IF(ISBLANK(laps_times[[#This Row],[42]]),"DNF",CONCATENATE(RANK(rounds_cum_time[[#This Row],[42]],rounds_cum_time[42],1),"."))</f>
        <v>41.</v>
      </c>
      <c r="AZ26" s="129" t="str">
        <f>IF(ISBLANK(laps_times[[#This Row],[43]]),"DNF",CONCATENATE(RANK(rounds_cum_time[[#This Row],[43]],rounds_cum_time[43],1),"."))</f>
        <v>41.</v>
      </c>
      <c r="BA26" s="129" t="str">
        <f>IF(ISBLANK(laps_times[[#This Row],[44]]),"DNF",CONCATENATE(RANK(rounds_cum_time[[#This Row],[44]],rounds_cum_time[44],1),"."))</f>
        <v>41.</v>
      </c>
      <c r="BB26" s="129" t="str">
        <f>IF(ISBLANK(laps_times[[#This Row],[45]]),"DNF",CONCATENATE(RANK(rounds_cum_time[[#This Row],[45]],rounds_cum_time[45],1),"."))</f>
        <v>40.</v>
      </c>
      <c r="BC26" s="129" t="str">
        <f>IF(ISBLANK(laps_times[[#This Row],[46]]),"DNF",CONCATENATE(RANK(rounds_cum_time[[#This Row],[46]],rounds_cum_time[46],1),"."))</f>
        <v>41.</v>
      </c>
      <c r="BD26" s="129" t="str">
        <f>IF(ISBLANK(laps_times[[#This Row],[47]]),"DNF",CONCATENATE(RANK(rounds_cum_time[[#This Row],[47]],rounds_cum_time[47],1),"."))</f>
        <v>39.</v>
      </c>
      <c r="BE26" s="129" t="str">
        <f>IF(ISBLANK(laps_times[[#This Row],[48]]),"DNF",CONCATENATE(RANK(rounds_cum_time[[#This Row],[48]],rounds_cum_time[48],1),"."))</f>
        <v>40.</v>
      </c>
      <c r="BF26" s="129" t="str">
        <f>IF(ISBLANK(laps_times[[#This Row],[49]]),"DNF",CONCATENATE(RANK(rounds_cum_time[[#This Row],[49]],rounds_cum_time[49],1),"."))</f>
        <v>40.</v>
      </c>
      <c r="BG26" s="129" t="str">
        <f>IF(ISBLANK(laps_times[[#This Row],[50]]),"DNF",CONCATENATE(RANK(rounds_cum_time[[#This Row],[50]],rounds_cum_time[50],1),"."))</f>
        <v>40.</v>
      </c>
      <c r="BH26" s="129" t="str">
        <f>IF(ISBLANK(laps_times[[#This Row],[51]]),"DNF",CONCATENATE(RANK(rounds_cum_time[[#This Row],[51]],rounds_cum_time[51],1),"."))</f>
        <v>39.</v>
      </c>
      <c r="BI26" s="129" t="str">
        <f>IF(ISBLANK(laps_times[[#This Row],[52]]),"DNF",CONCATENATE(RANK(rounds_cum_time[[#This Row],[52]],rounds_cum_time[52],1),"."))</f>
        <v>39.</v>
      </c>
      <c r="BJ26" s="129" t="str">
        <f>IF(ISBLANK(laps_times[[#This Row],[53]]),"DNF",CONCATENATE(RANK(rounds_cum_time[[#This Row],[53]],rounds_cum_time[53],1),"."))</f>
        <v>39.</v>
      </c>
      <c r="BK26" s="129" t="str">
        <f>IF(ISBLANK(laps_times[[#This Row],[54]]),"DNF",CONCATENATE(RANK(rounds_cum_time[[#This Row],[54]],rounds_cum_time[54],1),"."))</f>
        <v>39.</v>
      </c>
      <c r="BL26" s="129" t="str">
        <f>IF(ISBLANK(laps_times[[#This Row],[55]]),"DNF",CONCATENATE(RANK(rounds_cum_time[[#This Row],[55]],rounds_cum_time[55],1),"."))</f>
        <v>39.</v>
      </c>
      <c r="BM26" s="129" t="str">
        <f>IF(ISBLANK(laps_times[[#This Row],[56]]),"DNF",CONCATENATE(RANK(rounds_cum_time[[#This Row],[56]],rounds_cum_time[56],1),"."))</f>
        <v>39.</v>
      </c>
      <c r="BN26" s="129" t="str">
        <f>IF(ISBLANK(laps_times[[#This Row],[57]]),"DNF",CONCATENATE(RANK(rounds_cum_time[[#This Row],[57]],rounds_cum_time[57],1),"."))</f>
        <v>38.</v>
      </c>
      <c r="BO26" s="129" t="str">
        <f>IF(ISBLANK(laps_times[[#This Row],[58]]),"DNF",CONCATENATE(RANK(rounds_cum_time[[#This Row],[58]],rounds_cum_time[58],1),"."))</f>
        <v>38.</v>
      </c>
      <c r="BP26" s="129" t="str">
        <f>IF(ISBLANK(laps_times[[#This Row],[59]]),"DNF",CONCATENATE(RANK(rounds_cum_time[[#This Row],[59]],rounds_cum_time[59],1),"."))</f>
        <v>38.</v>
      </c>
      <c r="BQ26" s="129" t="str">
        <f>IF(ISBLANK(laps_times[[#This Row],[60]]),"DNF",CONCATENATE(RANK(rounds_cum_time[[#This Row],[60]],rounds_cum_time[60],1),"."))</f>
        <v>37.</v>
      </c>
      <c r="BR26" s="129" t="str">
        <f>IF(ISBLANK(laps_times[[#This Row],[61]]),"DNF",CONCATENATE(RANK(rounds_cum_time[[#This Row],[61]],rounds_cum_time[61],1),"."))</f>
        <v>36.</v>
      </c>
      <c r="BS26" s="129" t="str">
        <f>IF(ISBLANK(laps_times[[#This Row],[62]]),"DNF",CONCATENATE(RANK(rounds_cum_time[[#This Row],[62]],rounds_cum_time[62],1),"."))</f>
        <v>36.</v>
      </c>
      <c r="BT26" s="129" t="str">
        <f>IF(ISBLANK(laps_times[[#This Row],[63]]),"DNF",CONCATENATE(RANK(rounds_cum_time[[#This Row],[63]],rounds_cum_time[63],1),"."))</f>
        <v>34.</v>
      </c>
      <c r="BU26" s="129" t="str">
        <f>IF(ISBLANK(laps_times[[#This Row],[64]]),"DNF",CONCATENATE(RANK(rounds_cum_time[[#This Row],[64]],rounds_cum_time[64],1),"."))</f>
        <v>33.</v>
      </c>
      <c r="BV26" s="129" t="str">
        <f>IF(ISBLANK(laps_times[[#This Row],[65]]),"DNF",CONCATENATE(RANK(rounds_cum_time[[#This Row],[65]],rounds_cum_time[65],1),"."))</f>
        <v>33.</v>
      </c>
      <c r="BW26" s="129" t="str">
        <f>IF(ISBLANK(laps_times[[#This Row],[66]]),"DNF",CONCATENATE(RANK(rounds_cum_time[[#This Row],[66]],rounds_cum_time[66],1),"."))</f>
        <v>33.</v>
      </c>
      <c r="BX26" s="129" t="str">
        <f>IF(ISBLANK(laps_times[[#This Row],[67]]),"DNF",CONCATENATE(RANK(rounds_cum_time[[#This Row],[67]],rounds_cum_time[67],1),"."))</f>
        <v>33.</v>
      </c>
      <c r="BY26" s="129" t="str">
        <f>IF(ISBLANK(laps_times[[#This Row],[68]]),"DNF",CONCATENATE(RANK(rounds_cum_time[[#This Row],[68]],rounds_cum_time[68],1),"."))</f>
        <v>33.</v>
      </c>
      <c r="BZ26" s="129" t="str">
        <f>IF(ISBLANK(laps_times[[#This Row],[69]]),"DNF",CONCATENATE(RANK(rounds_cum_time[[#This Row],[69]],rounds_cum_time[69],1),"."))</f>
        <v>33.</v>
      </c>
      <c r="CA26" s="129" t="str">
        <f>IF(ISBLANK(laps_times[[#This Row],[70]]),"DNF",CONCATENATE(RANK(rounds_cum_time[[#This Row],[70]],rounds_cum_time[70],1),"."))</f>
        <v>33.</v>
      </c>
      <c r="CB26" s="129" t="str">
        <f>IF(ISBLANK(laps_times[[#This Row],[71]]),"DNF",CONCATENATE(RANK(rounds_cum_time[[#This Row],[71]],rounds_cum_time[71],1),"."))</f>
        <v>32.</v>
      </c>
      <c r="CC26" s="129" t="str">
        <f>IF(ISBLANK(laps_times[[#This Row],[72]]),"DNF",CONCATENATE(RANK(rounds_cum_time[[#This Row],[72]],rounds_cum_time[72],1),"."))</f>
        <v>31.</v>
      </c>
      <c r="CD26" s="129" t="str">
        <f>IF(ISBLANK(laps_times[[#This Row],[73]]),"DNF",CONCATENATE(RANK(rounds_cum_time[[#This Row],[73]],rounds_cum_time[73],1),"."))</f>
        <v>31.</v>
      </c>
      <c r="CE26" s="129" t="str">
        <f>IF(ISBLANK(laps_times[[#This Row],[74]]),"DNF",CONCATENATE(RANK(rounds_cum_time[[#This Row],[74]],rounds_cum_time[74],1),"."))</f>
        <v>31.</v>
      </c>
      <c r="CF26" s="129" t="str">
        <f>IF(ISBLANK(laps_times[[#This Row],[75]]),"DNF",CONCATENATE(RANK(rounds_cum_time[[#This Row],[75]],rounds_cum_time[75],1),"."))</f>
        <v>31.</v>
      </c>
      <c r="CG26" s="129" t="str">
        <f>IF(ISBLANK(laps_times[[#This Row],[76]]),"DNF",CONCATENATE(RANK(rounds_cum_time[[#This Row],[76]],rounds_cum_time[76],1),"."))</f>
        <v>31.</v>
      </c>
      <c r="CH26" s="129" t="str">
        <f>IF(ISBLANK(laps_times[[#This Row],[77]]),"DNF",CONCATENATE(RANK(rounds_cum_time[[#This Row],[77]],rounds_cum_time[77],1),"."))</f>
        <v>30.</v>
      </c>
      <c r="CI26" s="129" t="str">
        <f>IF(ISBLANK(laps_times[[#This Row],[78]]),"DNF",CONCATENATE(RANK(rounds_cum_time[[#This Row],[78]],rounds_cum_time[78],1),"."))</f>
        <v>31.</v>
      </c>
      <c r="CJ26" s="129" t="str">
        <f>IF(ISBLANK(laps_times[[#This Row],[79]]),"DNF",CONCATENATE(RANK(rounds_cum_time[[#This Row],[79]],rounds_cum_time[79],1),"."))</f>
        <v>31.</v>
      </c>
      <c r="CK26" s="129" t="str">
        <f>IF(ISBLANK(laps_times[[#This Row],[80]]),"DNF",CONCATENATE(RANK(rounds_cum_time[[#This Row],[80]],rounds_cum_time[80],1),"."))</f>
        <v>31.</v>
      </c>
      <c r="CL26" s="129" t="str">
        <f>IF(ISBLANK(laps_times[[#This Row],[81]]),"DNF",CONCATENATE(RANK(rounds_cum_time[[#This Row],[81]],rounds_cum_time[81],1),"."))</f>
        <v>30.</v>
      </c>
      <c r="CM26" s="129" t="str">
        <f>IF(ISBLANK(laps_times[[#This Row],[82]]),"DNF",CONCATENATE(RANK(rounds_cum_time[[#This Row],[82]],rounds_cum_time[82],1),"."))</f>
        <v>30.</v>
      </c>
      <c r="CN26" s="129" t="str">
        <f>IF(ISBLANK(laps_times[[#This Row],[83]]),"DNF",CONCATENATE(RANK(rounds_cum_time[[#This Row],[83]],rounds_cum_time[83],1),"."))</f>
        <v>30.</v>
      </c>
      <c r="CO26" s="129" t="str">
        <f>IF(ISBLANK(laps_times[[#This Row],[84]]),"DNF",CONCATENATE(RANK(rounds_cum_time[[#This Row],[84]],rounds_cum_time[84],1),"."))</f>
        <v>29.</v>
      </c>
      <c r="CP26" s="129" t="str">
        <f>IF(ISBLANK(laps_times[[#This Row],[85]]),"DNF",CONCATENATE(RANK(rounds_cum_time[[#This Row],[85]],rounds_cum_time[85],1),"."))</f>
        <v>29.</v>
      </c>
      <c r="CQ26" s="129" t="str">
        <f>IF(ISBLANK(laps_times[[#This Row],[86]]),"DNF",CONCATENATE(RANK(rounds_cum_time[[#This Row],[86]],rounds_cum_time[86],1),"."))</f>
        <v>29.</v>
      </c>
      <c r="CR26" s="129" t="str">
        <f>IF(ISBLANK(laps_times[[#This Row],[87]]),"DNF",CONCATENATE(RANK(rounds_cum_time[[#This Row],[87]],rounds_cum_time[87],1),"."))</f>
        <v>29.</v>
      </c>
      <c r="CS26" s="129" t="str">
        <f>IF(ISBLANK(laps_times[[#This Row],[88]]),"DNF",CONCATENATE(RANK(rounds_cum_time[[#This Row],[88]],rounds_cum_time[88],1),"."))</f>
        <v>29.</v>
      </c>
      <c r="CT26" s="129" t="str">
        <f>IF(ISBLANK(laps_times[[#This Row],[89]]),"DNF",CONCATENATE(RANK(rounds_cum_time[[#This Row],[89]],rounds_cum_time[89],1),"."))</f>
        <v>29.</v>
      </c>
      <c r="CU26" s="129" t="str">
        <f>IF(ISBLANK(laps_times[[#This Row],[90]]),"DNF",CONCATENATE(RANK(rounds_cum_time[[#This Row],[90]],rounds_cum_time[90],1),"."))</f>
        <v>28.</v>
      </c>
      <c r="CV26" s="129" t="str">
        <f>IF(ISBLANK(laps_times[[#This Row],[91]]),"DNF",CONCATENATE(RANK(rounds_cum_time[[#This Row],[91]],rounds_cum_time[91],1),"."))</f>
        <v>28.</v>
      </c>
      <c r="CW26" s="129" t="str">
        <f>IF(ISBLANK(laps_times[[#This Row],[92]]),"DNF",CONCATENATE(RANK(rounds_cum_time[[#This Row],[92]],rounds_cum_time[92],1),"."))</f>
        <v>28.</v>
      </c>
      <c r="CX26" s="129" t="str">
        <f>IF(ISBLANK(laps_times[[#This Row],[93]]),"DNF",CONCATENATE(RANK(rounds_cum_time[[#This Row],[93]],rounds_cum_time[93],1),"."))</f>
        <v>28.</v>
      </c>
      <c r="CY26" s="129" t="str">
        <f>IF(ISBLANK(laps_times[[#This Row],[94]]),"DNF",CONCATENATE(RANK(rounds_cum_time[[#This Row],[94]],rounds_cum_time[94],1),"."))</f>
        <v>28.</v>
      </c>
      <c r="CZ26" s="129" t="str">
        <f>IF(ISBLANK(laps_times[[#This Row],[95]]),"DNF",CONCATENATE(RANK(rounds_cum_time[[#This Row],[95]],rounds_cum_time[95],1),"."))</f>
        <v>28.</v>
      </c>
      <c r="DA26" s="129" t="str">
        <f>IF(ISBLANK(laps_times[[#This Row],[96]]),"DNF",CONCATENATE(RANK(rounds_cum_time[[#This Row],[96]],rounds_cum_time[96],1),"."))</f>
        <v>27.</v>
      </c>
      <c r="DB26" s="129" t="str">
        <f>IF(ISBLANK(laps_times[[#This Row],[97]]),"DNF",CONCATENATE(RANK(rounds_cum_time[[#This Row],[97]],rounds_cum_time[97],1),"."))</f>
        <v>26.</v>
      </c>
      <c r="DC26" s="129" t="str">
        <f>IF(ISBLANK(laps_times[[#This Row],[98]]),"DNF",CONCATENATE(RANK(rounds_cum_time[[#This Row],[98]],rounds_cum_time[98],1),"."))</f>
        <v>25.</v>
      </c>
      <c r="DD26" s="129" t="str">
        <f>IF(ISBLANK(laps_times[[#This Row],[99]]),"DNF",CONCATENATE(RANK(rounds_cum_time[[#This Row],[99]],rounds_cum_time[99],1),"."))</f>
        <v>25.</v>
      </c>
      <c r="DE26" s="129" t="str">
        <f>IF(ISBLANK(laps_times[[#This Row],[100]]),"DNF",CONCATENATE(RANK(rounds_cum_time[[#This Row],[100]],rounds_cum_time[100],1),"."))</f>
        <v>25.</v>
      </c>
      <c r="DF26" s="129" t="str">
        <f>IF(ISBLANK(laps_times[[#This Row],[101]]),"DNF",CONCATENATE(RANK(rounds_cum_time[[#This Row],[101]],rounds_cum_time[101],1),"."))</f>
        <v>25.</v>
      </c>
      <c r="DG26" s="129" t="str">
        <f>IF(ISBLANK(laps_times[[#This Row],[102]]),"DNF",CONCATENATE(RANK(rounds_cum_time[[#This Row],[102]],rounds_cum_time[102],1),"."))</f>
        <v>23.</v>
      </c>
      <c r="DH26" s="129" t="str">
        <f>IF(ISBLANK(laps_times[[#This Row],[103]]),"DNF",CONCATENATE(RANK(rounds_cum_time[[#This Row],[103]],rounds_cum_time[103],1),"."))</f>
        <v>23.</v>
      </c>
      <c r="DI26" s="130" t="str">
        <f>IF(ISBLANK(laps_times[[#This Row],[104]]),"DNF",CONCATENATE(RANK(rounds_cum_time[[#This Row],[104]],rounds_cum_time[104],1),"."))</f>
        <v>23.</v>
      </c>
      <c r="DJ26" s="130" t="str">
        <f>IF(ISBLANK(laps_times[[#This Row],[105]]),"DNF",CONCATENATE(RANK(rounds_cum_time[[#This Row],[105]],rounds_cum_time[105],1),"."))</f>
        <v>23.</v>
      </c>
    </row>
    <row r="27" spans="2:114">
      <c r="B27" s="123">
        <f>laps_times[[#This Row],[poř]]</f>
        <v>24</v>
      </c>
      <c r="C27" s="128">
        <f>laps_times[[#This Row],[s.č.]]</f>
        <v>19</v>
      </c>
      <c r="D27" s="124" t="str">
        <f>laps_times[[#This Row],[jméno]]</f>
        <v>Jokl Rostislav</v>
      </c>
      <c r="E27" s="125">
        <f>laps_times[[#This Row],[roč]]</f>
        <v>1975</v>
      </c>
      <c r="F27" s="125" t="str">
        <f>laps_times[[#This Row],[kat]]</f>
        <v>M40</v>
      </c>
      <c r="G27" s="125">
        <f>laps_times[[#This Row],[poř_kat]]</f>
        <v>12</v>
      </c>
      <c r="H27" s="124" t="str">
        <f>IF(ISBLANK(laps_times[[#This Row],[klub]]),"-",laps_times[[#This Row],[klub]])</f>
        <v>BPP</v>
      </c>
      <c r="I27" s="133">
        <f>laps_times[[#This Row],[celk. čas]]</f>
        <v>0.14869212962962963</v>
      </c>
      <c r="J27" s="129" t="str">
        <f>IF(ISBLANK(laps_times[[#This Row],[1]]),"DNF",CONCATENATE(RANK(rounds_cum_time[[#This Row],[1]],rounds_cum_time[1],1),"."))</f>
        <v>35.</v>
      </c>
      <c r="K27" s="129" t="str">
        <f>IF(ISBLANK(laps_times[[#This Row],[2]]),"DNF",CONCATENATE(RANK(rounds_cum_time[[#This Row],[2]],rounds_cum_time[2],1),"."))</f>
        <v>28.</v>
      </c>
      <c r="L27" s="129" t="str">
        <f>IF(ISBLANK(laps_times[[#This Row],[3]]),"DNF",CONCATENATE(RANK(rounds_cum_time[[#This Row],[3]],rounds_cum_time[3],1),"."))</f>
        <v>29.</v>
      </c>
      <c r="M27" s="129" t="str">
        <f>IF(ISBLANK(laps_times[[#This Row],[4]]),"DNF",CONCATENATE(RANK(rounds_cum_time[[#This Row],[4]],rounds_cum_time[4],1),"."))</f>
        <v>30.</v>
      </c>
      <c r="N27" s="129" t="str">
        <f>IF(ISBLANK(laps_times[[#This Row],[5]]),"DNF",CONCATENATE(RANK(rounds_cum_time[[#This Row],[5]],rounds_cum_time[5],1),"."))</f>
        <v>30.</v>
      </c>
      <c r="O27" s="129" t="str">
        <f>IF(ISBLANK(laps_times[[#This Row],[6]]),"DNF",CONCATENATE(RANK(rounds_cum_time[[#This Row],[6]],rounds_cum_time[6],1),"."))</f>
        <v>30.</v>
      </c>
      <c r="P27" s="129" t="str">
        <f>IF(ISBLANK(laps_times[[#This Row],[7]]),"DNF",CONCATENATE(RANK(rounds_cum_time[[#This Row],[7]],rounds_cum_time[7],1),"."))</f>
        <v>30.</v>
      </c>
      <c r="Q27" s="129" t="str">
        <f>IF(ISBLANK(laps_times[[#This Row],[8]]),"DNF",CONCATENATE(RANK(rounds_cum_time[[#This Row],[8]],rounds_cum_time[8],1),"."))</f>
        <v>31.</v>
      </c>
      <c r="R27" s="129" t="str">
        <f>IF(ISBLANK(laps_times[[#This Row],[9]]),"DNF",CONCATENATE(RANK(rounds_cum_time[[#This Row],[9]],rounds_cum_time[9],1),"."))</f>
        <v>32.</v>
      </c>
      <c r="S27" s="129" t="str">
        <f>IF(ISBLANK(laps_times[[#This Row],[10]]),"DNF",CONCATENATE(RANK(rounds_cum_time[[#This Row],[10]],rounds_cum_time[10],1),"."))</f>
        <v>32.</v>
      </c>
      <c r="T27" s="129" t="str">
        <f>IF(ISBLANK(laps_times[[#This Row],[11]]),"DNF",CONCATENATE(RANK(rounds_cum_time[[#This Row],[11]],rounds_cum_time[11],1),"."))</f>
        <v>33.</v>
      </c>
      <c r="U27" s="129" t="str">
        <f>IF(ISBLANK(laps_times[[#This Row],[12]]),"DNF",CONCATENATE(RANK(rounds_cum_time[[#This Row],[12]],rounds_cum_time[12],1),"."))</f>
        <v>33.</v>
      </c>
      <c r="V27" s="129" t="str">
        <f>IF(ISBLANK(laps_times[[#This Row],[13]]),"DNF",CONCATENATE(RANK(rounds_cum_time[[#This Row],[13]],rounds_cum_time[13],1),"."))</f>
        <v>33.</v>
      </c>
      <c r="W27" s="129" t="str">
        <f>IF(ISBLANK(laps_times[[#This Row],[14]]),"DNF",CONCATENATE(RANK(rounds_cum_time[[#This Row],[14]],rounds_cum_time[14],1),"."))</f>
        <v>33.</v>
      </c>
      <c r="X27" s="129" t="str">
        <f>IF(ISBLANK(laps_times[[#This Row],[15]]),"DNF",CONCATENATE(RANK(rounds_cum_time[[#This Row],[15]],rounds_cum_time[15],1),"."))</f>
        <v>33.</v>
      </c>
      <c r="Y27" s="129" t="str">
        <f>IF(ISBLANK(laps_times[[#This Row],[16]]),"DNF",CONCATENATE(RANK(rounds_cum_time[[#This Row],[16]],rounds_cum_time[16],1),"."))</f>
        <v>34.</v>
      </c>
      <c r="Z27" s="129" t="str">
        <f>IF(ISBLANK(laps_times[[#This Row],[17]]),"DNF",CONCATENATE(RANK(rounds_cum_time[[#This Row],[17]],rounds_cum_time[17],1),"."))</f>
        <v>34.</v>
      </c>
      <c r="AA27" s="129" t="str">
        <f>IF(ISBLANK(laps_times[[#This Row],[18]]),"DNF",CONCATENATE(RANK(rounds_cum_time[[#This Row],[18]],rounds_cum_time[18],1),"."))</f>
        <v>35.</v>
      </c>
      <c r="AB27" s="129" t="str">
        <f>IF(ISBLANK(laps_times[[#This Row],[19]]),"DNF",CONCATENATE(RANK(rounds_cum_time[[#This Row],[19]],rounds_cum_time[19],1),"."))</f>
        <v>35.</v>
      </c>
      <c r="AC27" s="129" t="str">
        <f>IF(ISBLANK(laps_times[[#This Row],[20]]),"DNF",CONCATENATE(RANK(rounds_cum_time[[#This Row],[20]],rounds_cum_time[20],1),"."))</f>
        <v>36.</v>
      </c>
      <c r="AD27" s="129" t="str">
        <f>IF(ISBLANK(laps_times[[#This Row],[21]]),"DNF",CONCATENATE(RANK(rounds_cum_time[[#This Row],[21]],rounds_cum_time[21],1),"."))</f>
        <v>36.</v>
      </c>
      <c r="AE27" s="129" t="str">
        <f>IF(ISBLANK(laps_times[[#This Row],[22]]),"DNF",CONCATENATE(RANK(rounds_cum_time[[#This Row],[22]],rounds_cum_time[22],1),"."))</f>
        <v>37.</v>
      </c>
      <c r="AF27" s="129" t="str">
        <f>IF(ISBLANK(laps_times[[#This Row],[23]]),"DNF",CONCATENATE(RANK(rounds_cum_time[[#This Row],[23]],rounds_cum_time[23],1),"."))</f>
        <v>37.</v>
      </c>
      <c r="AG27" s="129" t="str">
        <f>IF(ISBLANK(laps_times[[#This Row],[24]]),"DNF",CONCATENATE(RANK(rounds_cum_time[[#This Row],[24]],rounds_cum_time[24],1),"."))</f>
        <v>37.</v>
      </c>
      <c r="AH27" s="129" t="str">
        <f>IF(ISBLANK(laps_times[[#This Row],[25]]),"DNF",CONCATENATE(RANK(rounds_cum_time[[#This Row],[25]],rounds_cum_time[25],1),"."))</f>
        <v>38.</v>
      </c>
      <c r="AI27" s="129" t="str">
        <f>IF(ISBLANK(laps_times[[#This Row],[26]]),"DNF",CONCATENATE(RANK(rounds_cum_time[[#This Row],[26]],rounds_cum_time[26],1),"."))</f>
        <v>38.</v>
      </c>
      <c r="AJ27" s="129" t="str">
        <f>IF(ISBLANK(laps_times[[#This Row],[27]]),"DNF",CONCATENATE(RANK(rounds_cum_time[[#This Row],[27]],rounds_cum_time[27],1),"."))</f>
        <v>36.</v>
      </c>
      <c r="AK27" s="129" t="str">
        <f>IF(ISBLANK(laps_times[[#This Row],[28]]),"DNF",CONCATENATE(RANK(rounds_cum_time[[#This Row],[28]],rounds_cum_time[28],1),"."))</f>
        <v>39.</v>
      </c>
      <c r="AL27" s="129" t="str">
        <f>IF(ISBLANK(laps_times[[#This Row],[29]]),"DNF",CONCATENATE(RANK(rounds_cum_time[[#This Row],[29]],rounds_cum_time[29],1),"."))</f>
        <v>39.</v>
      </c>
      <c r="AM27" s="129" t="str">
        <f>IF(ISBLANK(laps_times[[#This Row],[30]]),"DNF",CONCATENATE(RANK(rounds_cum_time[[#This Row],[30]],rounds_cum_time[30],1),"."))</f>
        <v>39.</v>
      </c>
      <c r="AN27" s="129" t="str">
        <f>IF(ISBLANK(laps_times[[#This Row],[31]]),"DNF",CONCATENATE(RANK(rounds_cum_time[[#This Row],[31]],rounds_cum_time[31],1),"."))</f>
        <v>39.</v>
      </c>
      <c r="AO27" s="129" t="str">
        <f>IF(ISBLANK(laps_times[[#This Row],[32]]),"DNF",CONCATENATE(RANK(rounds_cum_time[[#This Row],[32]],rounds_cum_time[32],1),"."))</f>
        <v>39.</v>
      </c>
      <c r="AP27" s="129" t="str">
        <f>IF(ISBLANK(laps_times[[#This Row],[33]]),"DNF",CONCATENATE(RANK(rounds_cum_time[[#This Row],[33]],rounds_cum_time[33],1),"."))</f>
        <v>38.</v>
      </c>
      <c r="AQ27" s="129" t="str">
        <f>IF(ISBLANK(laps_times[[#This Row],[34]]),"DNF",CONCATENATE(RANK(rounds_cum_time[[#This Row],[34]],rounds_cum_time[34],1),"."))</f>
        <v>38.</v>
      </c>
      <c r="AR27" s="129" t="str">
        <f>IF(ISBLANK(laps_times[[#This Row],[35]]),"DNF",CONCATENATE(RANK(rounds_cum_time[[#This Row],[35]],rounds_cum_time[35],1),"."))</f>
        <v>37.</v>
      </c>
      <c r="AS27" s="129" t="str">
        <f>IF(ISBLANK(laps_times[[#This Row],[36]]),"DNF",CONCATENATE(RANK(rounds_cum_time[[#This Row],[36]],rounds_cum_time[36],1),"."))</f>
        <v>37.</v>
      </c>
      <c r="AT27" s="129" t="str">
        <f>IF(ISBLANK(laps_times[[#This Row],[37]]),"DNF",CONCATENATE(RANK(rounds_cum_time[[#This Row],[37]],rounds_cum_time[37],1),"."))</f>
        <v>34.</v>
      </c>
      <c r="AU27" s="129" t="str">
        <f>IF(ISBLANK(laps_times[[#This Row],[38]]),"DNF",CONCATENATE(RANK(rounds_cum_time[[#This Row],[38]],rounds_cum_time[38],1),"."))</f>
        <v>34.</v>
      </c>
      <c r="AV27" s="129" t="str">
        <f>IF(ISBLANK(laps_times[[#This Row],[39]]),"DNF",CONCATENATE(RANK(rounds_cum_time[[#This Row],[39]],rounds_cum_time[39],1),"."))</f>
        <v>34.</v>
      </c>
      <c r="AW27" s="129" t="str">
        <f>IF(ISBLANK(laps_times[[#This Row],[40]]),"DNF",CONCATENATE(RANK(rounds_cum_time[[#This Row],[40]],rounds_cum_time[40],1),"."))</f>
        <v>34.</v>
      </c>
      <c r="AX27" s="129" t="str">
        <f>IF(ISBLANK(laps_times[[#This Row],[41]]),"DNF",CONCATENATE(RANK(rounds_cum_time[[#This Row],[41]],rounds_cum_time[41],1),"."))</f>
        <v>34.</v>
      </c>
      <c r="AY27" s="129" t="str">
        <f>IF(ISBLANK(laps_times[[#This Row],[42]]),"DNF",CONCATENATE(RANK(rounds_cum_time[[#This Row],[42]],rounds_cum_time[42],1),"."))</f>
        <v>34.</v>
      </c>
      <c r="AZ27" s="129" t="str">
        <f>IF(ISBLANK(laps_times[[#This Row],[43]]),"DNF",CONCATENATE(RANK(rounds_cum_time[[#This Row],[43]],rounds_cum_time[43],1),"."))</f>
        <v>33.</v>
      </c>
      <c r="BA27" s="129" t="str">
        <f>IF(ISBLANK(laps_times[[#This Row],[44]]),"DNF",CONCATENATE(RANK(rounds_cum_time[[#This Row],[44]],rounds_cum_time[44],1),"."))</f>
        <v>33.</v>
      </c>
      <c r="BB27" s="129" t="str">
        <f>IF(ISBLANK(laps_times[[#This Row],[45]]),"DNF",CONCATENATE(RANK(rounds_cum_time[[#This Row],[45]],rounds_cum_time[45],1),"."))</f>
        <v>32.</v>
      </c>
      <c r="BC27" s="129" t="str">
        <f>IF(ISBLANK(laps_times[[#This Row],[46]]),"DNF",CONCATENATE(RANK(rounds_cum_time[[#This Row],[46]],rounds_cum_time[46],1),"."))</f>
        <v>33.</v>
      </c>
      <c r="BD27" s="129" t="str">
        <f>IF(ISBLANK(laps_times[[#This Row],[47]]),"DNF",CONCATENATE(RANK(rounds_cum_time[[#This Row],[47]],rounds_cum_time[47],1),"."))</f>
        <v>33.</v>
      </c>
      <c r="BE27" s="129" t="str">
        <f>IF(ISBLANK(laps_times[[#This Row],[48]]),"DNF",CONCATENATE(RANK(rounds_cum_time[[#This Row],[48]],rounds_cum_time[48],1),"."))</f>
        <v>33.</v>
      </c>
      <c r="BF27" s="129" t="str">
        <f>IF(ISBLANK(laps_times[[#This Row],[49]]),"DNF",CONCATENATE(RANK(rounds_cum_time[[#This Row],[49]],rounds_cum_time[49],1),"."))</f>
        <v>31.</v>
      </c>
      <c r="BG27" s="129" t="str">
        <f>IF(ISBLANK(laps_times[[#This Row],[50]]),"DNF",CONCATENATE(RANK(rounds_cum_time[[#This Row],[50]],rounds_cum_time[50],1),"."))</f>
        <v>31.</v>
      </c>
      <c r="BH27" s="129" t="str">
        <f>IF(ISBLANK(laps_times[[#This Row],[51]]),"DNF",CONCATENATE(RANK(rounds_cum_time[[#This Row],[51]],rounds_cum_time[51],1),"."))</f>
        <v>30.</v>
      </c>
      <c r="BI27" s="129" t="str">
        <f>IF(ISBLANK(laps_times[[#This Row],[52]]),"DNF",CONCATENATE(RANK(rounds_cum_time[[#This Row],[52]],rounds_cum_time[52],1),"."))</f>
        <v>30.</v>
      </c>
      <c r="BJ27" s="129" t="str">
        <f>IF(ISBLANK(laps_times[[#This Row],[53]]),"DNF",CONCATENATE(RANK(rounds_cum_time[[#This Row],[53]],rounds_cum_time[53],1),"."))</f>
        <v>30.</v>
      </c>
      <c r="BK27" s="129" t="str">
        <f>IF(ISBLANK(laps_times[[#This Row],[54]]),"DNF",CONCATENATE(RANK(rounds_cum_time[[#This Row],[54]],rounds_cum_time[54],1),"."))</f>
        <v>30.</v>
      </c>
      <c r="BL27" s="129" t="str">
        <f>IF(ISBLANK(laps_times[[#This Row],[55]]),"DNF",CONCATENATE(RANK(rounds_cum_time[[#This Row],[55]],rounds_cum_time[55],1),"."))</f>
        <v>30.</v>
      </c>
      <c r="BM27" s="129" t="str">
        <f>IF(ISBLANK(laps_times[[#This Row],[56]]),"DNF",CONCATENATE(RANK(rounds_cum_time[[#This Row],[56]],rounds_cum_time[56],1),"."))</f>
        <v>30.</v>
      </c>
      <c r="BN27" s="129" t="str">
        <f>IF(ISBLANK(laps_times[[#This Row],[57]]),"DNF",CONCATENATE(RANK(rounds_cum_time[[#This Row],[57]],rounds_cum_time[57],1),"."))</f>
        <v>30.</v>
      </c>
      <c r="BO27" s="129" t="str">
        <f>IF(ISBLANK(laps_times[[#This Row],[58]]),"DNF",CONCATENATE(RANK(rounds_cum_time[[#This Row],[58]],rounds_cum_time[58],1),"."))</f>
        <v>30.</v>
      </c>
      <c r="BP27" s="129" t="str">
        <f>IF(ISBLANK(laps_times[[#This Row],[59]]),"DNF",CONCATENATE(RANK(rounds_cum_time[[#This Row],[59]],rounds_cum_time[59],1),"."))</f>
        <v>30.</v>
      </c>
      <c r="BQ27" s="129" t="str">
        <f>IF(ISBLANK(laps_times[[#This Row],[60]]),"DNF",CONCATENATE(RANK(rounds_cum_time[[#This Row],[60]],rounds_cum_time[60],1),"."))</f>
        <v>29.</v>
      </c>
      <c r="BR27" s="129" t="str">
        <f>IF(ISBLANK(laps_times[[#This Row],[61]]),"DNF",CONCATENATE(RANK(rounds_cum_time[[#This Row],[61]],rounds_cum_time[61],1),"."))</f>
        <v>29.</v>
      </c>
      <c r="BS27" s="129" t="str">
        <f>IF(ISBLANK(laps_times[[#This Row],[62]]),"DNF",CONCATENATE(RANK(rounds_cum_time[[#This Row],[62]],rounds_cum_time[62],1),"."))</f>
        <v>29.</v>
      </c>
      <c r="BT27" s="129" t="str">
        <f>IF(ISBLANK(laps_times[[#This Row],[63]]),"DNF",CONCATENATE(RANK(rounds_cum_time[[#This Row],[63]],rounds_cum_time[63],1),"."))</f>
        <v>28.</v>
      </c>
      <c r="BU27" s="129" t="str">
        <f>IF(ISBLANK(laps_times[[#This Row],[64]]),"DNF",CONCATENATE(RANK(rounds_cum_time[[#This Row],[64]],rounds_cum_time[64],1),"."))</f>
        <v>26.</v>
      </c>
      <c r="BV27" s="129" t="str">
        <f>IF(ISBLANK(laps_times[[#This Row],[65]]),"DNF",CONCATENATE(RANK(rounds_cum_time[[#This Row],[65]],rounds_cum_time[65],1),"."))</f>
        <v>26.</v>
      </c>
      <c r="BW27" s="129" t="str">
        <f>IF(ISBLANK(laps_times[[#This Row],[66]]),"DNF",CONCATENATE(RANK(rounds_cum_time[[#This Row],[66]],rounds_cum_time[66],1),"."))</f>
        <v>26.</v>
      </c>
      <c r="BX27" s="129" t="str">
        <f>IF(ISBLANK(laps_times[[#This Row],[67]]),"DNF",CONCATENATE(RANK(rounds_cum_time[[#This Row],[67]],rounds_cum_time[67],1),"."))</f>
        <v>26.</v>
      </c>
      <c r="BY27" s="129" t="str">
        <f>IF(ISBLANK(laps_times[[#This Row],[68]]),"DNF",CONCATENATE(RANK(rounds_cum_time[[#This Row],[68]],rounds_cum_time[68],1),"."))</f>
        <v>26.</v>
      </c>
      <c r="BZ27" s="129" t="str">
        <f>IF(ISBLANK(laps_times[[#This Row],[69]]),"DNF",CONCATENATE(RANK(rounds_cum_time[[#This Row],[69]],rounds_cum_time[69],1),"."))</f>
        <v>26.</v>
      </c>
      <c r="CA27" s="129" t="str">
        <f>IF(ISBLANK(laps_times[[#This Row],[70]]),"DNF",CONCATENATE(RANK(rounds_cum_time[[#This Row],[70]],rounds_cum_time[70],1),"."))</f>
        <v>26.</v>
      </c>
      <c r="CB27" s="129" t="str">
        <f>IF(ISBLANK(laps_times[[#This Row],[71]]),"DNF",CONCATENATE(RANK(rounds_cum_time[[#This Row],[71]],rounds_cum_time[71],1),"."))</f>
        <v>26.</v>
      </c>
      <c r="CC27" s="129" t="str">
        <f>IF(ISBLANK(laps_times[[#This Row],[72]]),"DNF",CONCATENATE(RANK(rounds_cum_time[[#This Row],[72]],rounds_cum_time[72],1),"."))</f>
        <v>26.</v>
      </c>
      <c r="CD27" s="129" t="str">
        <f>IF(ISBLANK(laps_times[[#This Row],[73]]),"DNF",CONCATENATE(RANK(rounds_cum_time[[#This Row],[73]],rounds_cum_time[73],1),"."))</f>
        <v>26.</v>
      </c>
      <c r="CE27" s="129" t="str">
        <f>IF(ISBLANK(laps_times[[#This Row],[74]]),"DNF",CONCATENATE(RANK(rounds_cum_time[[#This Row],[74]],rounds_cum_time[74],1),"."))</f>
        <v>26.</v>
      </c>
      <c r="CF27" s="129" t="str">
        <f>IF(ISBLANK(laps_times[[#This Row],[75]]),"DNF",CONCATENATE(RANK(rounds_cum_time[[#This Row],[75]],rounds_cum_time[75],1),"."))</f>
        <v>25.</v>
      </c>
      <c r="CG27" s="129" t="str">
        <f>IF(ISBLANK(laps_times[[#This Row],[76]]),"DNF",CONCATENATE(RANK(rounds_cum_time[[#This Row],[76]],rounds_cum_time[76],1),"."))</f>
        <v>25.</v>
      </c>
      <c r="CH27" s="129" t="str">
        <f>IF(ISBLANK(laps_times[[#This Row],[77]]),"DNF",CONCATENATE(RANK(rounds_cum_time[[#This Row],[77]],rounds_cum_time[77],1),"."))</f>
        <v>25.</v>
      </c>
      <c r="CI27" s="129" t="str">
        <f>IF(ISBLANK(laps_times[[#This Row],[78]]),"DNF",CONCATENATE(RANK(rounds_cum_time[[#This Row],[78]],rounds_cum_time[78],1),"."))</f>
        <v>25.</v>
      </c>
      <c r="CJ27" s="129" t="str">
        <f>IF(ISBLANK(laps_times[[#This Row],[79]]),"DNF",CONCATENATE(RANK(rounds_cum_time[[#This Row],[79]],rounds_cum_time[79],1),"."))</f>
        <v>25.</v>
      </c>
      <c r="CK27" s="129" t="str">
        <f>IF(ISBLANK(laps_times[[#This Row],[80]]),"DNF",CONCATENATE(RANK(rounds_cum_time[[#This Row],[80]],rounds_cum_time[80],1),"."))</f>
        <v>25.</v>
      </c>
      <c r="CL27" s="129" t="str">
        <f>IF(ISBLANK(laps_times[[#This Row],[81]]),"DNF",CONCATENATE(RANK(rounds_cum_time[[#This Row],[81]],rounds_cum_time[81],1),"."))</f>
        <v>24.</v>
      </c>
      <c r="CM27" s="129" t="str">
        <f>IF(ISBLANK(laps_times[[#This Row],[82]]),"DNF",CONCATENATE(RANK(rounds_cum_time[[#This Row],[82]],rounds_cum_time[82],1),"."))</f>
        <v>24.</v>
      </c>
      <c r="CN27" s="129" t="str">
        <f>IF(ISBLANK(laps_times[[#This Row],[83]]),"DNF",CONCATENATE(RANK(rounds_cum_time[[#This Row],[83]],rounds_cum_time[83],1),"."))</f>
        <v>24.</v>
      </c>
      <c r="CO27" s="129" t="str">
        <f>IF(ISBLANK(laps_times[[#This Row],[84]]),"DNF",CONCATENATE(RANK(rounds_cum_time[[#This Row],[84]],rounds_cum_time[84],1),"."))</f>
        <v>24.</v>
      </c>
      <c r="CP27" s="129" t="str">
        <f>IF(ISBLANK(laps_times[[#This Row],[85]]),"DNF",CONCATENATE(RANK(rounds_cum_time[[#This Row],[85]],rounds_cum_time[85],1),"."))</f>
        <v>24.</v>
      </c>
      <c r="CQ27" s="129" t="str">
        <f>IF(ISBLANK(laps_times[[#This Row],[86]]),"DNF",CONCATENATE(RANK(rounds_cum_time[[#This Row],[86]],rounds_cum_time[86],1),"."))</f>
        <v>24.</v>
      </c>
      <c r="CR27" s="129" t="str">
        <f>IF(ISBLANK(laps_times[[#This Row],[87]]),"DNF",CONCATENATE(RANK(rounds_cum_time[[#This Row],[87]],rounds_cum_time[87],1),"."))</f>
        <v>25.</v>
      </c>
      <c r="CS27" s="129" t="str">
        <f>IF(ISBLANK(laps_times[[#This Row],[88]]),"DNF",CONCATENATE(RANK(rounds_cum_time[[#This Row],[88]],rounds_cum_time[88],1),"."))</f>
        <v>25.</v>
      </c>
      <c r="CT27" s="129" t="str">
        <f>IF(ISBLANK(laps_times[[#This Row],[89]]),"DNF",CONCATENATE(RANK(rounds_cum_time[[#This Row],[89]],rounds_cum_time[89],1),"."))</f>
        <v>25.</v>
      </c>
      <c r="CU27" s="129" t="str">
        <f>IF(ISBLANK(laps_times[[#This Row],[90]]),"DNF",CONCATENATE(RANK(rounds_cum_time[[#This Row],[90]],rounds_cum_time[90],1),"."))</f>
        <v>25.</v>
      </c>
      <c r="CV27" s="129" t="str">
        <f>IF(ISBLANK(laps_times[[#This Row],[91]]),"DNF",CONCATENATE(RANK(rounds_cum_time[[#This Row],[91]],rounds_cum_time[91],1),"."))</f>
        <v>25.</v>
      </c>
      <c r="CW27" s="129" t="str">
        <f>IF(ISBLANK(laps_times[[#This Row],[92]]),"DNF",CONCATENATE(RANK(rounds_cum_time[[#This Row],[92]],rounds_cum_time[92],1),"."))</f>
        <v>25.</v>
      </c>
      <c r="CX27" s="129" t="str">
        <f>IF(ISBLANK(laps_times[[#This Row],[93]]),"DNF",CONCATENATE(RANK(rounds_cum_time[[#This Row],[93]],rounds_cum_time[93],1),"."))</f>
        <v>25.</v>
      </c>
      <c r="CY27" s="129" t="str">
        <f>IF(ISBLANK(laps_times[[#This Row],[94]]),"DNF",CONCATENATE(RANK(rounds_cum_time[[#This Row],[94]],rounds_cum_time[94],1),"."))</f>
        <v>25.</v>
      </c>
      <c r="CZ27" s="129" t="str">
        <f>IF(ISBLANK(laps_times[[#This Row],[95]]),"DNF",CONCATENATE(RANK(rounds_cum_time[[#This Row],[95]],rounds_cum_time[95],1),"."))</f>
        <v>25.</v>
      </c>
      <c r="DA27" s="129" t="str">
        <f>IF(ISBLANK(laps_times[[#This Row],[96]]),"DNF",CONCATENATE(RANK(rounds_cum_time[[#This Row],[96]],rounds_cum_time[96],1),"."))</f>
        <v>25.</v>
      </c>
      <c r="DB27" s="129" t="str">
        <f>IF(ISBLANK(laps_times[[#This Row],[97]]),"DNF",CONCATENATE(RANK(rounds_cum_time[[#This Row],[97]],rounds_cum_time[97],1),"."))</f>
        <v>25.</v>
      </c>
      <c r="DC27" s="129" t="str">
        <f>IF(ISBLANK(laps_times[[#This Row],[98]]),"DNF",CONCATENATE(RANK(rounds_cum_time[[#This Row],[98]],rounds_cum_time[98],1),"."))</f>
        <v>26.</v>
      </c>
      <c r="DD27" s="129" t="str">
        <f>IF(ISBLANK(laps_times[[#This Row],[99]]),"DNF",CONCATENATE(RANK(rounds_cum_time[[#This Row],[99]],rounds_cum_time[99],1),"."))</f>
        <v>26.</v>
      </c>
      <c r="DE27" s="129" t="str">
        <f>IF(ISBLANK(laps_times[[#This Row],[100]]),"DNF",CONCATENATE(RANK(rounds_cum_time[[#This Row],[100]],rounds_cum_time[100],1),"."))</f>
        <v>26.</v>
      </c>
      <c r="DF27" s="129" t="str">
        <f>IF(ISBLANK(laps_times[[#This Row],[101]]),"DNF",CONCATENATE(RANK(rounds_cum_time[[#This Row],[101]],rounds_cum_time[101],1),"."))</f>
        <v>26.</v>
      </c>
      <c r="DG27" s="129" t="str">
        <f>IF(ISBLANK(laps_times[[#This Row],[102]]),"DNF",CONCATENATE(RANK(rounds_cum_time[[#This Row],[102]],rounds_cum_time[102],1),"."))</f>
        <v>26.</v>
      </c>
      <c r="DH27" s="129" t="str">
        <f>IF(ISBLANK(laps_times[[#This Row],[103]]),"DNF",CONCATENATE(RANK(rounds_cum_time[[#This Row],[103]],rounds_cum_time[103],1),"."))</f>
        <v>24.</v>
      </c>
      <c r="DI27" s="130" t="str">
        <f>IF(ISBLANK(laps_times[[#This Row],[104]]),"DNF",CONCATENATE(RANK(rounds_cum_time[[#This Row],[104]],rounds_cum_time[104],1),"."))</f>
        <v>24.</v>
      </c>
      <c r="DJ27" s="130" t="str">
        <f>IF(ISBLANK(laps_times[[#This Row],[105]]),"DNF",CONCATENATE(RANK(rounds_cum_time[[#This Row],[105]],rounds_cum_time[105],1),"."))</f>
        <v>24.</v>
      </c>
    </row>
    <row r="28" spans="2:114">
      <c r="B28" s="123">
        <f>laps_times[[#This Row],[poř]]</f>
        <v>25</v>
      </c>
      <c r="C28" s="128">
        <f>laps_times[[#This Row],[s.č.]]</f>
        <v>58</v>
      </c>
      <c r="D28" s="124" t="str">
        <f>laps_times[[#This Row],[jméno]]</f>
        <v>Prokop Matěj</v>
      </c>
      <c r="E28" s="125">
        <f>laps_times[[#This Row],[roč]]</f>
        <v>1986</v>
      </c>
      <c r="F28" s="125" t="str">
        <f>laps_times[[#This Row],[kat]]</f>
        <v>M30</v>
      </c>
      <c r="G28" s="125">
        <f>laps_times[[#This Row],[poř_kat]]</f>
        <v>5</v>
      </c>
      <c r="H28" s="124" t="str">
        <f>IF(ISBLANK(laps_times[[#This Row],[klub]]),"-",laps_times[[#This Row],[klub]])</f>
        <v>Clovek Levyt</v>
      </c>
      <c r="I28" s="133">
        <f>laps_times[[#This Row],[celk. čas]]</f>
        <v>0.1493599537037037</v>
      </c>
      <c r="J28" s="129" t="str">
        <f>IF(ISBLANK(laps_times[[#This Row],[1]]),"DNF",CONCATENATE(RANK(rounds_cum_time[[#This Row],[1]],rounds_cum_time[1],1),"."))</f>
        <v>50.</v>
      </c>
      <c r="K28" s="129" t="str">
        <f>IF(ISBLANK(laps_times[[#This Row],[2]]),"DNF",CONCATENATE(RANK(rounds_cum_time[[#This Row],[2]],rounds_cum_time[2],1),"."))</f>
        <v>45.</v>
      </c>
      <c r="L28" s="129" t="str">
        <f>IF(ISBLANK(laps_times[[#This Row],[3]]),"DNF",CONCATENATE(RANK(rounds_cum_time[[#This Row],[3]],rounds_cum_time[3],1),"."))</f>
        <v>45.</v>
      </c>
      <c r="M28" s="129" t="str">
        <f>IF(ISBLANK(laps_times[[#This Row],[4]]),"DNF",CONCATENATE(RANK(rounds_cum_time[[#This Row],[4]],rounds_cum_time[4],1),"."))</f>
        <v>41.</v>
      </c>
      <c r="N28" s="129" t="str">
        <f>IF(ISBLANK(laps_times[[#This Row],[5]]),"DNF",CONCATENATE(RANK(rounds_cum_time[[#This Row],[5]],rounds_cum_time[5],1),"."))</f>
        <v>39.</v>
      </c>
      <c r="O28" s="129" t="str">
        <f>IF(ISBLANK(laps_times[[#This Row],[6]]),"DNF",CONCATENATE(RANK(rounds_cum_time[[#This Row],[6]],rounds_cum_time[6],1),"."))</f>
        <v>38.</v>
      </c>
      <c r="P28" s="129" t="str">
        <f>IF(ISBLANK(laps_times[[#This Row],[7]]),"DNF",CONCATENATE(RANK(rounds_cum_time[[#This Row],[7]],rounds_cum_time[7],1),"."))</f>
        <v>36.</v>
      </c>
      <c r="Q28" s="129" t="str">
        <f>IF(ISBLANK(laps_times[[#This Row],[8]]),"DNF",CONCATENATE(RANK(rounds_cum_time[[#This Row],[8]],rounds_cum_time[8],1),"."))</f>
        <v>36.</v>
      </c>
      <c r="R28" s="129" t="str">
        <f>IF(ISBLANK(laps_times[[#This Row],[9]]),"DNF",CONCATENATE(RANK(rounds_cum_time[[#This Row],[9]],rounds_cum_time[9],1),"."))</f>
        <v>36.</v>
      </c>
      <c r="S28" s="129" t="str">
        <f>IF(ISBLANK(laps_times[[#This Row],[10]]),"DNF",CONCATENATE(RANK(rounds_cum_time[[#This Row],[10]],rounds_cum_time[10],1),"."))</f>
        <v>36.</v>
      </c>
      <c r="T28" s="129" t="str">
        <f>IF(ISBLANK(laps_times[[#This Row],[11]]),"DNF",CONCATENATE(RANK(rounds_cum_time[[#This Row],[11]],rounds_cum_time[11],1),"."))</f>
        <v>35.</v>
      </c>
      <c r="U28" s="129" t="str">
        <f>IF(ISBLANK(laps_times[[#This Row],[12]]),"DNF",CONCATENATE(RANK(rounds_cum_time[[#This Row],[12]],rounds_cum_time[12],1),"."))</f>
        <v>34.</v>
      </c>
      <c r="V28" s="129" t="str">
        <f>IF(ISBLANK(laps_times[[#This Row],[13]]),"DNF",CONCATENATE(RANK(rounds_cum_time[[#This Row],[13]],rounds_cum_time[13],1),"."))</f>
        <v>35.</v>
      </c>
      <c r="W28" s="129" t="str">
        <f>IF(ISBLANK(laps_times[[#This Row],[14]]),"DNF",CONCATENATE(RANK(rounds_cum_time[[#This Row],[14]],rounds_cum_time[14],1),"."))</f>
        <v>36.</v>
      </c>
      <c r="X28" s="129" t="str">
        <f>IF(ISBLANK(laps_times[[#This Row],[15]]),"DNF",CONCATENATE(RANK(rounds_cum_time[[#This Row],[15]],rounds_cum_time[15],1),"."))</f>
        <v>35.</v>
      </c>
      <c r="Y28" s="129" t="str">
        <f>IF(ISBLANK(laps_times[[#This Row],[16]]),"DNF",CONCATENATE(RANK(rounds_cum_time[[#This Row],[16]],rounds_cum_time[16],1),"."))</f>
        <v>35.</v>
      </c>
      <c r="Z28" s="129" t="str">
        <f>IF(ISBLANK(laps_times[[#This Row],[17]]),"DNF",CONCATENATE(RANK(rounds_cum_time[[#This Row],[17]],rounds_cum_time[17],1),"."))</f>
        <v>35.</v>
      </c>
      <c r="AA28" s="129" t="str">
        <f>IF(ISBLANK(laps_times[[#This Row],[18]]),"DNF",CONCATENATE(RANK(rounds_cum_time[[#This Row],[18]],rounds_cum_time[18],1),"."))</f>
        <v>34.</v>
      </c>
      <c r="AB28" s="129" t="str">
        <f>IF(ISBLANK(laps_times[[#This Row],[19]]),"DNF",CONCATENATE(RANK(rounds_cum_time[[#This Row],[19]],rounds_cum_time[19],1),"."))</f>
        <v>34.</v>
      </c>
      <c r="AC28" s="129" t="str">
        <f>IF(ISBLANK(laps_times[[#This Row],[20]]),"DNF",CONCATENATE(RANK(rounds_cum_time[[#This Row],[20]],rounds_cum_time[20],1),"."))</f>
        <v>34.</v>
      </c>
      <c r="AD28" s="129" t="str">
        <f>IF(ISBLANK(laps_times[[#This Row],[21]]),"DNF",CONCATENATE(RANK(rounds_cum_time[[#This Row],[21]],rounds_cum_time[21],1),"."))</f>
        <v>34.</v>
      </c>
      <c r="AE28" s="129" t="str">
        <f>IF(ISBLANK(laps_times[[#This Row],[22]]),"DNF",CONCATENATE(RANK(rounds_cum_time[[#This Row],[22]],rounds_cum_time[22],1),"."))</f>
        <v>34.</v>
      </c>
      <c r="AF28" s="129" t="str">
        <f>IF(ISBLANK(laps_times[[#This Row],[23]]),"DNF",CONCATENATE(RANK(rounds_cum_time[[#This Row],[23]],rounds_cum_time[23],1),"."))</f>
        <v>34.</v>
      </c>
      <c r="AG28" s="129" t="str">
        <f>IF(ISBLANK(laps_times[[#This Row],[24]]),"DNF",CONCATENATE(RANK(rounds_cum_time[[#This Row],[24]],rounds_cum_time[24],1),"."))</f>
        <v>34.</v>
      </c>
      <c r="AH28" s="129" t="str">
        <f>IF(ISBLANK(laps_times[[#This Row],[25]]),"DNF",CONCATENATE(RANK(rounds_cum_time[[#This Row],[25]],rounds_cum_time[25],1),"."))</f>
        <v>33.</v>
      </c>
      <c r="AI28" s="129" t="str">
        <f>IF(ISBLANK(laps_times[[#This Row],[26]]),"DNF",CONCATENATE(RANK(rounds_cum_time[[#This Row],[26]],rounds_cum_time[26],1),"."))</f>
        <v>33.</v>
      </c>
      <c r="AJ28" s="129" t="str">
        <f>IF(ISBLANK(laps_times[[#This Row],[27]]),"DNF",CONCATENATE(RANK(rounds_cum_time[[#This Row],[27]],rounds_cum_time[27],1),"."))</f>
        <v>33.</v>
      </c>
      <c r="AK28" s="129" t="str">
        <f>IF(ISBLANK(laps_times[[#This Row],[28]]),"DNF",CONCATENATE(RANK(rounds_cum_time[[#This Row],[28]],rounds_cum_time[28],1),"."))</f>
        <v>32.</v>
      </c>
      <c r="AL28" s="129" t="str">
        <f>IF(ISBLANK(laps_times[[#This Row],[29]]),"DNF",CONCATENATE(RANK(rounds_cum_time[[#This Row],[29]],rounds_cum_time[29],1),"."))</f>
        <v>32.</v>
      </c>
      <c r="AM28" s="129" t="str">
        <f>IF(ISBLANK(laps_times[[#This Row],[30]]),"DNF",CONCATENATE(RANK(rounds_cum_time[[#This Row],[30]],rounds_cum_time[30],1),"."))</f>
        <v>32.</v>
      </c>
      <c r="AN28" s="129" t="str">
        <f>IF(ISBLANK(laps_times[[#This Row],[31]]),"DNF",CONCATENATE(RANK(rounds_cum_time[[#This Row],[31]],rounds_cum_time[31],1),"."))</f>
        <v>32.</v>
      </c>
      <c r="AO28" s="129" t="str">
        <f>IF(ISBLANK(laps_times[[#This Row],[32]]),"DNF",CONCATENATE(RANK(rounds_cum_time[[#This Row],[32]],rounds_cum_time[32],1),"."))</f>
        <v>32.</v>
      </c>
      <c r="AP28" s="129" t="str">
        <f>IF(ISBLANK(laps_times[[#This Row],[33]]),"DNF",CONCATENATE(RANK(rounds_cum_time[[#This Row],[33]],rounds_cum_time[33],1),"."))</f>
        <v>31.</v>
      </c>
      <c r="AQ28" s="129" t="str">
        <f>IF(ISBLANK(laps_times[[#This Row],[34]]),"DNF",CONCATENATE(RANK(rounds_cum_time[[#This Row],[34]],rounds_cum_time[34],1),"."))</f>
        <v>31.</v>
      </c>
      <c r="AR28" s="129" t="str">
        <f>IF(ISBLANK(laps_times[[#This Row],[35]]),"DNF",CONCATENATE(RANK(rounds_cum_time[[#This Row],[35]],rounds_cum_time[35],1),"."))</f>
        <v>31.</v>
      </c>
      <c r="AS28" s="129" t="str">
        <f>IF(ISBLANK(laps_times[[#This Row],[36]]),"DNF",CONCATENATE(RANK(rounds_cum_time[[#This Row],[36]],rounds_cum_time[36],1),"."))</f>
        <v>31.</v>
      </c>
      <c r="AT28" s="129" t="str">
        <f>IF(ISBLANK(laps_times[[#This Row],[37]]),"DNF",CONCATENATE(RANK(rounds_cum_time[[#This Row],[37]],rounds_cum_time[37],1),"."))</f>
        <v>30.</v>
      </c>
      <c r="AU28" s="129" t="str">
        <f>IF(ISBLANK(laps_times[[#This Row],[38]]),"DNF",CONCATENATE(RANK(rounds_cum_time[[#This Row],[38]],rounds_cum_time[38],1),"."))</f>
        <v>31.</v>
      </c>
      <c r="AV28" s="129" t="str">
        <f>IF(ISBLANK(laps_times[[#This Row],[39]]),"DNF",CONCATENATE(RANK(rounds_cum_time[[#This Row],[39]],rounds_cum_time[39],1),"."))</f>
        <v>31.</v>
      </c>
      <c r="AW28" s="129" t="str">
        <f>IF(ISBLANK(laps_times[[#This Row],[40]]),"DNF",CONCATENATE(RANK(rounds_cum_time[[#This Row],[40]],rounds_cum_time[40],1),"."))</f>
        <v>31.</v>
      </c>
      <c r="AX28" s="129" t="str">
        <f>IF(ISBLANK(laps_times[[#This Row],[41]]),"DNF",CONCATENATE(RANK(rounds_cum_time[[#This Row],[41]],rounds_cum_time[41],1),"."))</f>
        <v>31.</v>
      </c>
      <c r="AY28" s="129" t="str">
        <f>IF(ISBLANK(laps_times[[#This Row],[42]]),"DNF",CONCATENATE(RANK(rounds_cum_time[[#This Row],[42]],rounds_cum_time[42],1),"."))</f>
        <v>31.</v>
      </c>
      <c r="AZ28" s="129" t="str">
        <f>IF(ISBLANK(laps_times[[#This Row],[43]]),"DNF",CONCATENATE(RANK(rounds_cum_time[[#This Row],[43]],rounds_cum_time[43],1),"."))</f>
        <v>32.</v>
      </c>
      <c r="BA28" s="129" t="str">
        <f>IF(ISBLANK(laps_times[[#This Row],[44]]),"DNF",CONCATENATE(RANK(rounds_cum_time[[#This Row],[44]],rounds_cum_time[44],1),"."))</f>
        <v>32.</v>
      </c>
      <c r="BB28" s="129" t="str">
        <f>IF(ISBLANK(laps_times[[#This Row],[45]]),"DNF",CONCATENATE(RANK(rounds_cum_time[[#This Row],[45]],rounds_cum_time[45],1),"."))</f>
        <v>33.</v>
      </c>
      <c r="BC28" s="129" t="str">
        <f>IF(ISBLANK(laps_times[[#This Row],[46]]),"DNF",CONCATENATE(RANK(rounds_cum_time[[#This Row],[46]],rounds_cum_time[46],1),"."))</f>
        <v>32.</v>
      </c>
      <c r="BD28" s="129" t="str">
        <f>IF(ISBLANK(laps_times[[#This Row],[47]]),"DNF",CONCATENATE(RANK(rounds_cum_time[[#This Row],[47]],rounds_cum_time[47],1),"."))</f>
        <v>32.</v>
      </c>
      <c r="BE28" s="129" t="str">
        <f>IF(ISBLANK(laps_times[[#This Row],[48]]),"DNF",CONCATENATE(RANK(rounds_cum_time[[#This Row],[48]],rounds_cum_time[48],1),"."))</f>
        <v>30.</v>
      </c>
      <c r="BF28" s="129" t="str">
        <f>IF(ISBLANK(laps_times[[#This Row],[49]]),"DNF",CONCATENATE(RANK(rounds_cum_time[[#This Row],[49]],rounds_cum_time[49],1),"."))</f>
        <v>29.</v>
      </c>
      <c r="BG28" s="129" t="str">
        <f>IF(ISBLANK(laps_times[[#This Row],[50]]),"DNF",CONCATENATE(RANK(rounds_cum_time[[#This Row],[50]],rounds_cum_time[50],1),"."))</f>
        <v>29.</v>
      </c>
      <c r="BH28" s="129" t="str">
        <f>IF(ISBLANK(laps_times[[#This Row],[51]]),"DNF",CONCATENATE(RANK(rounds_cum_time[[#This Row],[51]],rounds_cum_time[51],1),"."))</f>
        <v>29.</v>
      </c>
      <c r="BI28" s="129" t="str">
        <f>IF(ISBLANK(laps_times[[#This Row],[52]]),"DNF",CONCATENATE(RANK(rounds_cum_time[[#This Row],[52]],rounds_cum_time[52],1),"."))</f>
        <v>29.</v>
      </c>
      <c r="BJ28" s="129" t="str">
        <f>IF(ISBLANK(laps_times[[#This Row],[53]]),"DNF",CONCATENATE(RANK(rounds_cum_time[[#This Row],[53]],rounds_cum_time[53],1),"."))</f>
        <v>28.</v>
      </c>
      <c r="BK28" s="129" t="str">
        <f>IF(ISBLANK(laps_times[[#This Row],[54]]),"DNF",CONCATENATE(RANK(rounds_cum_time[[#This Row],[54]],rounds_cum_time[54],1),"."))</f>
        <v>28.</v>
      </c>
      <c r="BL28" s="129" t="str">
        <f>IF(ISBLANK(laps_times[[#This Row],[55]]),"DNF",CONCATENATE(RANK(rounds_cum_time[[#This Row],[55]],rounds_cum_time[55],1),"."))</f>
        <v>27.</v>
      </c>
      <c r="BM28" s="129" t="str">
        <f>IF(ISBLANK(laps_times[[#This Row],[56]]),"DNF",CONCATENATE(RANK(rounds_cum_time[[#This Row],[56]],rounds_cum_time[56],1),"."))</f>
        <v>27.</v>
      </c>
      <c r="BN28" s="129" t="str">
        <f>IF(ISBLANK(laps_times[[#This Row],[57]]),"DNF",CONCATENATE(RANK(rounds_cum_time[[#This Row],[57]],rounds_cum_time[57],1),"."))</f>
        <v>27.</v>
      </c>
      <c r="BO28" s="129" t="str">
        <f>IF(ISBLANK(laps_times[[#This Row],[58]]),"DNF",CONCATENATE(RANK(rounds_cum_time[[#This Row],[58]],rounds_cum_time[58],1),"."))</f>
        <v>26.</v>
      </c>
      <c r="BP28" s="129" t="str">
        <f>IF(ISBLANK(laps_times[[#This Row],[59]]),"DNF",CONCATENATE(RANK(rounds_cum_time[[#This Row],[59]],rounds_cum_time[59],1),"."))</f>
        <v>26.</v>
      </c>
      <c r="BQ28" s="129" t="str">
        <f>IF(ISBLANK(laps_times[[#This Row],[60]]),"DNF",CONCATENATE(RANK(rounds_cum_time[[#This Row],[60]],rounds_cum_time[60],1),"."))</f>
        <v>26.</v>
      </c>
      <c r="BR28" s="129" t="str">
        <f>IF(ISBLANK(laps_times[[#This Row],[61]]),"DNF",CONCATENATE(RANK(rounds_cum_time[[#This Row],[61]],rounds_cum_time[61],1),"."))</f>
        <v>25.</v>
      </c>
      <c r="BS28" s="129" t="str">
        <f>IF(ISBLANK(laps_times[[#This Row],[62]]),"DNF",CONCATENATE(RANK(rounds_cum_time[[#This Row],[62]],rounds_cum_time[62],1),"."))</f>
        <v>25.</v>
      </c>
      <c r="BT28" s="129" t="str">
        <f>IF(ISBLANK(laps_times[[#This Row],[63]]),"DNF",CONCATENATE(RANK(rounds_cum_time[[#This Row],[63]],rounds_cum_time[63],1),"."))</f>
        <v>25.</v>
      </c>
      <c r="BU28" s="129" t="str">
        <f>IF(ISBLANK(laps_times[[#This Row],[64]]),"DNF",CONCATENATE(RANK(rounds_cum_time[[#This Row],[64]],rounds_cum_time[64],1),"."))</f>
        <v>25.</v>
      </c>
      <c r="BV28" s="129" t="str">
        <f>IF(ISBLANK(laps_times[[#This Row],[65]]),"DNF",CONCATENATE(RANK(rounds_cum_time[[#This Row],[65]],rounds_cum_time[65],1),"."))</f>
        <v>25.</v>
      </c>
      <c r="BW28" s="129" t="str">
        <f>IF(ISBLANK(laps_times[[#This Row],[66]]),"DNF",CONCATENATE(RANK(rounds_cum_time[[#This Row],[66]],rounds_cum_time[66],1),"."))</f>
        <v>25.</v>
      </c>
      <c r="BX28" s="129" t="str">
        <f>IF(ISBLANK(laps_times[[#This Row],[67]]),"DNF",CONCATENATE(RANK(rounds_cum_time[[#This Row],[67]],rounds_cum_time[67],1),"."))</f>
        <v>25.</v>
      </c>
      <c r="BY28" s="129" t="str">
        <f>IF(ISBLANK(laps_times[[#This Row],[68]]),"DNF",CONCATENATE(RANK(rounds_cum_time[[#This Row],[68]],rounds_cum_time[68],1),"."))</f>
        <v>25.</v>
      </c>
      <c r="BZ28" s="129" t="str">
        <f>IF(ISBLANK(laps_times[[#This Row],[69]]),"DNF",CONCATENATE(RANK(rounds_cum_time[[#This Row],[69]],rounds_cum_time[69],1),"."))</f>
        <v>25.</v>
      </c>
      <c r="CA28" s="129" t="str">
        <f>IF(ISBLANK(laps_times[[#This Row],[70]]),"DNF",CONCATENATE(RANK(rounds_cum_time[[#This Row],[70]],rounds_cum_time[70],1),"."))</f>
        <v>24.</v>
      </c>
      <c r="CB28" s="129" t="str">
        <f>IF(ISBLANK(laps_times[[#This Row],[71]]),"DNF",CONCATENATE(RANK(rounds_cum_time[[#This Row],[71]],rounds_cum_time[71],1),"."))</f>
        <v>24.</v>
      </c>
      <c r="CC28" s="129" t="str">
        <f>IF(ISBLANK(laps_times[[#This Row],[72]]),"DNF",CONCATENATE(RANK(rounds_cum_time[[#This Row],[72]],rounds_cum_time[72],1),"."))</f>
        <v>24.</v>
      </c>
      <c r="CD28" s="129" t="str">
        <f>IF(ISBLANK(laps_times[[#This Row],[73]]),"DNF",CONCATENATE(RANK(rounds_cum_time[[#This Row],[73]],rounds_cum_time[73],1),"."))</f>
        <v>24.</v>
      </c>
      <c r="CE28" s="129" t="str">
        <f>IF(ISBLANK(laps_times[[#This Row],[74]]),"DNF",CONCATENATE(RANK(rounds_cum_time[[#This Row],[74]],rounds_cum_time[74],1),"."))</f>
        <v>23.</v>
      </c>
      <c r="CF28" s="129" t="str">
        <f>IF(ISBLANK(laps_times[[#This Row],[75]]),"DNF",CONCATENATE(RANK(rounds_cum_time[[#This Row],[75]],rounds_cum_time[75],1),"."))</f>
        <v>23.</v>
      </c>
      <c r="CG28" s="129" t="str">
        <f>IF(ISBLANK(laps_times[[#This Row],[76]]),"DNF",CONCATENATE(RANK(rounds_cum_time[[#This Row],[76]],rounds_cum_time[76],1),"."))</f>
        <v>23.</v>
      </c>
      <c r="CH28" s="129" t="str">
        <f>IF(ISBLANK(laps_times[[#This Row],[77]]),"DNF",CONCATENATE(RANK(rounds_cum_time[[#This Row],[77]],rounds_cum_time[77],1),"."))</f>
        <v>23.</v>
      </c>
      <c r="CI28" s="129" t="str">
        <f>IF(ISBLANK(laps_times[[#This Row],[78]]),"DNF",CONCATENATE(RANK(rounds_cum_time[[#This Row],[78]],rounds_cum_time[78],1),"."))</f>
        <v>23.</v>
      </c>
      <c r="CJ28" s="129" t="str">
        <f>IF(ISBLANK(laps_times[[#This Row],[79]]),"DNF",CONCATENATE(RANK(rounds_cum_time[[#This Row],[79]],rounds_cum_time[79],1),"."))</f>
        <v>23.</v>
      </c>
      <c r="CK28" s="129" t="str">
        <f>IF(ISBLANK(laps_times[[#This Row],[80]]),"DNF",CONCATENATE(RANK(rounds_cum_time[[#This Row],[80]],rounds_cum_time[80],1),"."))</f>
        <v>23.</v>
      </c>
      <c r="CL28" s="129" t="str">
        <f>IF(ISBLANK(laps_times[[#This Row],[81]]),"DNF",CONCATENATE(RANK(rounds_cum_time[[#This Row],[81]],rounds_cum_time[81],1),"."))</f>
        <v>23.</v>
      </c>
      <c r="CM28" s="129" t="str">
        <f>IF(ISBLANK(laps_times[[#This Row],[82]]),"DNF",CONCATENATE(RANK(rounds_cum_time[[#This Row],[82]],rounds_cum_time[82],1),"."))</f>
        <v>23.</v>
      </c>
      <c r="CN28" s="129" t="str">
        <f>IF(ISBLANK(laps_times[[#This Row],[83]]),"DNF",CONCATENATE(RANK(rounds_cum_time[[#This Row],[83]],rounds_cum_time[83],1),"."))</f>
        <v>23.</v>
      </c>
      <c r="CO28" s="129" t="str">
        <f>IF(ISBLANK(laps_times[[#This Row],[84]]),"DNF",CONCATENATE(RANK(rounds_cum_time[[#This Row],[84]],rounds_cum_time[84],1),"."))</f>
        <v>23.</v>
      </c>
      <c r="CP28" s="129" t="str">
        <f>IF(ISBLANK(laps_times[[#This Row],[85]]),"DNF",CONCATENATE(RANK(rounds_cum_time[[#This Row],[85]],rounds_cum_time[85],1),"."))</f>
        <v>22.</v>
      </c>
      <c r="CQ28" s="129" t="str">
        <f>IF(ISBLANK(laps_times[[#This Row],[86]]),"DNF",CONCATENATE(RANK(rounds_cum_time[[#This Row],[86]],rounds_cum_time[86],1),"."))</f>
        <v>22.</v>
      </c>
      <c r="CR28" s="129" t="str">
        <f>IF(ISBLANK(laps_times[[#This Row],[87]]),"DNF",CONCATENATE(RANK(rounds_cum_time[[#This Row],[87]],rounds_cum_time[87],1),"."))</f>
        <v>22.</v>
      </c>
      <c r="CS28" s="129" t="str">
        <f>IF(ISBLANK(laps_times[[#This Row],[88]]),"DNF",CONCATENATE(RANK(rounds_cum_time[[#This Row],[88]],rounds_cum_time[88],1),"."))</f>
        <v>22.</v>
      </c>
      <c r="CT28" s="129" t="str">
        <f>IF(ISBLANK(laps_times[[#This Row],[89]]),"DNF",CONCATENATE(RANK(rounds_cum_time[[#This Row],[89]],rounds_cum_time[89],1),"."))</f>
        <v>22.</v>
      </c>
      <c r="CU28" s="129" t="str">
        <f>IF(ISBLANK(laps_times[[#This Row],[90]]),"DNF",CONCATENATE(RANK(rounds_cum_time[[#This Row],[90]],rounds_cum_time[90],1),"."))</f>
        <v>22.</v>
      </c>
      <c r="CV28" s="129" t="str">
        <f>IF(ISBLANK(laps_times[[#This Row],[91]]),"DNF",CONCATENATE(RANK(rounds_cum_time[[#This Row],[91]],rounds_cum_time[91],1),"."))</f>
        <v>22.</v>
      </c>
      <c r="CW28" s="129" t="str">
        <f>IF(ISBLANK(laps_times[[#This Row],[92]]),"DNF",CONCATENATE(RANK(rounds_cum_time[[#This Row],[92]],rounds_cum_time[92],1),"."))</f>
        <v>22.</v>
      </c>
      <c r="CX28" s="129" t="str">
        <f>IF(ISBLANK(laps_times[[#This Row],[93]]),"DNF",CONCATENATE(RANK(rounds_cum_time[[#This Row],[93]],rounds_cum_time[93],1),"."))</f>
        <v>23.</v>
      </c>
      <c r="CY28" s="129" t="str">
        <f>IF(ISBLANK(laps_times[[#This Row],[94]]),"DNF",CONCATENATE(RANK(rounds_cum_time[[#This Row],[94]],rounds_cum_time[94],1),"."))</f>
        <v>23.</v>
      </c>
      <c r="CZ28" s="129" t="str">
        <f>IF(ISBLANK(laps_times[[#This Row],[95]]),"DNF",CONCATENATE(RANK(rounds_cum_time[[#This Row],[95]],rounds_cum_time[95],1),"."))</f>
        <v>24.</v>
      </c>
      <c r="DA28" s="129" t="str">
        <f>IF(ISBLANK(laps_times[[#This Row],[96]]),"DNF",CONCATENATE(RANK(rounds_cum_time[[#This Row],[96]],rounds_cum_time[96],1),"."))</f>
        <v>24.</v>
      </c>
      <c r="DB28" s="129" t="str">
        <f>IF(ISBLANK(laps_times[[#This Row],[97]]),"DNF",CONCATENATE(RANK(rounds_cum_time[[#This Row],[97]],rounds_cum_time[97],1),"."))</f>
        <v>24.</v>
      </c>
      <c r="DC28" s="129" t="str">
        <f>IF(ISBLANK(laps_times[[#This Row],[98]]),"DNF",CONCATENATE(RANK(rounds_cum_time[[#This Row],[98]],rounds_cum_time[98],1),"."))</f>
        <v>24.</v>
      </c>
      <c r="DD28" s="129" t="str">
        <f>IF(ISBLANK(laps_times[[#This Row],[99]]),"DNF",CONCATENATE(RANK(rounds_cum_time[[#This Row],[99]],rounds_cum_time[99],1),"."))</f>
        <v>24.</v>
      </c>
      <c r="DE28" s="129" t="str">
        <f>IF(ISBLANK(laps_times[[#This Row],[100]]),"DNF",CONCATENATE(RANK(rounds_cum_time[[#This Row],[100]],rounds_cum_time[100],1),"."))</f>
        <v>23.</v>
      </c>
      <c r="DF28" s="129" t="str">
        <f>IF(ISBLANK(laps_times[[#This Row],[101]]),"DNF",CONCATENATE(RANK(rounds_cum_time[[#This Row],[101]],rounds_cum_time[101],1),"."))</f>
        <v>23.</v>
      </c>
      <c r="DG28" s="129" t="str">
        <f>IF(ISBLANK(laps_times[[#This Row],[102]]),"DNF",CONCATENATE(RANK(rounds_cum_time[[#This Row],[102]],rounds_cum_time[102],1),"."))</f>
        <v>24.</v>
      </c>
      <c r="DH28" s="129" t="str">
        <f>IF(ISBLANK(laps_times[[#This Row],[103]]),"DNF",CONCATENATE(RANK(rounds_cum_time[[#This Row],[103]],rounds_cum_time[103],1),"."))</f>
        <v>25.</v>
      </c>
      <c r="DI28" s="130" t="str">
        <f>IF(ISBLANK(laps_times[[#This Row],[104]]),"DNF",CONCATENATE(RANK(rounds_cum_time[[#This Row],[104]],rounds_cum_time[104],1),"."))</f>
        <v>25.</v>
      </c>
      <c r="DJ28" s="130" t="str">
        <f>IF(ISBLANK(laps_times[[#This Row],[105]]),"DNF",CONCATENATE(RANK(rounds_cum_time[[#This Row],[105]],rounds_cum_time[105],1),"."))</f>
        <v>25.</v>
      </c>
    </row>
    <row r="29" spans="2:114">
      <c r="B29" s="123">
        <f>laps_times[[#This Row],[poř]]</f>
        <v>26</v>
      </c>
      <c r="C29" s="128">
        <f>laps_times[[#This Row],[s.č.]]</f>
        <v>41</v>
      </c>
      <c r="D29" s="124" t="str">
        <f>laps_times[[#This Row],[jméno]]</f>
        <v>Kucko Miroslav</v>
      </c>
      <c r="E29" s="125">
        <f>laps_times[[#This Row],[roč]]</f>
        <v>1958</v>
      </c>
      <c r="F29" s="125" t="str">
        <f>laps_times[[#This Row],[kat]]</f>
        <v>M60</v>
      </c>
      <c r="G29" s="125">
        <f>laps_times[[#This Row],[poř_kat]]</f>
        <v>1</v>
      </c>
      <c r="H29" s="124" t="str">
        <f>IF(ISBLANK(laps_times[[#This Row],[klub]]),"-",laps_times[[#This Row],[klub]])</f>
        <v>Liberec</v>
      </c>
      <c r="I29" s="133">
        <f>laps_times[[#This Row],[celk. čas]]</f>
        <v>0.14961342592592594</v>
      </c>
      <c r="J29" s="129" t="str">
        <f>IF(ISBLANK(laps_times[[#This Row],[1]]),"DNF",CONCATENATE(RANK(rounds_cum_time[[#This Row],[1]],rounds_cum_time[1],1),"."))</f>
        <v>27.</v>
      </c>
      <c r="K29" s="129" t="str">
        <f>IF(ISBLANK(laps_times[[#This Row],[2]]),"DNF",CONCATENATE(RANK(rounds_cum_time[[#This Row],[2]],rounds_cum_time[2],1),"."))</f>
        <v>24.</v>
      </c>
      <c r="L29" s="129" t="str">
        <f>IF(ISBLANK(laps_times[[#This Row],[3]]),"DNF",CONCATENATE(RANK(rounds_cum_time[[#This Row],[3]],rounds_cum_time[3],1),"."))</f>
        <v>24.</v>
      </c>
      <c r="M29" s="129" t="str">
        <f>IF(ISBLANK(laps_times[[#This Row],[4]]),"DNF",CONCATENATE(RANK(rounds_cum_time[[#This Row],[4]],rounds_cum_time[4],1),"."))</f>
        <v>24.</v>
      </c>
      <c r="N29" s="129" t="str">
        <f>IF(ISBLANK(laps_times[[#This Row],[5]]),"DNF",CONCATENATE(RANK(rounds_cum_time[[#This Row],[5]],rounds_cum_time[5],1),"."))</f>
        <v>26.</v>
      </c>
      <c r="O29" s="129" t="str">
        <f>IF(ISBLANK(laps_times[[#This Row],[6]]),"DNF",CONCATENATE(RANK(rounds_cum_time[[#This Row],[6]],rounds_cum_time[6],1),"."))</f>
        <v>25.</v>
      </c>
      <c r="P29" s="129" t="str">
        <f>IF(ISBLANK(laps_times[[#This Row],[7]]),"DNF",CONCATENATE(RANK(rounds_cum_time[[#This Row],[7]],rounds_cum_time[7],1),"."))</f>
        <v>26.</v>
      </c>
      <c r="Q29" s="129" t="str">
        <f>IF(ISBLANK(laps_times[[#This Row],[8]]),"DNF",CONCATENATE(RANK(rounds_cum_time[[#This Row],[8]],rounds_cum_time[8],1),"."))</f>
        <v>26.</v>
      </c>
      <c r="R29" s="129" t="str">
        <f>IF(ISBLANK(laps_times[[#This Row],[9]]),"DNF",CONCATENATE(RANK(rounds_cum_time[[#This Row],[9]],rounds_cum_time[9],1),"."))</f>
        <v>27.</v>
      </c>
      <c r="S29" s="129" t="str">
        <f>IF(ISBLANK(laps_times[[#This Row],[10]]),"DNF",CONCATENATE(RANK(rounds_cum_time[[#This Row],[10]],rounds_cum_time[10],1),"."))</f>
        <v>27.</v>
      </c>
      <c r="T29" s="129" t="str">
        <f>IF(ISBLANK(laps_times[[#This Row],[11]]),"DNF",CONCATENATE(RANK(rounds_cum_time[[#This Row],[11]],rounds_cum_time[11],1),"."))</f>
        <v>28.</v>
      </c>
      <c r="U29" s="129" t="str">
        <f>IF(ISBLANK(laps_times[[#This Row],[12]]),"DNF",CONCATENATE(RANK(rounds_cum_time[[#This Row],[12]],rounds_cum_time[12],1),"."))</f>
        <v>28.</v>
      </c>
      <c r="V29" s="129" t="str">
        <f>IF(ISBLANK(laps_times[[#This Row],[13]]),"DNF",CONCATENATE(RANK(rounds_cum_time[[#This Row],[13]],rounds_cum_time[13],1),"."))</f>
        <v>28.</v>
      </c>
      <c r="W29" s="129" t="str">
        <f>IF(ISBLANK(laps_times[[#This Row],[14]]),"DNF",CONCATENATE(RANK(rounds_cum_time[[#This Row],[14]],rounds_cum_time[14],1),"."))</f>
        <v>28.</v>
      </c>
      <c r="X29" s="129" t="str">
        <f>IF(ISBLANK(laps_times[[#This Row],[15]]),"DNF",CONCATENATE(RANK(rounds_cum_time[[#This Row],[15]],rounds_cum_time[15],1),"."))</f>
        <v>28.</v>
      </c>
      <c r="Y29" s="129" t="str">
        <f>IF(ISBLANK(laps_times[[#This Row],[16]]),"DNF",CONCATENATE(RANK(rounds_cum_time[[#This Row],[16]],rounds_cum_time[16],1),"."))</f>
        <v>28.</v>
      </c>
      <c r="Z29" s="129" t="str">
        <f>IF(ISBLANK(laps_times[[#This Row],[17]]),"DNF",CONCATENATE(RANK(rounds_cum_time[[#This Row],[17]],rounds_cum_time[17],1),"."))</f>
        <v>28.</v>
      </c>
      <c r="AA29" s="129" t="str">
        <f>IF(ISBLANK(laps_times[[#This Row],[18]]),"DNF",CONCATENATE(RANK(rounds_cum_time[[#This Row],[18]],rounds_cum_time[18],1),"."))</f>
        <v>29.</v>
      </c>
      <c r="AB29" s="129" t="str">
        <f>IF(ISBLANK(laps_times[[#This Row],[19]]),"DNF",CONCATENATE(RANK(rounds_cum_time[[#This Row],[19]],rounds_cum_time[19],1),"."))</f>
        <v>29.</v>
      </c>
      <c r="AC29" s="129" t="str">
        <f>IF(ISBLANK(laps_times[[#This Row],[20]]),"DNF",CONCATENATE(RANK(rounds_cum_time[[#This Row],[20]],rounds_cum_time[20],1),"."))</f>
        <v>29.</v>
      </c>
      <c r="AD29" s="129" t="str">
        <f>IF(ISBLANK(laps_times[[#This Row],[21]]),"DNF",CONCATENATE(RANK(rounds_cum_time[[#This Row],[21]],rounds_cum_time[21],1),"."))</f>
        <v>29.</v>
      </c>
      <c r="AE29" s="129" t="str">
        <f>IF(ISBLANK(laps_times[[#This Row],[22]]),"DNF",CONCATENATE(RANK(rounds_cum_time[[#This Row],[22]],rounds_cum_time[22],1),"."))</f>
        <v>28.</v>
      </c>
      <c r="AF29" s="129" t="str">
        <f>IF(ISBLANK(laps_times[[#This Row],[23]]),"DNF",CONCATENATE(RANK(rounds_cum_time[[#This Row],[23]],rounds_cum_time[23],1),"."))</f>
        <v>27.</v>
      </c>
      <c r="AG29" s="129" t="str">
        <f>IF(ISBLANK(laps_times[[#This Row],[24]]),"DNF",CONCATENATE(RANK(rounds_cum_time[[#This Row],[24]],rounds_cum_time[24],1),"."))</f>
        <v>27.</v>
      </c>
      <c r="AH29" s="129" t="str">
        <f>IF(ISBLANK(laps_times[[#This Row],[25]]),"DNF",CONCATENATE(RANK(rounds_cum_time[[#This Row],[25]],rounds_cum_time[25],1),"."))</f>
        <v>27.</v>
      </c>
      <c r="AI29" s="129" t="str">
        <f>IF(ISBLANK(laps_times[[#This Row],[26]]),"DNF",CONCATENATE(RANK(rounds_cum_time[[#This Row],[26]],rounds_cum_time[26],1),"."))</f>
        <v>27.</v>
      </c>
      <c r="AJ29" s="129" t="str">
        <f>IF(ISBLANK(laps_times[[#This Row],[27]]),"DNF",CONCATENATE(RANK(rounds_cum_time[[#This Row],[27]],rounds_cum_time[27],1),"."))</f>
        <v>27.</v>
      </c>
      <c r="AK29" s="129" t="str">
        <f>IF(ISBLANK(laps_times[[#This Row],[28]]),"DNF",CONCATENATE(RANK(rounds_cum_time[[#This Row],[28]],rounds_cum_time[28],1),"."))</f>
        <v>27.</v>
      </c>
      <c r="AL29" s="129" t="str">
        <f>IF(ISBLANK(laps_times[[#This Row],[29]]),"DNF",CONCATENATE(RANK(rounds_cum_time[[#This Row],[29]],rounds_cum_time[29],1),"."))</f>
        <v>27.</v>
      </c>
      <c r="AM29" s="129" t="str">
        <f>IF(ISBLANK(laps_times[[#This Row],[30]]),"DNF",CONCATENATE(RANK(rounds_cum_time[[#This Row],[30]],rounds_cum_time[30],1),"."))</f>
        <v>26.</v>
      </c>
      <c r="AN29" s="129" t="str">
        <f>IF(ISBLANK(laps_times[[#This Row],[31]]),"DNF",CONCATENATE(RANK(rounds_cum_time[[#This Row],[31]],rounds_cum_time[31],1),"."))</f>
        <v>26.</v>
      </c>
      <c r="AO29" s="129" t="str">
        <f>IF(ISBLANK(laps_times[[#This Row],[32]]),"DNF",CONCATENATE(RANK(rounds_cum_time[[#This Row],[32]],rounds_cum_time[32],1),"."))</f>
        <v>26.</v>
      </c>
      <c r="AP29" s="129" t="str">
        <f>IF(ISBLANK(laps_times[[#This Row],[33]]),"DNF",CONCATENATE(RANK(rounds_cum_time[[#This Row],[33]],rounds_cum_time[33],1),"."))</f>
        <v>25.</v>
      </c>
      <c r="AQ29" s="129" t="str">
        <f>IF(ISBLANK(laps_times[[#This Row],[34]]),"DNF",CONCATENATE(RANK(rounds_cum_time[[#This Row],[34]],rounds_cum_time[34],1),"."))</f>
        <v>25.</v>
      </c>
      <c r="AR29" s="129" t="str">
        <f>IF(ISBLANK(laps_times[[#This Row],[35]]),"DNF",CONCATENATE(RANK(rounds_cum_time[[#This Row],[35]],rounds_cum_time[35],1),"."))</f>
        <v>25.</v>
      </c>
      <c r="AS29" s="129" t="str">
        <f>IF(ISBLANK(laps_times[[#This Row],[36]]),"DNF",CONCATENATE(RANK(rounds_cum_time[[#This Row],[36]],rounds_cum_time[36],1),"."))</f>
        <v>25.</v>
      </c>
      <c r="AT29" s="129" t="str">
        <f>IF(ISBLANK(laps_times[[#This Row],[37]]),"DNF",CONCATENATE(RANK(rounds_cum_time[[#This Row],[37]],rounds_cum_time[37],1),"."))</f>
        <v>24.</v>
      </c>
      <c r="AU29" s="129" t="str">
        <f>IF(ISBLANK(laps_times[[#This Row],[38]]),"DNF",CONCATENATE(RANK(rounds_cum_time[[#This Row],[38]],rounds_cum_time[38],1),"."))</f>
        <v>24.</v>
      </c>
      <c r="AV29" s="129" t="str">
        <f>IF(ISBLANK(laps_times[[#This Row],[39]]),"DNF",CONCATENATE(RANK(rounds_cum_time[[#This Row],[39]],rounds_cum_time[39],1),"."))</f>
        <v>24.</v>
      </c>
      <c r="AW29" s="129" t="str">
        <f>IF(ISBLANK(laps_times[[#This Row],[40]]),"DNF",CONCATENATE(RANK(rounds_cum_time[[#This Row],[40]],rounds_cum_time[40],1),"."))</f>
        <v>24.</v>
      </c>
      <c r="AX29" s="129" t="str">
        <f>IF(ISBLANK(laps_times[[#This Row],[41]]),"DNF",CONCATENATE(RANK(rounds_cum_time[[#This Row],[41]],rounds_cum_time[41],1),"."))</f>
        <v>24.</v>
      </c>
      <c r="AY29" s="129" t="str">
        <f>IF(ISBLANK(laps_times[[#This Row],[42]]),"DNF",CONCATENATE(RANK(rounds_cum_time[[#This Row],[42]],rounds_cum_time[42],1),"."))</f>
        <v>24.</v>
      </c>
      <c r="AZ29" s="129" t="str">
        <f>IF(ISBLANK(laps_times[[#This Row],[43]]),"DNF",CONCATENATE(RANK(rounds_cum_time[[#This Row],[43]],rounds_cum_time[43],1),"."))</f>
        <v>24.</v>
      </c>
      <c r="BA29" s="129" t="str">
        <f>IF(ISBLANK(laps_times[[#This Row],[44]]),"DNF",CONCATENATE(RANK(rounds_cum_time[[#This Row],[44]],rounds_cum_time[44],1),"."))</f>
        <v>24.</v>
      </c>
      <c r="BB29" s="129" t="str">
        <f>IF(ISBLANK(laps_times[[#This Row],[45]]),"DNF",CONCATENATE(RANK(rounds_cum_time[[#This Row],[45]],rounds_cum_time[45],1),"."))</f>
        <v>24.</v>
      </c>
      <c r="BC29" s="129" t="str">
        <f>IF(ISBLANK(laps_times[[#This Row],[46]]),"DNF",CONCATENATE(RANK(rounds_cum_time[[#This Row],[46]],rounds_cum_time[46],1),"."))</f>
        <v>24.</v>
      </c>
      <c r="BD29" s="129" t="str">
        <f>IF(ISBLANK(laps_times[[#This Row],[47]]),"DNF",CONCATENATE(RANK(rounds_cum_time[[#This Row],[47]],rounds_cum_time[47],1),"."))</f>
        <v>24.</v>
      </c>
      <c r="BE29" s="129" t="str">
        <f>IF(ISBLANK(laps_times[[#This Row],[48]]),"DNF",CONCATENATE(RANK(rounds_cum_time[[#This Row],[48]],rounds_cum_time[48],1),"."))</f>
        <v>24.</v>
      </c>
      <c r="BF29" s="129" t="str">
        <f>IF(ISBLANK(laps_times[[#This Row],[49]]),"DNF",CONCATENATE(RANK(rounds_cum_time[[#This Row],[49]],rounds_cum_time[49],1),"."))</f>
        <v>24.</v>
      </c>
      <c r="BG29" s="129" t="str">
        <f>IF(ISBLANK(laps_times[[#This Row],[50]]),"DNF",CONCATENATE(RANK(rounds_cum_time[[#This Row],[50]],rounds_cum_time[50],1),"."))</f>
        <v>24.</v>
      </c>
      <c r="BH29" s="129" t="str">
        <f>IF(ISBLANK(laps_times[[#This Row],[51]]),"DNF",CONCATENATE(RANK(rounds_cum_time[[#This Row],[51]],rounds_cum_time[51],1),"."))</f>
        <v>24.</v>
      </c>
      <c r="BI29" s="129" t="str">
        <f>IF(ISBLANK(laps_times[[#This Row],[52]]),"DNF",CONCATENATE(RANK(rounds_cum_time[[#This Row],[52]],rounds_cum_time[52],1),"."))</f>
        <v>24.</v>
      </c>
      <c r="BJ29" s="129" t="str">
        <f>IF(ISBLANK(laps_times[[#This Row],[53]]),"DNF",CONCATENATE(RANK(rounds_cum_time[[#This Row],[53]],rounds_cum_time[53],1),"."))</f>
        <v>24.</v>
      </c>
      <c r="BK29" s="129" t="str">
        <f>IF(ISBLANK(laps_times[[#This Row],[54]]),"DNF",CONCATENATE(RANK(rounds_cum_time[[#This Row],[54]],rounds_cum_time[54],1),"."))</f>
        <v>24.</v>
      </c>
      <c r="BL29" s="129" t="str">
        <f>IF(ISBLANK(laps_times[[#This Row],[55]]),"DNF",CONCATENATE(RANK(rounds_cum_time[[#This Row],[55]],rounds_cum_time[55],1),"."))</f>
        <v>23.</v>
      </c>
      <c r="BM29" s="129" t="str">
        <f>IF(ISBLANK(laps_times[[#This Row],[56]]),"DNF",CONCATENATE(RANK(rounds_cum_time[[#This Row],[56]],rounds_cum_time[56],1),"."))</f>
        <v>23.</v>
      </c>
      <c r="BN29" s="129" t="str">
        <f>IF(ISBLANK(laps_times[[#This Row],[57]]),"DNF",CONCATENATE(RANK(rounds_cum_time[[#This Row],[57]],rounds_cum_time[57],1),"."))</f>
        <v>23.</v>
      </c>
      <c r="BO29" s="129" t="str">
        <f>IF(ISBLANK(laps_times[[#This Row],[58]]),"DNF",CONCATENATE(RANK(rounds_cum_time[[#This Row],[58]],rounds_cum_time[58],1),"."))</f>
        <v>23.</v>
      </c>
      <c r="BP29" s="129" t="str">
        <f>IF(ISBLANK(laps_times[[#This Row],[59]]),"DNF",CONCATENATE(RANK(rounds_cum_time[[#This Row],[59]],rounds_cum_time[59],1),"."))</f>
        <v>23.</v>
      </c>
      <c r="BQ29" s="129" t="str">
        <f>IF(ISBLANK(laps_times[[#This Row],[60]]),"DNF",CONCATENATE(RANK(rounds_cum_time[[#This Row],[60]],rounds_cum_time[60],1),"."))</f>
        <v>23.</v>
      </c>
      <c r="BR29" s="129" t="str">
        <f>IF(ISBLANK(laps_times[[#This Row],[61]]),"DNF",CONCATENATE(RANK(rounds_cum_time[[#This Row],[61]],rounds_cum_time[61],1),"."))</f>
        <v>22.</v>
      </c>
      <c r="BS29" s="129" t="str">
        <f>IF(ISBLANK(laps_times[[#This Row],[62]]),"DNF",CONCATENATE(RANK(rounds_cum_time[[#This Row],[62]],rounds_cum_time[62],1),"."))</f>
        <v>22.</v>
      </c>
      <c r="BT29" s="129" t="str">
        <f>IF(ISBLANK(laps_times[[#This Row],[63]]),"DNF",CONCATENATE(RANK(rounds_cum_time[[#This Row],[63]],rounds_cum_time[63],1),"."))</f>
        <v>22.</v>
      </c>
      <c r="BU29" s="129" t="str">
        <f>IF(ISBLANK(laps_times[[#This Row],[64]]),"DNF",CONCATENATE(RANK(rounds_cum_time[[#This Row],[64]],rounds_cum_time[64],1),"."))</f>
        <v>22.</v>
      </c>
      <c r="BV29" s="129" t="str">
        <f>IF(ISBLANK(laps_times[[#This Row],[65]]),"DNF",CONCATENATE(RANK(rounds_cum_time[[#This Row],[65]],rounds_cum_time[65],1),"."))</f>
        <v>22.</v>
      </c>
      <c r="BW29" s="129" t="str">
        <f>IF(ISBLANK(laps_times[[#This Row],[66]]),"DNF",CONCATENATE(RANK(rounds_cum_time[[#This Row],[66]],rounds_cum_time[66],1),"."))</f>
        <v>22.</v>
      </c>
      <c r="BX29" s="129" t="str">
        <f>IF(ISBLANK(laps_times[[#This Row],[67]]),"DNF",CONCATENATE(RANK(rounds_cum_time[[#This Row],[67]],rounds_cum_time[67],1),"."))</f>
        <v>22.</v>
      </c>
      <c r="BY29" s="129" t="str">
        <f>IF(ISBLANK(laps_times[[#This Row],[68]]),"DNF",CONCATENATE(RANK(rounds_cum_time[[#This Row],[68]],rounds_cum_time[68],1),"."))</f>
        <v>22.</v>
      </c>
      <c r="BZ29" s="129" t="str">
        <f>IF(ISBLANK(laps_times[[#This Row],[69]]),"DNF",CONCATENATE(RANK(rounds_cum_time[[#This Row],[69]],rounds_cum_time[69],1),"."))</f>
        <v>22.</v>
      </c>
      <c r="CA29" s="129" t="str">
        <f>IF(ISBLANK(laps_times[[#This Row],[70]]),"DNF",CONCATENATE(RANK(rounds_cum_time[[#This Row],[70]],rounds_cum_time[70],1),"."))</f>
        <v>22.</v>
      </c>
      <c r="CB29" s="129" t="str">
        <f>IF(ISBLANK(laps_times[[#This Row],[71]]),"DNF",CONCATENATE(RANK(rounds_cum_time[[#This Row],[71]],rounds_cum_time[71],1),"."))</f>
        <v>22.</v>
      </c>
      <c r="CC29" s="129" t="str">
        <f>IF(ISBLANK(laps_times[[#This Row],[72]]),"DNF",CONCATENATE(RANK(rounds_cum_time[[#This Row],[72]],rounds_cum_time[72],1),"."))</f>
        <v>22.</v>
      </c>
      <c r="CD29" s="129" t="str">
        <f>IF(ISBLANK(laps_times[[#This Row],[73]]),"DNF",CONCATENATE(RANK(rounds_cum_time[[#This Row],[73]],rounds_cum_time[73],1),"."))</f>
        <v>22.</v>
      </c>
      <c r="CE29" s="129" t="str">
        <f>IF(ISBLANK(laps_times[[#This Row],[74]]),"DNF",CONCATENATE(RANK(rounds_cum_time[[#This Row],[74]],rounds_cum_time[74],1),"."))</f>
        <v>22.</v>
      </c>
      <c r="CF29" s="129" t="str">
        <f>IF(ISBLANK(laps_times[[#This Row],[75]]),"DNF",CONCATENATE(RANK(rounds_cum_time[[#This Row],[75]],rounds_cum_time[75],1),"."))</f>
        <v>22.</v>
      </c>
      <c r="CG29" s="129" t="str">
        <f>IF(ISBLANK(laps_times[[#This Row],[76]]),"DNF",CONCATENATE(RANK(rounds_cum_time[[#This Row],[76]],rounds_cum_time[76],1),"."))</f>
        <v>22.</v>
      </c>
      <c r="CH29" s="129" t="str">
        <f>IF(ISBLANK(laps_times[[#This Row],[77]]),"DNF",CONCATENATE(RANK(rounds_cum_time[[#This Row],[77]],rounds_cum_time[77],1),"."))</f>
        <v>22.</v>
      </c>
      <c r="CI29" s="129" t="str">
        <f>IF(ISBLANK(laps_times[[#This Row],[78]]),"DNF",CONCATENATE(RANK(rounds_cum_time[[#This Row],[78]],rounds_cum_time[78],1),"."))</f>
        <v>22.</v>
      </c>
      <c r="CJ29" s="129" t="str">
        <f>IF(ISBLANK(laps_times[[#This Row],[79]]),"DNF",CONCATENATE(RANK(rounds_cum_time[[#This Row],[79]],rounds_cum_time[79],1),"."))</f>
        <v>22.</v>
      </c>
      <c r="CK29" s="129" t="str">
        <f>IF(ISBLANK(laps_times[[#This Row],[80]]),"DNF",CONCATENATE(RANK(rounds_cum_time[[#This Row],[80]],rounds_cum_time[80],1),"."))</f>
        <v>22.</v>
      </c>
      <c r="CL29" s="129" t="str">
        <f>IF(ISBLANK(laps_times[[#This Row],[81]]),"DNF",CONCATENATE(RANK(rounds_cum_time[[#This Row],[81]],rounds_cum_time[81],1),"."))</f>
        <v>22.</v>
      </c>
      <c r="CM29" s="129" t="str">
        <f>IF(ISBLANK(laps_times[[#This Row],[82]]),"DNF",CONCATENATE(RANK(rounds_cum_time[[#This Row],[82]],rounds_cum_time[82],1),"."))</f>
        <v>22.</v>
      </c>
      <c r="CN29" s="129" t="str">
        <f>IF(ISBLANK(laps_times[[#This Row],[83]]),"DNF",CONCATENATE(RANK(rounds_cum_time[[#This Row],[83]],rounds_cum_time[83],1),"."))</f>
        <v>22.</v>
      </c>
      <c r="CO29" s="129" t="str">
        <f>IF(ISBLANK(laps_times[[#This Row],[84]]),"DNF",CONCATENATE(RANK(rounds_cum_time[[#This Row],[84]],rounds_cum_time[84],1),"."))</f>
        <v>22.</v>
      </c>
      <c r="CP29" s="129" t="str">
        <f>IF(ISBLANK(laps_times[[#This Row],[85]]),"DNF",CONCATENATE(RANK(rounds_cum_time[[#This Row],[85]],rounds_cum_time[85],1),"."))</f>
        <v>23.</v>
      </c>
      <c r="CQ29" s="129" t="str">
        <f>IF(ISBLANK(laps_times[[#This Row],[86]]),"DNF",CONCATENATE(RANK(rounds_cum_time[[#This Row],[86]],rounds_cum_time[86],1),"."))</f>
        <v>23.</v>
      </c>
      <c r="CR29" s="129" t="str">
        <f>IF(ISBLANK(laps_times[[#This Row],[87]]),"DNF",CONCATENATE(RANK(rounds_cum_time[[#This Row],[87]],rounds_cum_time[87],1),"."))</f>
        <v>23.</v>
      </c>
      <c r="CS29" s="129" t="str">
        <f>IF(ISBLANK(laps_times[[#This Row],[88]]),"DNF",CONCATENATE(RANK(rounds_cum_time[[#This Row],[88]],rounds_cum_time[88],1),"."))</f>
        <v>23.</v>
      </c>
      <c r="CT29" s="129" t="str">
        <f>IF(ISBLANK(laps_times[[#This Row],[89]]),"DNF",CONCATENATE(RANK(rounds_cum_time[[#This Row],[89]],rounds_cum_time[89],1),"."))</f>
        <v>23.</v>
      </c>
      <c r="CU29" s="129" t="str">
        <f>IF(ISBLANK(laps_times[[#This Row],[90]]),"DNF",CONCATENATE(RANK(rounds_cum_time[[#This Row],[90]],rounds_cum_time[90],1),"."))</f>
        <v>23.</v>
      </c>
      <c r="CV29" s="129" t="str">
        <f>IF(ISBLANK(laps_times[[#This Row],[91]]),"DNF",CONCATENATE(RANK(rounds_cum_time[[#This Row],[91]],rounds_cum_time[91],1),"."))</f>
        <v>23.</v>
      </c>
      <c r="CW29" s="129" t="str">
        <f>IF(ISBLANK(laps_times[[#This Row],[92]]),"DNF",CONCATENATE(RANK(rounds_cum_time[[#This Row],[92]],rounds_cum_time[92],1),"."))</f>
        <v>24.</v>
      </c>
      <c r="CX29" s="129" t="str">
        <f>IF(ISBLANK(laps_times[[#This Row],[93]]),"DNF",CONCATENATE(RANK(rounds_cum_time[[#This Row],[93]],rounds_cum_time[93],1),"."))</f>
        <v>24.</v>
      </c>
      <c r="CY29" s="129" t="str">
        <f>IF(ISBLANK(laps_times[[#This Row],[94]]),"DNF",CONCATENATE(RANK(rounds_cum_time[[#This Row],[94]],rounds_cum_time[94],1),"."))</f>
        <v>24.</v>
      </c>
      <c r="CZ29" s="129" t="str">
        <f>IF(ISBLANK(laps_times[[#This Row],[95]]),"DNF",CONCATENATE(RANK(rounds_cum_time[[#This Row],[95]],rounds_cum_time[95],1),"."))</f>
        <v>23.</v>
      </c>
      <c r="DA29" s="129" t="str">
        <f>IF(ISBLANK(laps_times[[#This Row],[96]]),"DNF",CONCATENATE(RANK(rounds_cum_time[[#This Row],[96]],rounds_cum_time[96],1),"."))</f>
        <v>23.</v>
      </c>
      <c r="DB29" s="129" t="str">
        <f>IF(ISBLANK(laps_times[[#This Row],[97]]),"DNF",CONCATENATE(RANK(rounds_cum_time[[#This Row],[97]],rounds_cum_time[97],1),"."))</f>
        <v>23.</v>
      </c>
      <c r="DC29" s="129" t="str">
        <f>IF(ISBLANK(laps_times[[#This Row],[98]]),"DNF",CONCATENATE(RANK(rounds_cum_time[[#This Row],[98]],rounds_cum_time[98],1),"."))</f>
        <v>23.</v>
      </c>
      <c r="DD29" s="129" t="str">
        <f>IF(ISBLANK(laps_times[[#This Row],[99]]),"DNF",CONCATENATE(RANK(rounds_cum_time[[#This Row],[99]],rounds_cum_time[99],1),"."))</f>
        <v>23.</v>
      </c>
      <c r="DE29" s="129" t="str">
        <f>IF(ISBLANK(laps_times[[#This Row],[100]]),"DNF",CONCATENATE(RANK(rounds_cum_time[[#This Row],[100]],rounds_cum_time[100],1),"."))</f>
        <v>24.</v>
      </c>
      <c r="DF29" s="129" t="str">
        <f>IF(ISBLANK(laps_times[[#This Row],[101]]),"DNF",CONCATENATE(RANK(rounds_cum_time[[#This Row],[101]],rounds_cum_time[101],1),"."))</f>
        <v>24.</v>
      </c>
      <c r="DG29" s="129" t="str">
        <f>IF(ISBLANK(laps_times[[#This Row],[102]]),"DNF",CONCATENATE(RANK(rounds_cum_time[[#This Row],[102]],rounds_cum_time[102],1),"."))</f>
        <v>25.</v>
      </c>
      <c r="DH29" s="129" t="str">
        <f>IF(ISBLANK(laps_times[[#This Row],[103]]),"DNF",CONCATENATE(RANK(rounds_cum_time[[#This Row],[103]],rounds_cum_time[103],1),"."))</f>
        <v>26.</v>
      </c>
      <c r="DI29" s="130" t="str">
        <f>IF(ISBLANK(laps_times[[#This Row],[104]]),"DNF",CONCATENATE(RANK(rounds_cum_time[[#This Row],[104]],rounds_cum_time[104],1),"."))</f>
        <v>26.</v>
      </c>
      <c r="DJ29" s="130" t="str">
        <f>IF(ISBLANK(laps_times[[#This Row],[105]]),"DNF",CONCATENATE(RANK(rounds_cum_time[[#This Row],[105]],rounds_cum_time[105],1),"."))</f>
        <v>26.</v>
      </c>
    </row>
    <row r="30" spans="2:114">
      <c r="B30" s="123">
        <f>laps_times[[#This Row],[poř]]</f>
        <v>27</v>
      </c>
      <c r="C30" s="128">
        <f>laps_times[[#This Row],[s.č.]]</f>
        <v>93</v>
      </c>
      <c r="D30" s="124" t="str">
        <f>laps_times[[#This Row],[jméno]]</f>
        <v>Tomášek Jan</v>
      </c>
      <c r="E30" s="125">
        <f>laps_times[[#This Row],[roč]]</f>
        <v>1976</v>
      </c>
      <c r="F30" s="125" t="str">
        <f>laps_times[[#This Row],[kat]]</f>
        <v>M40</v>
      </c>
      <c r="G30" s="125">
        <f>laps_times[[#This Row],[poř_kat]]</f>
        <v>13</v>
      </c>
      <c r="H30" s="124" t="str">
        <f>IF(ISBLANK(laps_times[[#This Row],[klub]]),"-",laps_times[[#This Row],[klub]])</f>
        <v>BK Čvacht / Yellow Ribbon Run</v>
      </c>
      <c r="I30" s="133">
        <f>laps_times[[#This Row],[celk. čas]]</f>
        <v>0.14980555555555555</v>
      </c>
      <c r="J30" s="129" t="str">
        <f>IF(ISBLANK(laps_times[[#This Row],[1]]),"DNF",CONCATENATE(RANK(rounds_cum_time[[#This Row],[1]],rounds_cum_time[1],1),"."))</f>
        <v>53.</v>
      </c>
      <c r="K30" s="129" t="str">
        <f>IF(ISBLANK(laps_times[[#This Row],[2]]),"DNF",CONCATENATE(RANK(rounds_cum_time[[#This Row],[2]],rounds_cum_time[2],1),"."))</f>
        <v>48.</v>
      </c>
      <c r="L30" s="129" t="str">
        <f>IF(ISBLANK(laps_times[[#This Row],[3]]),"DNF",CONCATENATE(RANK(rounds_cum_time[[#This Row],[3]],rounds_cum_time[3],1),"."))</f>
        <v>48.</v>
      </c>
      <c r="M30" s="129" t="str">
        <f>IF(ISBLANK(laps_times[[#This Row],[4]]),"DNF",CONCATENATE(RANK(rounds_cum_time[[#This Row],[4]],rounds_cum_time[4],1),"."))</f>
        <v>47.</v>
      </c>
      <c r="N30" s="129" t="str">
        <f>IF(ISBLANK(laps_times[[#This Row],[5]]),"DNF",CONCATENATE(RANK(rounds_cum_time[[#This Row],[5]],rounds_cum_time[5],1),"."))</f>
        <v>45.</v>
      </c>
      <c r="O30" s="129" t="str">
        <f>IF(ISBLANK(laps_times[[#This Row],[6]]),"DNF",CONCATENATE(RANK(rounds_cum_time[[#This Row],[6]],rounds_cum_time[6],1),"."))</f>
        <v>45.</v>
      </c>
      <c r="P30" s="129" t="str">
        <f>IF(ISBLANK(laps_times[[#This Row],[7]]),"DNF",CONCATENATE(RANK(rounds_cum_time[[#This Row],[7]],rounds_cum_time[7],1),"."))</f>
        <v>43.</v>
      </c>
      <c r="Q30" s="129" t="str">
        <f>IF(ISBLANK(laps_times[[#This Row],[8]]),"DNF",CONCATENATE(RANK(rounds_cum_time[[#This Row],[8]],rounds_cum_time[8],1),"."))</f>
        <v>43.</v>
      </c>
      <c r="R30" s="129" t="str">
        <f>IF(ISBLANK(laps_times[[#This Row],[9]]),"DNF",CONCATENATE(RANK(rounds_cum_time[[#This Row],[9]],rounds_cum_time[9],1),"."))</f>
        <v>43.</v>
      </c>
      <c r="S30" s="129" t="str">
        <f>IF(ISBLANK(laps_times[[#This Row],[10]]),"DNF",CONCATENATE(RANK(rounds_cum_time[[#This Row],[10]],rounds_cum_time[10],1),"."))</f>
        <v>43.</v>
      </c>
      <c r="T30" s="129" t="str">
        <f>IF(ISBLANK(laps_times[[#This Row],[11]]),"DNF",CONCATENATE(RANK(rounds_cum_time[[#This Row],[11]],rounds_cum_time[11],1),"."))</f>
        <v>43.</v>
      </c>
      <c r="U30" s="129" t="str">
        <f>IF(ISBLANK(laps_times[[#This Row],[12]]),"DNF",CONCATENATE(RANK(rounds_cum_time[[#This Row],[12]],rounds_cum_time[12],1),"."))</f>
        <v>43.</v>
      </c>
      <c r="V30" s="129" t="str">
        <f>IF(ISBLANK(laps_times[[#This Row],[13]]),"DNF",CONCATENATE(RANK(rounds_cum_time[[#This Row],[13]],rounds_cum_time[13],1),"."))</f>
        <v>43.</v>
      </c>
      <c r="W30" s="129" t="str">
        <f>IF(ISBLANK(laps_times[[#This Row],[14]]),"DNF",CONCATENATE(RANK(rounds_cum_time[[#This Row],[14]],rounds_cum_time[14],1),"."))</f>
        <v>43.</v>
      </c>
      <c r="X30" s="129" t="str">
        <f>IF(ISBLANK(laps_times[[#This Row],[15]]),"DNF",CONCATENATE(RANK(rounds_cum_time[[#This Row],[15]],rounds_cum_time[15],1),"."))</f>
        <v>44.</v>
      </c>
      <c r="Y30" s="129" t="str">
        <f>IF(ISBLANK(laps_times[[#This Row],[16]]),"DNF",CONCATENATE(RANK(rounds_cum_time[[#This Row],[16]],rounds_cum_time[16],1),"."))</f>
        <v>43.</v>
      </c>
      <c r="Z30" s="129" t="str">
        <f>IF(ISBLANK(laps_times[[#This Row],[17]]),"DNF",CONCATENATE(RANK(rounds_cum_time[[#This Row],[17]],rounds_cum_time[17],1),"."))</f>
        <v>44.</v>
      </c>
      <c r="AA30" s="129" t="str">
        <f>IF(ISBLANK(laps_times[[#This Row],[18]]),"DNF",CONCATENATE(RANK(rounds_cum_time[[#This Row],[18]],rounds_cum_time[18],1),"."))</f>
        <v>44.</v>
      </c>
      <c r="AB30" s="129" t="str">
        <f>IF(ISBLANK(laps_times[[#This Row],[19]]),"DNF",CONCATENATE(RANK(rounds_cum_time[[#This Row],[19]],rounds_cum_time[19],1),"."))</f>
        <v>44.</v>
      </c>
      <c r="AC30" s="129" t="str">
        <f>IF(ISBLANK(laps_times[[#This Row],[20]]),"DNF",CONCATENATE(RANK(rounds_cum_time[[#This Row],[20]],rounds_cum_time[20],1),"."))</f>
        <v>44.</v>
      </c>
      <c r="AD30" s="129" t="str">
        <f>IF(ISBLANK(laps_times[[#This Row],[21]]),"DNF",CONCATENATE(RANK(rounds_cum_time[[#This Row],[21]],rounds_cum_time[21],1),"."))</f>
        <v>44.</v>
      </c>
      <c r="AE30" s="129" t="str">
        <f>IF(ISBLANK(laps_times[[#This Row],[22]]),"DNF",CONCATENATE(RANK(rounds_cum_time[[#This Row],[22]],rounds_cum_time[22],1),"."))</f>
        <v>44.</v>
      </c>
      <c r="AF30" s="129" t="str">
        <f>IF(ISBLANK(laps_times[[#This Row],[23]]),"DNF",CONCATENATE(RANK(rounds_cum_time[[#This Row],[23]],rounds_cum_time[23],1),"."))</f>
        <v>44.</v>
      </c>
      <c r="AG30" s="129" t="str">
        <f>IF(ISBLANK(laps_times[[#This Row],[24]]),"DNF",CONCATENATE(RANK(rounds_cum_time[[#This Row],[24]],rounds_cum_time[24],1),"."))</f>
        <v>45.</v>
      </c>
      <c r="AH30" s="129" t="str">
        <f>IF(ISBLANK(laps_times[[#This Row],[25]]),"DNF",CONCATENATE(RANK(rounds_cum_time[[#This Row],[25]],rounds_cum_time[25],1),"."))</f>
        <v>45.</v>
      </c>
      <c r="AI30" s="129" t="str">
        <f>IF(ISBLANK(laps_times[[#This Row],[26]]),"DNF",CONCATENATE(RANK(rounds_cum_time[[#This Row],[26]],rounds_cum_time[26],1),"."))</f>
        <v>45.</v>
      </c>
      <c r="AJ30" s="129" t="str">
        <f>IF(ISBLANK(laps_times[[#This Row],[27]]),"DNF",CONCATENATE(RANK(rounds_cum_time[[#This Row],[27]],rounds_cum_time[27],1),"."))</f>
        <v>45.</v>
      </c>
      <c r="AK30" s="129" t="str">
        <f>IF(ISBLANK(laps_times[[#This Row],[28]]),"DNF",CONCATENATE(RANK(rounds_cum_time[[#This Row],[28]],rounds_cum_time[28],1),"."))</f>
        <v>45.</v>
      </c>
      <c r="AL30" s="129" t="str">
        <f>IF(ISBLANK(laps_times[[#This Row],[29]]),"DNF",CONCATENATE(RANK(rounds_cum_time[[#This Row],[29]],rounds_cum_time[29],1),"."))</f>
        <v>46.</v>
      </c>
      <c r="AM30" s="129" t="str">
        <f>IF(ISBLANK(laps_times[[#This Row],[30]]),"DNF",CONCATENATE(RANK(rounds_cum_time[[#This Row],[30]],rounds_cum_time[30],1),"."))</f>
        <v>47.</v>
      </c>
      <c r="AN30" s="129" t="str">
        <f>IF(ISBLANK(laps_times[[#This Row],[31]]),"DNF",CONCATENATE(RANK(rounds_cum_time[[#This Row],[31]],rounds_cum_time[31],1),"."))</f>
        <v>46.</v>
      </c>
      <c r="AO30" s="129" t="str">
        <f>IF(ISBLANK(laps_times[[#This Row],[32]]),"DNF",CONCATENATE(RANK(rounds_cum_time[[#This Row],[32]],rounds_cum_time[32],1),"."))</f>
        <v>46.</v>
      </c>
      <c r="AP30" s="129" t="str">
        <f>IF(ISBLANK(laps_times[[#This Row],[33]]),"DNF",CONCATENATE(RANK(rounds_cum_time[[#This Row],[33]],rounds_cum_time[33],1),"."))</f>
        <v>46.</v>
      </c>
      <c r="AQ30" s="129" t="str">
        <f>IF(ISBLANK(laps_times[[#This Row],[34]]),"DNF",CONCATENATE(RANK(rounds_cum_time[[#This Row],[34]],rounds_cum_time[34],1),"."))</f>
        <v>46.</v>
      </c>
      <c r="AR30" s="129" t="str">
        <f>IF(ISBLANK(laps_times[[#This Row],[35]]),"DNF",CONCATENATE(RANK(rounds_cum_time[[#This Row],[35]],rounds_cum_time[35],1),"."))</f>
        <v>46.</v>
      </c>
      <c r="AS30" s="129" t="str">
        <f>IF(ISBLANK(laps_times[[#This Row],[36]]),"DNF",CONCATENATE(RANK(rounds_cum_time[[#This Row],[36]],rounds_cum_time[36],1),"."))</f>
        <v>46.</v>
      </c>
      <c r="AT30" s="129" t="str">
        <f>IF(ISBLANK(laps_times[[#This Row],[37]]),"DNF",CONCATENATE(RANK(rounds_cum_time[[#This Row],[37]],rounds_cum_time[37],1),"."))</f>
        <v>45.</v>
      </c>
      <c r="AU30" s="129" t="str">
        <f>IF(ISBLANK(laps_times[[#This Row],[38]]),"DNF",CONCATENATE(RANK(rounds_cum_time[[#This Row],[38]],rounds_cum_time[38],1),"."))</f>
        <v>45.</v>
      </c>
      <c r="AV30" s="129" t="str">
        <f>IF(ISBLANK(laps_times[[#This Row],[39]]),"DNF",CONCATENATE(RANK(rounds_cum_time[[#This Row],[39]],rounds_cum_time[39],1),"."))</f>
        <v>44.</v>
      </c>
      <c r="AW30" s="129" t="str">
        <f>IF(ISBLANK(laps_times[[#This Row],[40]]),"DNF",CONCATENATE(RANK(rounds_cum_time[[#This Row],[40]],rounds_cum_time[40],1),"."))</f>
        <v>44.</v>
      </c>
      <c r="AX30" s="129" t="str">
        <f>IF(ISBLANK(laps_times[[#This Row],[41]]),"DNF",CONCATENATE(RANK(rounds_cum_time[[#This Row],[41]],rounds_cum_time[41],1),"."))</f>
        <v>44.</v>
      </c>
      <c r="AY30" s="129" t="str">
        <f>IF(ISBLANK(laps_times[[#This Row],[42]]),"DNF",CONCATENATE(RANK(rounds_cum_time[[#This Row],[42]],rounds_cum_time[42],1),"."))</f>
        <v>44.</v>
      </c>
      <c r="AZ30" s="129" t="str">
        <f>IF(ISBLANK(laps_times[[#This Row],[43]]),"DNF",CONCATENATE(RANK(rounds_cum_time[[#This Row],[43]],rounds_cum_time[43],1),"."))</f>
        <v>44.</v>
      </c>
      <c r="BA30" s="129" t="str">
        <f>IF(ISBLANK(laps_times[[#This Row],[44]]),"DNF",CONCATENATE(RANK(rounds_cum_time[[#This Row],[44]],rounds_cum_time[44],1),"."))</f>
        <v>44.</v>
      </c>
      <c r="BB30" s="129" t="str">
        <f>IF(ISBLANK(laps_times[[#This Row],[45]]),"DNF",CONCATENATE(RANK(rounds_cum_time[[#This Row],[45]],rounds_cum_time[45],1),"."))</f>
        <v>44.</v>
      </c>
      <c r="BC30" s="129" t="str">
        <f>IF(ISBLANK(laps_times[[#This Row],[46]]),"DNF",CONCATENATE(RANK(rounds_cum_time[[#This Row],[46]],rounds_cum_time[46],1),"."))</f>
        <v>44.</v>
      </c>
      <c r="BD30" s="129" t="str">
        <f>IF(ISBLANK(laps_times[[#This Row],[47]]),"DNF",CONCATENATE(RANK(rounds_cum_time[[#This Row],[47]],rounds_cum_time[47],1),"."))</f>
        <v>43.</v>
      </c>
      <c r="BE30" s="129" t="str">
        <f>IF(ISBLANK(laps_times[[#This Row],[48]]),"DNF",CONCATENATE(RANK(rounds_cum_time[[#This Row],[48]],rounds_cum_time[48],1),"."))</f>
        <v>43.</v>
      </c>
      <c r="BF30" s="129" t="str">
        <f>IF(ISBLANK(laps_times[[#This Row],[49]]),"DNF",CONCATENATE(RANK(rounds_cum_time[[#This Row],[49]],rounds_cum_time[49],1),"."))</f>
        <v>43.</v>
      </c>
      <c r="BG30" s="129" t="str">
        <f>IF(ISBLANK(laps_times[[#This Row],[50]]),"DNF",CONCATENATE(RANK(rounds_cum_time[[#This Row],[50]],rounds_cum_time[50],1),"."))</f>
        <v>42.</v>
      </c>
      <c r="BH30" s="129" t="str">
        <f>IF(ISBLANK(laps_times[[#This Row],[51]]),"DNF",CONCATENATE(RANK(rounds_cum_time[[#This Row],[51]],rounds_cum_time[51],1),"."))</f>
        <v>42.</v>
      </c>
      <c r="BI30" s="129" t="str">
        <f>IF(ISBLANK(laps_times[[#This Row],[52]]),"DNF",CONCATENATE(RANK(rounds_cum_time[[#This Row],[52]],rounds_cum_time[52],1),"."))</f>
        <v>42.</v>
      </c>
      <c r="BJ30" s="129" t="str">
        <f>IF(ISBLANK(laps_times[[#This Row],[53]]),"DNF",CONCATENATE(RANK(rounds_cum_time[[#This Row],[53]],rounds_cum_time[53],1),"."))</f>
        <v>42.</v>
      </c>
      <c r="BK30" s="129" t="str">
        <f>IF(ISBLANK(laps_times[[#This Row],[54]]),"DNF",CONCATENATE(RANK(rounds_cum_time[[#This Row],[54]],rounds_cum_time[54],1),"."))</f>
        <v>42.</v>
      </c>
      <c r="BL30" s="129" t="str">
        <f>IF(ISBLANK(laps_times[[#This Row],[55]]),"DNF",CONCATENATE(RANK(rounds_cum_time[[#This Row],[55]],rounds_cum_time[55],1),"."))</f>
        <v>42.</v>
      </c>
      <c r="BM30" s="129" t="str">
        <f>IF(ISBLANK(laps_times[[#This Row],[56]]),"DNF",CONCATENATE(RANK(rounds_cum_time[[#This Row],[56]],rounds_cum_time[56],1),"."))</f>
        <v>41.</v>
      </c>
      <c r="BN30" s="129" t="str">
        <f>IF(ISBLANK(laps_times[[#This Row],[57]]),"DNF",CONCATENATE(RANK(rounds_cum_time[[#This Row],[57]],rounds_cum_time[57],1),"."))</f>
        <v>41.</v>
      </c>
      <c r="BO30" s="129" t="str">
        <f>IF(ISBLANK(laps_times[[#This Row],[58]]),"DNF",CONCATENATE(RANK(rounds_cum_time[[#This Row],[58]],rounds_cum_time[58],1),"."))</f>
        <v>41.</v>
      </c>
      <c r="BP30" s="129" t="str">
        <f>IF(ISBLANK(laps_times[[#This Row],[59]]),"DNF",CONCATENATE(RANK(rounds_cum_time[[#This Row],[59]],rounds_cum_time[59],1),"."))</f>
        <v>40.</v>
      </c>
      <c r="BQ30" s="129" t="str">
        <f>IF(ISBLANK(laps_times[[#This Row],[60]]),"DNF",CONCATENATE(RANK(rounds_cum_time[[#This Row],[60]],rounds_cum_time[60],1),"."))</f>
        <v>40.</v>
      </c>
      <c r="BR30" s="129" t="str">
        <f>IF(ISBLANK(laps_times[[#This Row],[61]]),"DNF",CONCATENATE(RANK(rounds_cum_time[[#This Row],[61]],rounds_cum_time[61],1),"."))</f>
        <v>40.</v>
      </c>
      <c r="BS30" s="129" t="str">
        <f>IF(ISBLANK(laps_times[[#This Row],[62]]),"DNF",CONCATENATE(RANK(rounds_cum_time[[#This Row],[62]],rounds_cum_time[62],1),"."))</f>
        <v>38.</v>
      </c>
      <c r="BT30" s="129" t="str">
        <f>IF(ISBLANK(laps_times[[#This Row],[63]]),"DNF",CONCATENATE(RANK(rounds_cum_time[[#This Row],[63]],rounds_cum_time[63],1),"."))</f>
        <v>37.</v>
      </c>
      <c r="BU30" s="129" t="str">
        <f>IF(ISBLANK(laps_times[[#This Row],[64]]),"DNF",CONCATENATE(RANK(rounds_cum_time[[#This Row],[64]],rounds_cum_time[64],1),"."))</f>
        <v>37.</v>
      </c>
      <c r="BV30" s="129" t="str">
        <f>IF(ISBLANK(laps_times[[#This Row],[65]]),"DNF",CONCATENATE(RANK(rounds_cum_time[[#This Row],[65]],rounds_cum_time[65],1),"."))</f>
        <v>36.</v>
      </c>
      <c r="BW30" s="129" t="str">
        <f>IF(ISBLANK(laps_times[[#This Row],[66]]),"DNF",CONCATENATE(RANK(rounds_cum_time[[#This Row],[66]],rounds_cum_time[66],1),"."))</f>
        <v>36.</v>
      </c>
      <c r="BX30" s="129" t="str">
        <f>IF(ISBLANK(laps_times[[#This Row],[67]]),"DNF",CONCATENATE(RANK(rounds_cum_time[[#This Row],[67]],rounds_cum_time[67],1),"."))</f>
        <v>34.</v>
      </c>
      <c r="BY30" s="129" t="str">
        <f>IF(ISBLANK(laps_times[[#This Row],[68]]),"DNF",CONCATENATE(RANK(rounds_cum_time[[#This Row],[68]],rounds_cum_time[68],1),"."))</f>
        <v>34.</v>
      </c>
      <c r="BZ30" s="129" t="str">
        <f>IF(ISBLANK(laps_times[[#This Row],[69]]),"DNF",CONCATENATE(RANK(rounds_cum_time[[#This Row],[69]],rounds_cum_time[69],1),"."))</f>
        <v>34.</v>
      </c>
      <c r="CA30" s="129" t="str">
        <f>IF(ISBLANK(laps_times[[#This Row],[70]]),"DNF",CONCATENATE(RANK(rounds_cum_time[[#This Row],[70]],rounds_cum_time[70],1),"."))</f>
        <v>34.</v>
      </c>
      <c r="CB30" s="129" t="str">
        <f>IF(ISBLANK(laps_times[[#This Row],[71]]),"DNF",CONCATENATE(RANK(rounds_cum_time[[#This Row],[71]],rounds_cum_time[71],1),"."))</f>
        <v>34.</v>
      </c>
      <c r="CC30" s="129" t="str">
        <f>IF(ISBLANK(laps_times[[#This Row],[72]]),"DNF",CONCATENATE(RANK(rounds_cum_time[[#This Row],[72]],rounds_cum_time[72],1),"."))</f>
        <v>34.</v>
      </c>
      <c r="CD30" s="129" t="str">
        <f>IF(ISBLANK(laps_times[[#This Row],[73]]),"DNF",CONCATENATE(RANK(rounds_cum_time[[#This Row],[73]],rounds_cum_time[73],1),"."))</f>
        <v>34.</v>
      </c>
      <c r="CE30" s="129" t="str">
        <f>IF(ISBLANK(laps_times[[#This Row],[74]]),"DNF",CONCATENATE(RANK(rounds_cum_time[[#This Row],[74]],rounds_cum_time[74],1),"."))</f>
        <v>34.</v>
      </c>
      <c r="CF30" s="129" t="str">
        <f>IF(ISBLANK(laps_times[[#This Row],[75]]),"DNF",CONCATENATE(RANK(rounds_cum_time[[#This Row],[75]],rounds_cum_time[75],1),"."))</f>
        <v>32.</v>
      </c>
      <c r="CG30" s="129" t="str">
        <f>IF(ISBLANK(laps_times[[#This Row],[76]]),"DNF",CONCATENATE(RANK(rounds_cum_time[[#This Row],[76]],rounds_cum_time[76],1),"."))</f>
        <v>32.</v>
      </c>
      <c r="CH30" s="129" t="str">
        <f>IF(ISBLANK(laps_times[[#This Row],[77]]),"DNF",CONCATENATE(RANK(rounds_cum_time[[#This Row],[77]],rounds_cum_time[77],1),"."))</f>
        <v>32.</v>
      </c>
      <c r="CI30" s="129" t="str">
        <f>IF(ISBLANK(laps_times[[#This Row],[78]]),"DNF",CONCATENATE(RANK(rounds_cum_time[[#This Row],[78]],rounds_cum_time[78],1),"."))</f>
        <v>32.</v>
      </c>
      <c r="CJ30" s="129" t="str">
        <f>IF(ISBLANK(laps_times[[#This Row],[79]]),"DNF",CONCATENATE(RANK(rounds_cum_time[[#This Row],[79]],rounds_cum_time[79],1),"."))</f>
        <v>32.</v>
      </c>
      <c r="CK30" s="129" t="str">
        <f>IF(ISBLANK(laps_times[[#This Row],[80]]),"DNF",CONCATENATE(RANK(rounds_cum_time[[#This Row],[80]],rounds_cum_time[80],1),"."))</f>
        <v>32.</v>
      </c>
      <c r="CL30" s="129" t="str">
        <f>IF(ISBLANK(laps_times[[#This Row],[81]]),"DNF",CONCATENATE(RANK(rounds_cum_time[[#This Row],[81]],rounds_cum_time[81],1),"."))</f>
        <v>32.</v>
      </c>
      <c r="CM30" s="129" t="str">
        <f>IF(ISBLANK(laps_times[[#This Row],[82]]),"DNF",CONCATENATE(RANK(rounds_cum_time[[#This Row],[82]],rounds_cum_time[82],1),"."))</f>
        <v>32.</v>
      </c>
      <c r="CN30" s="129" t="str">
        <f>IF(ISBLANK(laps_times[[#This Row],[83]]),"DNF",CONCATENATE(RANK(rounds_cum_time[[#This Row],[83]],rounds_cum_time[83],1),"."))</f>
        <v>32.</v>
      </c>
      <c r="CO30" s="129" t="str">
        <f>IF(ISBLANK(laps_times[[#This Row],[84]]),"DNF",CONCATENATE(RANK(rounds_cum_time[[#This Row],[84]],rounds_cum_time[84],1),"."))</f>
        <v>32.</v>
      </c>
      <c r="CP30" s="129" t="str">
        <f>IF(ISBLANK(laps_times[[#This Row],[85]]),"DNF",CONCATENATE(RANK(rounds_cum_time[[#This Row],[85]],rounds_cum_time[85],1),"."))</f>
        <v>32.</v>
      </c>
      <c r="CQ30" s="129" t="str">
        <f>IF(ISBLANK(laps_times[[#This Row],[86]]),"DNF",CONCATENATE(RANK(rounds_cum_time[[#This Row],[86]],rounds_cum_time[86],1),"."))</f>
        <v>31.</v>
      </c>
      <c r="CR30" s="129" t="str">
        <f>IF(ISBLANK(laps_times[[#This Row],[87]]),"DNF",CONCATENATE(RANK(rounds_cum_time[[#This Row],[87]],rounds_cum_time[87],1),"."))</f>
        <v>30.</v>
      </c>
      <c r="CS30" s="129" t="str">
        <f>IF(ISBLANK(laps_times[[#This Row],[88]]),"DNF",CONCATENATE(RANK(rounds_cum_time[[#This Row],[88]],rounds_cum_time[88],1),"."))</f>
        <v>30.</v>
      </c>
      <c r="CT30" s="129" t="str">
        <f>IF(ISBLANK(laps_times[[#This Row],[89]]),"DNF",CONCATENATE(RANK(rounds_cum_time[[#This Row],[89]],rounds_cum_time[89],1),"."))</f>
        <v>30.</v>
      </c>
      <c r="CU30" s="129" t="str">
        <f>IF(ISBLANK(laps_times[[#This Row],[90]]),"DNF",CONCATENATE(RANK(rounds_cum_time[[#This Row],[90]],rounds_cum_time[90],1),"."))</f>
        <v>30.</v>
      </c>
      <c r="CV30" s="129" t="str">
        <f>IF(ISBLANK(laps_times[[#This Row],[91]]),"DNF",CONCATENATE(RANK(rounds_cum_time[[#This Row],[91]],rounds_cum_time[91],1),"."))</f>
        <v>30.</v>
      </c>
      <c r="CW30" s="129" t="str">
        <f>IF(ISBLANK(laps_times[[#This Row],[92]]),"DNF",CONCATENATE(RANK(rounds_cum_time[[#This Row],[92]],rounds_cum_time[92],1),"."))</f>
        <v>29.</v>
      </c>
      <c r="CX30" s="129" t="str">
        <f>IF(ISBLANK(laps_times[[#This Row],[93]]),"DNF",CONCATENATE(RANK(rounds_cum_time[[#This Row],[93]],rounds_cum_time[93],1),"."))</f>
        <v>29.</v>
      </c>
      <c r="CY30" s="129" t="str">
        <f>IF(ISBLANK(laps_times[[#This Row],[94]]),"DNF",CONCATENATE(RANK(rounds_cum_time[[#This Row],[94]],rounds_cum_time[94],1),"."))</f>
        <v>29.</v>
      </c>
      <c r="CZ30" s="129" t="str">
        <f>IF(ISBLANK(laps_times[[#This Row],[95]]),"DNF",CONCATENATE(RANK(rounds_cum_time[[#This Row],[95]],rounds_cum_time[95],1),"."))</f>
        <v>29.</v>
      </c>
      <c r="DA30" s="129" t="str">
        <f>IF(ISBLANK(laps_times[[#This Row],[96]]),"DNF",CONCATENATE(RANK(rounds_cum_time[[#This Row],[96]],rounds_cum_time[96],1),"."))</f>
        <v>29.</v>
      </c>
      <c r="DB30" s="129" t="str">
        <f>IF(ISBLANK(laps_times[[#This Row],[97]]),"DNF",CONCATENATE(RANK(rounds_cum_time[[#This Row],[97]],rounds_cum_time[97],1),"."))</f>
        <v>29.</v>
      </c>
      <c r="DC30" s="129" t="str">
        <f>IF(ISBLANK(laps_times[[#This Row],[98]]),"DNF",CONCATENATE(RANK(rounds_cum_time[[#This Row],[98]],rounds_cum_time[98],1),"."))</f>
        <v>29.</v>
      </c>
      <c r="DD30" s="129" t="str">
        <f>IF(ISBLANK(laps_times[[#This Row],[99]]),"DNF",CONCATENATE(RANK(rounds_cum_time[[#This Row],[99]],rounds_cum_time[99],1),"."))</f>
        <v>29.</v>
      </c>
      <c r="DE30" s="129" t="str">
        <f>IF(ISBLANK(laps_times[[#This Row],[100]]),"DNF",CONCATENATE(RANK(rounds_cum_time[[#This Row],[100]],rounds_cum_time[100],1),"."))</f>
        <v>28.</v>
      </c>
      <c r="DF30" s="129" t="str">
        <f>IF(ISBLANK(laps_times[[#This Row],[101]]),"DNF",CONCATENATE(RANK(rounds_cum_time[[#This Row],[101]],rounds_cum_time[101],1),"."))</f>
        <v>28.</v>
      </c>
      <c r="DG30" s="129" t="str">
        <f>IF(ISBLANK(laps_times[[#This Row],[102]]),"DNF",CONCATENATE(RANK(rounds_cum_time[[#This Row],[102]],rounds_cum_time[102],1),"."))</f>
        <v>28.</v>
      </c>
      <c r="DH30" s="129" t="str">
        <f>IF(ISBLANK(laps_times[[#This Row],[103]]),"DNF",CONCATENATE(RANK(rounds_cum_time[[#This Row],[103]],rounds_cum_time[103],1),"."))</f>
        <v>28.</v>
      </c>
      <c r="DI30" s="130" t="str">
        <f>IF(ISBLANK(laps_times[[#This Row],[104]]),"DNF",CONCATENATE(RANK(rounds_cum_time[[#This Row],[104]],rounds_cum_time[104],1),"."))</f>
        <v>27.</v>
      </c>
      <c r="DJ30" s="130" t="str">
        <f>IF(ISBLANK(laps_times[[#This Row],[105]]),"DNF",CONCATENATE(RANK(rounds_cum_time[[#This Row],[105]],rounds_cum_time[105],1),"."))</f>
        <v>27.</v>
      </c>
    </row>
    <row r="31" spans="2:114">
      <c r="B31" s="123">
        <f>laps_times[[#This Row],[poř]]</f>
        <v>28</v>
      </c>
      <c r="C31" s="128">
        <f>laps_times[[#This Row],[s.č.]]</f>
        <v>87</v>
      </c>
      <c r="D31" s="124" t="str">
        <f>laps_times[[#This Row],[jméno]]</f>
        <v>Wurm Harald</v>
      </c>
      <c r="E31" s="125">
        <f>laps_times[[#This Row],[roč]]</f>
        <v>1967</v>
      </c>
      <c r="F31" s="125" t="str">
        <f>laps_times[[#This Row],[kat]]</f>
        <v>M50</v>
      </c>
      <c r="G31" s="125">
        <f>laps_times[[#This Row],[poř_kat]]</f>
        <v>3</v>
      </c>
      <c r="H31" s="124" t="str">
        <f>IF(ISBLANK(laps_times[[#This Row],[klub]]),"-",laps_times[[#This Row],[klub]])</f>
        <v>www.biomagazin.at</v>
      </c>
      <c r="I31" s="133">
        <f>laps_times[[#This Row],[celk. čas]]</f>
        <v>0.14985069444444443</v>
      </c>
      <c r="J31" s="129" t="str">
        <f>IF(ISBLANK(laps_times[[#This Row],[1]]),"DNF",CONCATENATE(RANK(rounds_cum_time[[#This Row],[1]],rounds_cum_time[1],1),"."))</f>
        <v>58.</v>
      </c>
      <c r="K31" s="129" t="str">
        <f>IF(ISBLANK(laps_times[[#This Row],[2]]),"DNF",CONCATENATE(RANK(rounds_cum_time[[#This Row],[2]],rounds_cum_time[2],1),"."))</f>
        <v>51.</v>
      </c>
      <c r="L31" s="129" t="str">
        <f>IF(ISBLANK(laps_times[[#This Row],[3]]),"DNF",CONCATENATE(RANK(rounds_cum_time[[#This Row],[3]],rounds_cum_time[3],1),"."))</f>
        <v>49.</v>
      </c>
      <c r="M31" s="129" t="str">
        <f>IF(ISBLANK(laps_times[[#This Row],[4]]),"DNF",CONCATENATE(RANK(rounds_cum_time[[#This Row],[4]],rounds_cum_time[4],1),"."))</f>
        <v>46.</v>
      </c>
      <c r="N31" s="129" t="str">
        <f>IF(ISBLANK(laps_times[[#This Row],[5]]),"DNF",CONCATENATE(RANK(rounds_cum_time[[#This Row],[5]],rounds_cum_time[5],1),"."))</f>
        <v>43.</v>
      </c>
      <c r="O31" s="129" t="str">
        <f>IF(ISBLANK(laps_times[[#This Row],[6]]),"DNF",CONCATENATE(RANK(rounds_cum_time[[#This Row],[6]],rounds_cum_time[6],1),"."))</f>
        <v>44.</v>
      </c>
      <c r="P31" s="129" t="str">
        <f>IF(ISBLANK(laps_times[[#This Row],[7]]),"DNF",CONCATENATE(RANK(rounds_cum_time[[#This Row],[7]],rounds_cum_time[7],1),"."))</f>
        <v>45.</v>
      </c>
      <c r="Q31" s="129" t="str">
        <f>IF(ISBLANK(laps_times[[#This Row],[8]]),"DNF",CONCATENATE(RANK(rounds_cum_time[[#This Row],[8]],rounds_cum_time[8],1),"."))</f>
        <v>45.</v>
      </c>
      <c r="R31" s="129" t="str">
        <f>IF(ISBLANK(laps_times[[#This Row],[9]]),"DNF",CONCATENATE(RANK(rounds_cum_time[[#This Row],[9]],rounds_cum_time[9],1),"."))</f>
        <v>46.</v>
      </c>
      <c r="S31" s="129" t="str">
        <f>IF(ISBLANK(laps_times[[#This Row],[10]]),"DNF",CONCATENATE(RANK(rounds_cum_time[[#This Row],[10]],rounds_cum_time[10],1),"."))</f>
        <v>45.</v>
      </c>
      <c r="T31" s="129" t="str">
        <f>IF(ISBLANK(laps_times[[#This Row],[11]]),"DNF",CONCATENATE(RANK(rounds_cum_time[[#This Row],[11]],rounds_cum_time[11],1),"."))</f>
        <v>46.</v>
      </c>
      <c r="U31" s="129" t="str">
        <f>IF(ISBLANK(laps_times[[#This Row],[12]]),"DNF",CONCATENATE(RANK(rounds_cum_time[[#This Row],[12]],rounds_cum_time[12],1),"."))</f>
        <v>46.</v>
      </c>
      <c r="V31" s="129" t="str">
        <f>IF(ISBLANK(laps_times[[#This Row],[13]]),"DNF",CONCATENATE(RANK(rounds_cum_time[[#This Row],[13]],rounds_cum_time[13],1),"."))</f>
        <v>47.</v>
      </c>
      <c r="W31" s="129" t="str">
        <f>IF(ISBLANK(laps_times[[#This Row],[14]]),"DNF",CONCATENATE(RANK(rounds_cum_time[[#This Row],[14]],rounds_cum_time[14],1),"."))</f>
        <v>46.</v>
      </c>
      <c r="X31" s="129" t="str">
        <f>IF(ISBLANK(laps_times[[#This Row],[15]]),"DNF",CONCATENATE(RANK(rounds_cum_time[[#This Row],[15]],rounds_cum_time[15],1),"."))</f>
        <v>45.</v>
      </c>
      <c r="Y31" s="129" t="str">
        <f>IF(ISBLANK(laps_times[[#This Row],[16]]),"DNF",CONCATENATE(RANK(rounds_cum_time[[#This Row],[16]],rounds_cum_time[16],1),"."))</f>
        <v>44.</v>
      </c>
      <c r="Z31" s="129" t="str">
        <f>IF(ISBLANK(laps_times[[#This Row],[17]]),"DNF",CONCATENATE(RANK(rounds_cum_time[[#This Row],[17]],rounds_cum_time[17],1),"."))</f>
        <v>43.</v>
      </c>
      <c r="AA31" s="129" t="str">
        <f>IF(ISBLANK(laps_times[[#This Row],[18]]),"DNF",CONCATENATE(RANK(rounds_cum_time[[#This Row],[18]],rounds_cum_time[18],1),"."))</f>
        <v>45.</v>
      </c>
      <c r="AB31" s="129" t="str">
        <f>IF(ISBLANK(laps_times[[#This Row],[19]]),"DNF",CONCATENATE(RANK(rounds_cum_time[[#This Row],[19]],rounds_cum_time[19],1),"."))</f>
        <v>45.</v>
      </c>
      <c r="AC31" s="129" t="str">
        <f>IF(ISBLANK(laps_times[[#This Row],[20]]),"DNF",CONCATENATE(RANK(rounds_cum_time[[#This Row],[20]],rounds_cum_time[20],1),"."))</f>
        <v>45.</v>
      </c>
      <c r="AD31" s="129" t="str">
        <f>IF(ISBLANK(laps_times[[#This Row],[21]]),"DNF",CONCATENATE(RANK(rounds_cum_time[[#This Row],[21]],rounds_cum_time[21],1),"."))</f>
        <v>45.</v>
      </c>
      <c r="AE31" s="129" t="str">
        <f>IF(ISBLANK(laps_times[[#This Row],[22]]),"DNF",CONCATENATE(RANK(rounds_cum_time[[#This Row],[22]],rounds_cum_time[22],1),"."))</f>
        <v>45.</v>
      </c>
      <c r="AF31" s="129" t="str">
        <f>IF(ISBLANK(laps_times[[#This Row],[23]]),"DNF",CONCATENATE(RANK(rounds_cum_time[[#This Row],[23]],rounds_cum_time[23],1),"."))</f>
        <v>45.</v>
      </c>
      <c r="AG31" s="129" t="str">
        <f>IF(ISBLANK(laps_times[[#This Row],[24]]),"DNF",CONCATENATE(RANK(rounds_cum_time[[#This Row],[24]],rounds_cum_time[24],1),"."))</f>
        <v>44.</v>
      </c>
      <c r="AH31" s="129" t="str">
        <f>IF(ISBLANK(laps_times[[#This Row],[25]]),"DNF",CONCATENATE(RANK(rounds_cum_time[[#This Row],[25]],rounds_cum_time[25],1),"."))</f>
        <v>44.</v>
      </c>
      <c r="AI31" s="129" t="str">
        <f>IF(ISBLANK(laps_times[[#This Row],[26]]),"DNF",CONCATENATE(RANK(rounds_cum_time[[#This Row],[26]],rounds_cum_time[26],1),"."))</f>
        <v>43.</v>
      </c>
      <c r="AJ31" s="129" t="str">
        <f>IF(ISBLANK(laps_times[[#This Row],[27]]),"DNF",CONCATENATE(RANK(rounds_cum_time[[#This Row],[27]],rounds_cum_time[27],1),"."))</f>
        <v>43.</v>
      </c>
      <c r="AK31" s="129" t="str">
        <f>IF(ISBLANK(laps_times[[#This Row],[28]]),"DNF",CONCATENATE(RANK(rounds_cum_time[[#This Row],[28]],rounds_cum_time[28],1),"."))</f>
        <v>43.</v>
      </c>
      <c r="AL31" s="129" t="str">
        <f>IF(ISBLANK(laps_times[[#This Row],[29]]),"DNF",CONCATENATE(RANK(rounds_cum_time[[#This Row],[29]],rounds_cum_time[29],1),"."))</f>
        <v>43.</v>
      </c>
      <c r="AM31" s="129" t="str">
        <f>IF(ISBLANK(laps_times[[#This Row],[30]]),"DNF",CONCATENATE(RANK(rounds_cum_time[[#This Row],[30]],rounds_cum_time[30],1),"."))</f>
        <v>44.</v>
      </c>
      <c r="AN31" s="129" t="str">
        <f>IF(ISBLANK(laps_times[[#This Row],[31]]),"DNF",CONCATENATE(RANK(rounds_cum_time[[#This Row],[31]],rounds_cum_time[31],1),"."))</f>
        <v>44.</v>
      </c>
      <c r="AO31" s="129" t="str">
        <f>IF(ISBLANK(laps_times[[#This Row],[32]]),"DNF",CONCATENATE(RANK(rounds_cum_time[[#This Row],[32]],rounds_cum_time[32],1),"."))</f>
        <v>44.</v>
      </c>
      <c r="AP31" s="129" t="str">
        <f>IF(ISBLANK(laps_times[[#This Row],[33]]),"DNF",CONCATENATE(RANK(rounds_cum_time[[#This Row],[33]],rounds_cum_time[33],1),"."))</f>
        <v>44.</v>
      </c>
      <c r="AQ31" s="129" t="str">
        <f>IF(ISBLANK(laps_times[[#This Row],[34]]),"DNF",CONCATENATE(RANK(rounds_cum_time[[#This Row],[34]],rounds_cum_time[34],1),"."))</f>
        <v>44.</v>
      </c>
      <c r="AR31" s="129" t="str">
        <f>IF(ISBLANK(laps_times[[#This Row],[35]]),"DNF",CONCATENATE(RANK(rounds_cum_time[[#This Row],[35]],rounds_cum_time[35],1),"."))</f>
        <v>43.</v>
      </c>
      <c r="AS31" s="129" t="str">
        <f>IF(ISBLANK(laps_times[[#This Row],[36]]),"DNF",CONCATENATE(RANK(rounds_cum_time[[#This Row],[36]],rounds_cum_time[36],1),"."))</f>
        <v>42.</v>
      </c>
      <c r="AT31" s="129" t="str">
        <f>IF(ISBLANK(laps_times[[#This Row],[37]]),"DNF",CONCATENATE(RANK(rounds_cum_time[[#This Row],[37]],rounds_cum_time[37],1),"."))</f>
        <v>43.</v>
      </c>
      <c r="AU31" s="129" t="str">
        <f>IF(ISBLANK(laps_times[[#This Row],[38]]),"DNF",CONCATENATE(RANK(rounds_cum_time[[#This Row],[38]],rounds_cum_time[38],1),"."))</f>
        <v>43.</v>
      </c>
      <c r="AV31" s="129" t="str">
        <f>IF(ISBLANK(laps_times[[#This Row],[39]]),"DNF",CONCATENATE(RANK(rounds_cum_time[[#This Row],[39]],rounds_cum_time[39],1),"."))</f>
        <v>43.</v>
      </c>
      <c r="AW31" s="129" t="str">
        <f>IF(ISBLANK(laps_times[[#This Row],[40]]),"DNF",CONCATENATE(RANK(rounds_cum_time[[#This Row],[40]],rounds_cum_time[40],1),"."))</f>
        <v>43.</v>
      </c>
      <c r="AX31" s="129" t="str">
        <f>IF(ISBLANK(laps_times[[#This Row],[41]]),"DNF",CONCATENATE(RANK(rounds_cum_time[[#This Row],[41]],rounds_cum_time[41],1),"."))</f>
        <v>43.</v>
      </c>
      <c r="AY31" s="129" t="str">
        <f>IF(ISBLANK(laps_times[[#This Row],[42]]),"DNF",CONCATENATE(RANK(rounds_cum_time[[#This Row],[42]],rounds_cum_time[42],1),"."))</f>
        <v>43.</v>
      </c>
      <c r="AZ31" s="129" t="str">
        <f>IF(ISBLANK(laps_times[[#This Row],[43]]),"DNF",CONCATENATE(RANK(rounds_cum_time[[#This Row],[43]],rounds_cum_time[43],1),"."))</f>
        <v>42.</v>
      </c>
      <c r="BA31" s="129" t="str">
        <f>IF(ISBLANK(laps_times[[#This Row],[44]]),"DNF",CONCATENATE(RANK(rounds_cum_time[[#This Row],[44]],rounds_cum_time[44],1),"."))</f>
        <v>42.</v>
      </c>
      <c r="BB31" s="129" t="str">
        <f>IF(ISBLANK(laps_times[[#This Row],[45]]),"DNF",CONCATENATE(RANK(rounds_cum_time[[#This Row],[45]],rounds_cum_time[45],1),"."))</f>
        <v>41.</v>
      </c>
      <c r="BC31" s="129" t="str">
        <f>IF(ISBLANK(laps_times[[#This Row],[46]]),"DNF",CONCATENATE(RANK(rounds_cum_time[[#This Row],[46]],rounds_cum_time[46],1),"."))</f>
        <v>40.</v>
      </c>
      <c r="BD31" s="129" t="str">
        <f>IF(ISBLANK(laps_times[[#This Row],[47]]),"DNF",CONCATENATE(RANK(rounds_cum_time[[#This Row],[47]],rounds_cum_time[47],1),"."))</f>
        <v>40.</v>
      </c>
      <c r="BE31" s="129" t="str">
        <f>IF(ISBLANK(laps_times[[#This Row],[48]]),"DNF",CONCATENATE(RANK(rounds_cum_time[[#This Row],[48]],rounds_cum_time[48],1),"."))</f>
        <v>39.</v>
      </c>
      <c r="BF31" s="129" t="str">
        <f>IF(ISBLANK(laps_times[[#This Row],[49]]),"DNF",CONCATENATE(RANK(rounds_cum_time[[#This Row],[49]],rounds_cum_time[49],1),"."))</f>
        <v>39.</v>
      </c>
      <c r="BG31" s="129" t="str">
        <f>IF(ISBLANK(laps_times[[#This Row],[50]]),"DNF",CONCATENATE(RANK(rounds_cum_time[[#This Row],[50]],rounds_cum_time[50],1),"."))</f>
        <v>39.</v>
      </c>
      <c r="BH31" s="129" t="str">
        <f>IF(ISBLANK(laps_times[[#This Row],[51]]),"DNF",CONCATENATE(RANK(rounds_cum_time[[#This Row],[51]],rounds_cum_time[51],1),"."))</f>
        <v>41.</v>
      </c>
      <c r="BI31" s="129" t="str">
        <f>IF(ISBLANK(laps_times[[#This Row],[52]]),"DNF",CONCATENATE(RANK(rounds_cum_time[[#This Row],[52]],rounds_cum_time[52],1),"."))</f>
        <v>41.</v>
      </c>
      <c r="BJ31" s="129" t="str">
        <f>IF(ISBLANK(laps_times[[#This Row],[53]]),"DNF",CONCATENATE(RANK(rounds_cum_time[[#This Row],[53]],rounds_cum_time[53],1),"."))</f>
        <v>41.</v>
      </c>
      <c r="BK31" s="129" t="str">
        <f>IF(ISBLANK(laps_times[[#This Row],[54]]),"DNF",CONCATENATE(RANK(rounds_cum_time[[#This Row],[54]],rounds_cum_time[54],1),"."))</f>
        <v>40.</v>
      </c>
      <c r="BL31" s="129" t="str">
        <f>IF(ISBLANK(laps_times[[#This Row],[55]]),"DNF",CONCATENATE(RANK(rounds_cum_time[[#This Row],[55]],rounds_cum_time[55],1),"."))</f>
        <v>40.</v>
      </c>
      <c r="BM31" s="129" t="str">
        <f>IF(ISBLANK(laps_times[[#This Row],[56]]),"DNF",CONCATENATE(RANK(rounds_cum_time[[#This Row],[56]],rounds_cum_time[56],1),"."))</f>
        <v>40.</v>
      </c>
      <c r="BN31" s="129" t="str">
        <f>IF(ISBLANK(laps_times[[#This Row],[57]]),"DNF",CONCATENATE(RANK(rounds_cum_time[[#This Row],[57]],rounds_cum_time[57],1),"."))</f>
        <v>39.</v>
      </c>
      <c r="BO31" s="129" t="str">
        <f>IF(ISBLANK(laps_times[[#This Row],[58]]),"DNF",CONCATENATE(RANK(rounds_cum_time[[#This Row],[58]],rounds_cum_time[58],1),"."))</f>
        <v>39.</v>
      </c>
      <c r="BP31" s="129" t="str">
        <f>IF(ISBLANK(laps_times[[#This Row],[59]]),"DNF",CONCATENATE(RANK(rounds_cum_time[[#This Row],[59]],rounds_cum_time[59],1),"."))</f>
        <v>37.</v>
      </c>
      <c r="BQ31" s="129" t="str">
        <f>IF(ISBLANK(laps_times[[#This Row],[60]]),"DNF",CONCATENATE(RANK(rounds_cum_time[[#This Row],[60]],rounds_cum_time[60],1),"."))</f>
        <v>36.</v>
      </c>
      <c r="BR31" s="129" t="str">
        <f>IF(ISBLANK(laps_times[[#This Row],[61]]),"DNF",CONCATENATE(RANK(rounds_cum_time[[#This Row],[61]],rounds_cum_time[61],1),"."))</f>
        <v>35.</v>
      </c>
      <c r="BS31" s="129" t="str">
        <f>IF(ISBLANK(laps_times[[#This Row],[62]]),"DNF",CONCATENATE(RANK(rounds_cum_time[[#This Row],[62]],rounds_cum_time[62],1),"."))</f>
        <v>33.</v>
      </c>
      <c r="BT31" s="129" t="str">
        <f>IF(ISBLANK(laps_times[[#This Row],[63]]),"DNF",CONCATENATE(RANK(rounds_cum_time[[#This Row],[63]],rounds_cum_time[63],1),"."))</f>
        <v>32.</v>
      </c>
      <c r="BU31" s="129" t="str">
        <f>IF(ISBLANK(laps_times[[#This Row],[64]]),"DNF",CONCATENATE(RANK(rounds_cum_time[[#This Row],[64]],rounds_cum_time[64],1),"."))</f>
        <v>32.</v>
      </c>
      <c r="BV31" s="129" t="str">
        <f>IF(ISBLANK(laps_times[[#This Row],[65]]),"DNF",CONCATENATE(RANK(rounds_cum_time[[#This Row],[65]],rounds_cum_time[65],1),"."))</f>
        <v>32.</v>
      </c>
      <c r="BW31" s="129" t="str">
        <f>IF(ISBLANK(laps_times[[#This Row],[66]]),"DNF",CONCATENATE(RANK(rounds_cum_time[[#This Row],[66]],rounds_cum_time[66],1),"."))</f>
        <v>32.</v>
      </c>
      <c r="BX31" s="129" t="str">
        <f>IF(ISBLANK(laps_times[[#This Row],[67]]),"DNF",CONCATENATE(RANK(rounds_cum_time[[#This Row],[67]],rounds_cum_time[67],1),"."))</f>
        <v>32.</v>
      </c>
      <c r="BY31" s="129" t="str">
        <f>IF(ISBLANK(laps_times[[#This Row],[68]]),"DNF",CONCATENATE(RANK(rounds_cum_time[[#This Row],[68]],rounds_cum_time[68],1),"."))</f>
        <v>32.</v>
      </c>
      <c r="BZ31" s="129" t="str">
        <f>IF(ISBLANK(laps_times[[#This Row],[69]]),"DNF",CONCATENATE(RANK(rounds_cum_time[[#This Row],[69]],rounds_cum_time[69],1),"."))</f>
        <v>31.</v>
      </c>
      <c r="CA31" s="129" t="str">
        <f>IF(ISBLANK(laps_times[[#This Row],[70]]),"DNF",CONCATENATE(RANK(rounds_cum_time[[#This Row],[70]],rounds_cum_time[70],1),"."))</f>
        <v>31.</v>
      </c>
      <c r="CB31" s="129" t="str">
        <f>IF(ISBLANK(laps_times[[#This Row],[71]]),"DNF",CONCATENATE(RANK(rounds_cum_time[[#This Row],[71]],rounds_cum_time[71],1),"."))</f>
        <v>29.</v>
      </c>
      <c r="CC31" s="129" t="str">
        <f>IF(ISBLANK(laps_times[[#This Row],[72]]),"DNF",CONCATENATE(RANK(rounds_cum_time[[#This Row],[72]],rounds_cum_time[72],1),"."))</f>
        <v>29.</v>
      </c>
      <c r="CD31" s="129" t="str">
        <f>IF(ISBLANK(laps_times[[#This Row],[73]]),"DNF",CONCATENATE(RANK(rounds_cum_time[[#This Row],[73]],rounds_cum_time[73],1),"."))</f>
        <v>29.</v>
      </c>
      <c r="CE31" s="129" t="str">
        <f>IF(ISBLANK(laps_times[[#This Row],[74]]),"DNF",CONCATENATE(RANK(rounds_cum_time[[#This Row],[74]],rounds_cum_time[74],1),"."))</f>
        <v>29.</v>
      </c>
      <c r="CF31" s="129" t="str">
        <f>IF(ISBLANK(laps_times[[#This Row],[75]]),"DNF",CONCATENATE(RANK(rounds_cum_time[[#This Row],[75]],rounds_cum_time[75],1),"."))</f>
        <v>29.</v>
      </c>
      <c r="CG31" s="129" t="str">
        <f>IF(ISBLANK(laps_times[[#This Row],[76]]),"DNF",CONCATENATE(RANK(rounds_cum_time[[#This Row],[76]],rounds_cum_time[76],1),"."))</f>
        <v>29.</v>
      </c>
      <c r="CH31" s="129" t="str">
        <f>IF(ISBLANK(laps_times[[#This Row],[77]]),"DNF",CONCATENATE(RANK(rounds_cum_time[[#This Row],[77]],rounds_cum_time[77],1),"."))</f>
        <v>29.</v>
      </c>
      <c r="CI31" s="129" t="str">
        <f>IF(ISBLANK(laps_times[[#This Row],[78]]),"DNF",CONCATENATE(RANK(rounds_cum_time[[#This Row],[78]],rounds_cum_time[78],1),"."))</f>
        <v>29.</v>
      </c>
      <c r="CJ31" s="129" t="str">
        <f>IF(ISBLANK(laps_times[[#This Row],[79]]),"DNF",CONCATENATE(RANK(rounds_cum_time[[#This Row],[79]],rounds_cum_time[79],1),"."))</f>
        <v>29.</v>
      </c>
      <c r="CK31" s="129" t="str">
        <f>IF(ISBLANK(laps_times[[#This Row],[80]]),"DNF",CONCATENATE(RANK(rounds_cum_time[[#This Row],[80]],rounds_cum_time[80],1),"."))</f>
        <v>29.</v>
      </c>
      <c r="CL31" s="129" t="str">
        <f>IF(ISBLANK(laps_times[[#This Row],[81]]),"DNF",CONCATENATE(RANK(rounds_cum_time[[#This Row],[81]],rounds_cum_time[81],1),"."))</f>
        <v>29.</v>
      </c>
      <c r="CM31" s="129" t="str">
        <f>IF(ISBLANK(laps_times[[#This Row],[82]]),"DNF",CONCATENATE(RANK(rounds_cum_time[[#This Row],[82]],rounds_cum_time[82],1),"."))</f>
        <v>28.</v>
      </c>
      <c r="CN31" s="129" t="str">
        <f>IF(ISBLANK(laps_times[[#This Row],[83]]),"DNF",CONCATENATE(RANK(rounds_cum_time[[#This Row],[83]],rounds_cum_time[83],1),"."))</f>
        <v>28.</v>
      </c>
      <c r="CO31" s="129" t="str">
        <f>IF(ISBLANK(laps_times[[#This Row],[84]]),"DNF",CONCATENATE(RANK(rounds_cum_time[[#This Row],[84]],rounds_cum_time[84],1),"."))</f>
        <v>28.</v>
      </c>
      <c r="CP31" s="129" t="str">
        <f>IF(ISBLANK(laps_times[[#This Row],[85]]),"DNF",CONCATENATE(RANK(rounds_cum_time[[#This Row],[85]],rounds_cum_time[85],1),"."))</f>
        <v>28.</v>
      </c>
      <c r="CQ31" s="129" t="str">
        <f>IF(ISBLANK(laps_times[[#This Row],[86]]),"DNF",CONCATENATE(RANK(rounds_cum_time[[#This Row],[86]],rounds_cum_time[86],1),"."))</f>
        <v>27.</v>
      </c>
      <c r="CR31" s="129" t="str">
        <f>IF(ISBLANK(laps_times[[#This Row],[87]]),"DNF",CONCATENATE(RANK(rounds_cum_time[[#This Row],[87]],rounds_cum_time[87],1),"."))</f>
        <v>27.</v>
      </c>
      <c r="CS31" s="129" t="str">
        <f>IF(ISBLANK(laps_times[[#This Row],[88]]),"DNF",CONCATENATE(RANK(rounds_cum_time[[#This Row],[88]],rounds_cum_time[88],1),"."))</f>
        <v>26.</v>
      </c>
      <c r="CT31" s="129" t="str">
        <f>IF(ISBLANK(laps_times[[#This Row],[89]]),"DNF",CONCATENATE(RANK(rounds_cum_time[[#This Row],[89]],rounds_cum_time[89],1),"."))</f>
        <v>26.</v>
      </c>
      <c r="CU31" s="129" t="str">
        <f>IF(ISBLANK(laps_times[[#This Row],[90]]),"DNF",CONCATENATE(RANK(rounds_cum_time[[#This Row],[90]],rounds_cum_time[90],1),"."))</f>
        <v>26.</v>
      </c>
      <c r="CV31" s="129" t="str">
        <f>IF(ISBLANK(laps_times[[#This Row],[91]]),"DNF",CONCATENATE(RANK(rounds_cum_time[[#This Row],[91]],rounds_cum_time[91],1),"."))</f>
        <v>26.</v>
      </c>
      <c r="CW31" s="129" t="str">
        <f>IF(ISBLANK(laps_times[[#This Row],[92]]),"DNF",CONCATENATE(RANK(rounds_cum_time[[#This Row],[92]],rounds_cum_time[92],1),"."))</f>
        <v>26.</v>
      </c>
      <c r="CX31" s="129" t="str">
        <f>IF(ISBLANK(laps_times[[#This Row],[93]]),"DNF",CONCATENATE(RANK(rounds_cum_time[[#This Row],[93]],rounds_cum_time[93],1),"."))</f>
        <v>26.</v>
      </c>
      <c r="CY31" s="129" t="str">
        <f>IF(ISBLANK(laps_times[[#This Row],[94]]),"DNF",CONCATENATE(RANK(rounds_cum_time[[#This Row],[94]],rounds_cum_time[94],1),"."))</f>
        <v>26.</v>
      </c>
      <c r="CZ31" s="129" t="str">
        <f>IF(ISBLANK(laps_times[[#This Row],[95]]),"DNF",CONCATENATE(RANK(rounds_cum_time[[#This Row],[95]],rounds_cum_time[95],1),"."))</f>
        <v>26.</v>
      </c>
      <c r="DA31" s="129" t="str">
        <f>IF(ISBLANK(laps_times[[#This Row],[96]]),"DNF",CONCATENATE(RANK(rounds_cum_time[[#This Row],[96]],rounds_cum_time[96],1),"."))</f>
        <v>26.</v>
      </c>
      <c r="DB31" s="129" t="str">
        <f>IF(ISBLANK(laps_times[[#This Row],[97]]),"DNF",CONCATENATE(RANK(rounds_cum_time[[#This Row],[97]],rounds_cum_time[97],1),"."))</f>
        <v>27.</v>
      </c>
      <c r="DC31" s="129" t="str">
        <f>IF(ISBLANK(laps_times[[#This Row],[98]]),"DNF",CONCATENATE(RANK(rounds_cum_time[[#This Row],[98]],rounds_cum_time[98],1),"."))</f>
        <v>27.</v>
      </c>
      <c r="DD31" s="129" t="str">
        <f>IF(ISBLANK(laps_times[[#This Row],[99]]),"DNF",CONCATENATE(RANK(rounds_cum_time[[#This Row],[99]],rounds_cum_time[99],1),"."))</f>
        <v>27.</v>
      </c>
      <c r="DE31" s="129" t="str">
        <f>IF(ISBLANK(laps_times[[#This Row],[100]]),"DNF",CONCATENATE(RANK(rounds_cum_time[[#This Row],[100]],rounds_cum_time[100],1),"."))</f>
        <v>27.</v>
      </c>
      <c r="DF31" s="129" t="str">
        <f>IF(ISBLANK(laps_times[[#This Row],[101]]),"DNF",CONCATENATE(RANK(rounds_cum_time[[#This Row],[101]],rounds_cum_time[101],1),"."))</f>
        <v>27.</v>
      </c>
      <c r="DG31" s="129" t="str">
        <f>IF(ISBLANK(laps_times[[#This Row],[102]]),"DNF",CONCATENATE(RANK(rounds_cum_time[[#This Row],[102]],rounds_cum_time[102],1),"."))</f>
        <v>27.</v>
      </c>
      <c r="DH31" s="129" t="str">
        <f>IF(ISBLANK(laps_times[[#This Row],[103]]),"DNF",CONCATENATE(RANK(rounds_cum_time[[#This Row],[103]],rounds_cum_time[103],1),"."))</f>
        <v>27.</v>
      </c>
      <c r="DI31" s="130" t="str">
        <f>IF(ISBLANK(laps_times[[#This Row],[104]]),"DNF",CONCATENATE(RANK(rounds_cum_time[[#This Row],[104]],rounds_cum_time[104],1),"."))</f>
        <v>28.</v>
      </c>
      <c r="DJ31" s="130" t="str">
        <f>IF(ISBLANK(laps_times[[#This Row],[105]]),"DNF",CONCATENATE(RANK(rounds_cum_time[[#This Row],[105]],rounds_cum_time[105],1),"."))</f>
        <v>28.</v>
      </c>
    </row>
    <row r="32" spans="2:114">
      <c r="B32" s="123">
        <f>laps_times[[#This Row],[poř]]</f>
        <v>29</v>
      </c>
      <c r="C32" s="128">
        <f>laps_times[[#This Row],[s.č.]]</f>
        <v>59</v>
      </c>
      <c r="D32" s="124" t="str">
        <f>laps_times[[#This Row],[jméno]]</f>
        <v>Prokop Ondřej</v>
      </c>
      <c r="E32" s="125">
        <f>laps_times[[#This Row],[roč]]</f>
        <v>1962</v>
      </c>
      <c r="F32" s="125" t="str">
        <f>laps_times[[#This Row],[kat]]</f>
        <v>M50</v>
      </c>
      <c r="G32" s="125">
        <f>laps_times[[#This Row],[poř_kat]]</f>
        <v>4</v>
      </c>
      <c r="H32" s="124" t="str">
        <f>IF(ISBLANK(laps_times[[#This Row],[klub]]),"-",laps_times[[#This Row],[klub]])</f>
        <v>ČAU</v>
      </c>
      <c r="I32" s="133">
        <f>laps_times[[#This Row],[celk. čas]]</f>
        <v>0.1505613425925926</v>
      </c>
      <c r="J32" s="129" t="str">
        <f>IF(ISBLANK(laps_times[[#This Row],[1]]),"DNF",CONCATENATE(RANK(rounds_cum_time[[#This Row],[1]],rounds_cum_time[1],1),"."))</f>
        <v>57.</v>
      </c>
      <c r="K32" s="129" t="str">
        <f>IF(ISBLANK(laps_times[[#This Row],[2]]),"DNF",CONCATENATE(RANK(rounds_cum_time[[#This Row],[2]],rounds_cum_time[2],1),"."))</f>
        <v>57.</v>
      </c>
      <c r="L32" s="129" t="str">
        <f>IF(ISBLANK(laps_times[[#This Row],[3]]),"DNF",CONCATENATE(RANK(rounds_cum_time[[#This Row],[3]],rounds_cum_time[3],1),"."))</f>
        <v>53.</v>
      </c>
      <c r="M32" s="129" t="str">
        <f>IF(ISBLANK(laps_times[[#This Row],[4]]),"DNF",CONCATENATE(RANK(rounds_cum_time[[#This Row],[4]],rounds_cum_time[4],1),"."))</f>
        <v>50.</v>
      </c>
      <c r="N32" s="129" t="str">
        <f>IF(ISBLANK(laps_times[[#This Row],[5]]),"DNF",CONCATENATE(RANK(rounds_cum_time[[#This Row],[5]],rounds_cum_time[5],1),"."))</f>
        <v>50.</v>
      </c>
      <c r="O32" s="129" t="str">
        <f>IF(ISBLANK(laps_times[[#This Row],[6]]),"DNF",CONCATENATE(RANK(rounds_cum_time[[#This Row],[6]],rounds_cum_time[6],1),"."))</f>
        <v>48.</v>
      </c>
      <c r="P32" s="129" t="str">
        <f>IF(ISBLANK(laps_times[[#This Row],[7]]),"DNF",CONCATENATE(RANK(rounds_cum_time[[#This Row],[7]],rounds_cum_time[7],1),"."))</f>
        <v>46.</v>
      </c>
      <c r="Q32" s="129" t="str">
        <f>IF(ISBLANK(laps_times[[#This Row],[8]]),"DNF",CONCATENATE(RANK(rounds_cum_time[[#This Row],[8]],rounds_cum_time[8],1),"."))</f>
        <v>46.</v>
      </c>
      <c r="R32" s="129" t="str">
        <f>IF(ISBLANK(laps_times[[#This Row],[9]]),"DNF",CONCATENATE(RANK(rounds_cum_time[[#This Row],[9]],rounds_cum_time[9],1),"."))</f>
        <v>47.</v>
      </c>
      <c r="S32" s="129" t="str">
        <f>IF(ISBLANK(laps_times[[#This Row],[10]]),"DNF",CONCATENATE(RANK(rounds_cum_time[[#This Row],[10]],rounds_cum_time[10],1),"."))</f>
        <v>47.</v>
      </c>
      <c r="T32" s="129" t="str">
        <f>IF(ISBLANK(laps_times[[#This Row],[11]]),"DNF",CONCATENATE(RANK(rounds_cum_time[[#This Row],[11]],rounds_cum_time[11],1),"."))</f>
        <v>45.</v>
      </c>
      <c r="U32" s="129" t="str">
        <f>IF(ISBLANK(laps_times[[#This Row],[12]]),"DNF",CONCATENATE(RANK(rounds_cum_time[[#This Row],[12]],rounds_cum_time[12],1),"."))</f>
        <v>44.</v>
      </c>
      <c r="V32" s="129" t="str">
        <f>IF(ISBLANK(laps_times[[#This Row],[13]]),"DNF",CONCATENATE(RANK(rounds_cum_time[[#This Row],[13]],rounds_cum_time[13],1),"."))</f>
        <v>44.</v>
      </c>
      <c r="W32" s="129" t="str">
        <f>IF(ISBLANK(laps_times[[#This Row],[14]]),"DNF",CONCATENATE(RANK(rounds_cum_time[[#This Row],[14]],rounds_cum_time[14],1),"."))</f>
        <v>44.</v>
      </c>
      <c r="X32" s="129" t="str">
        <f>IF(ISBLANK(laps_times[[#This Row],[15]]),"DNF",CONCATENATE(RANK(rounds_cum_time[[#This Row],[15]],rounds_cum_time[15],1),"."))</f>
        <v>43.</v>
      </c>
      <c r="Y32" s="129" t="str">
        <f>IF(ISBLANK(laps_times[[#This Row],[16]]),"DNF",CONCATENATE(RANK(rounds_cum_time[[#This Row],[16]],rounds_cum_time[16],1),"."))</f>
        <v>42.</v>
      </c>
      <c r="Z32" s="129" t="str">
        <f>IF(ISBLANK(laps_times[[#This Row],[17]]),"DNF",CONCATENATE(RANK(rounds_cum_time[[#This Row],[17]],rounds_cum_time[17],1),"."))</f>
        <v>41.</v>
      </c>
      <c r="AA32" s="129" t="str">
        <f>IF(ISBLANK(laps_times[[#This Row],[18]]),"DNF",CONCATENATE(RANK(rounds_cum_time[[#This Row],[18]],rounds_cum_time[18],1),"."))</f>
        <v>42.</v>
      </c>
      <c r="AB32" s="129" t="str">
        <f>IF(ISBLANK(laps_times[[#This Row],[19]]),"DNF",CONCATENATE(RANK(rounds_cum_time[[#This Row],[19]],rounds_cum_time[19],1),"."))</f>
        <v>42.</v>
      </c>
      <c r="AC32" s="129" t="str">
        <f>IF(ISBLANK(laps_times[[#This Row],[20]]),"DNF",CONCATENATE(RANK(rounds_cum_time[[#This Row],[20]],rounds_cum_time[20],1),"."))</f>
        <v>42.</v>
      </c>
      <c r="AD32" s="129" t="str">
        <f>IF(ISBLANK(laps_times[[#This Row],[21]]),"DNF",CONCATENATE(RANK(rounds_cum_time[[#This Row],[21]],rounds_cum_time[21],1),"."))</f>
        <v>41.</v>
      </c>
      <c r="AE32" s="129" t="str">
        <f>IF(ISBLANK(laps_times[[#This Row],[22]]),"DNF",CONCATENATE(RANK(rounds_cum_time[[#This Row],[22]],rounds_cum_time[22],1),"."))</f>
        <v>42.</v>
      </c>
      <c r="AF32" s="129" t="str">
        <f>IF(ISBLANK(laps_times[[#This Row],[23]]),"DNF",CONCATENATE(RANK(rounds_cum_time[[#This Row],[23]],rounds_cum_time[23],1),"."))</f>
        <v>41.</v>
      </c>
      <c r="AG32" s="129" t="str">
        <f>IF(ISBLANK(laps_times[[#This Row],[24]]),"DNF",CONCATENATE(RANK(rounds_cum_time[[#This Row],[24]],rounds_cum_time[24],1),"."))</f>
        <v>41.</v>
      </c>
      <c r="AH32" s="129" t="str">
        <f>IF(ISBLANK(laps_times[[#This Row],[25]]),"DNF",CONCATENATE(RANK(rounds_cum_time[[#This Row],[25]],rounds_cum_time[25],1),"."))</f>
        <v>41.</v>
      </c>
      <c r="AI32" s="129" t="str">
        <f>IF(ISBLANK(laps_times[[#This Row],[26]]),"DNF",CONCATENATE(RANK(rounds_cum_time[[#This Row],[26]],rounds_cum_time[26],1),"."))</f>
        <v>41.</v>
      </c>
      <c r="AJ32" s="129" t="str">
        <f>IF(ISBLANK(laps_times[[#This Row],[27]]),"DNF",CONCATENATE(RANK(rounds_cum_time[[#This Row],[27]],rounds_cum_time[27],1),"."))</f>
        <v>41.</v>
      </c>
      <c r="AK32" s="129" t="str">
        <f>IF(ISBLANK(laps_times[[#This Row],[28]]),"DNF",CONCATENATE(RANK(rounds_cum_time[[#This Row],[28]],rounds_cum_time[28],1),"."))</f>
        <v>41.</v>
      </c>
      <c r="AL32" s="129" t="str">
        <f>IF(ISBLANK(laps_times[[#This Row],[29]]),"DNF",CONCATENATE(RANK(rounds_cum_time[[#This Row],[29]],rounds_cum_time[29],1),"."))</f>
        <v>41.</v>
      </c>
      <c r="AM32" s="129" t="str">
        <f>IF(ISBLANK(laps_times[[#This Row],[30]]),"DNF",CONCATENATE(RANK(rounds_cum_time[[#This Row],[30]],rounds_cum_time[30],1),"."))</f>
        <v>42.</v>
      </c>
      <c r="AN32" s="129" t="str">
        <f>IF(ISBLANK(laps_times[[#This Row],[31]]),"DNF",CONCATENATE(RANK(rounds_cum_time[[#This Row],[31]],rounds_cum_time[31],1),"."))</f>
        <v>43.</v>
      </c>
      <c r="AO32" s="129" t="str">
        <f>IF(ISBLANK(laps_times[[#This Row],[32]]),"DNF",CONCATENATE(RANK(rounds_cum_time[[#This Row],[32]],rounds_cum_time[32],1),"."))</f>
        <v>43.</v>
      </c>
      <c r="AP32" s="129" t="str">
        <f>IF(ISBLANK(laps_times[[#This Row],[33]]),"DNF",CONCATENATE(RANK(rounds_cum_time[[#This Row],[33]],rounds_cum_time[33],1),"."))</f>
        <v>43.</v>
      </c>
      <c r="AQ32" s="129" t="str">
        <f>IF(ISBLANK(laps_times[[#This Row],[34]]),"DNF",CONCATENATE(RANK(rounds_cum_time[[#This Row],[34]],rounds_cum_time[34],1),"."))</f>
        <v>42.</v>
      </c>
      <c r="AR32" s="129" t="str">
        <f>IF(ISBLANK(laps_times[[#This Row],[35]]),"DNF",CONCATENATE(RANK(rounds_cum_time[[#This Row],[35]],rounds_cum_time[35],1),"."))</f>
        <v>42.</v>
      </c>
      <c r="AS32" s="129" t="str">
        <f>IF(ISBLANK(laps_times[[#This Row],[36]]),"DNF",CONCATENATE(RANK(rounds_cum_time[[#This Row],[36]],rounds_cum_time[36],1),"."))</f>
        <v>41.</v>
      </c>
      <c r="AT32" s="129" t="str">
        <f>IF(ISBLANK(laps_times[[#This Row],[37]]),"DNF",CONCATENATE(RANK(rounds_cum_time[[#This Row],[37]],rounds_cum_time[37],1),"."))</f>
        <v>40.</v>
      </c>
      <c r="AU32" s="129" t="str">
        <f>IF(ISBLANK(laps_times[[#This Row],[38]]),"DNF",CONCATENATE(RANK(rounds_cum_time[[#This Row],[38]],rounds_cum_time[38],1),"."))</f>
        <v>39.</v>
      </c>
      <c r="AV32" s="129" t="str">
        <f>IF(ISBLANK(laps_times[[#This Row],[39]]),"DNF",CONCATENATE(RANK(rounds_cum_time[[#This Row],[39]],rounds_cum_time[39],1),"."))</f>
        <v>39.</v>
      </c>
      <c r="AW32" s="129" t="str">
        <f>IF(ISBLANK(laps_times[[#This Row],[40]]),"DNF",CONCATENATE(RANK(rounds_cum_time[[#This Row],[40]],rounds_cum_time[40],1),"."))</f>
        <v>39.</v>
      </c>
      <c r="AX32" s="129" t="str">
        <f>IF(ISBLANK(laps_times[[#This Row],[41]]),"DNF",CONCATENATE(RANK(rounds_cum_time[[#This Row],[41]],rounds_cum_time[41],1),"."))</f>
        <v>38.</v>
      </c>
      <c r="AY32" s="129" t="str">
        <f>IF(ISBLANK(laps_times[[#This Row],[42]]),"DNF",CONCATENATE(RANK(rounds_cum_time[[#This Row],[42]],rounds_cum_time[42],1),"."))</f>
        <v>38.</v>
      </c>
      <c r="AZ32" s="129" t="str">
        <f>IF(ISBLANK(laps_times[[#This Row],[43]]),"DNF",CONCATENATE(RANK(rounds_cum_time[[#This Row],[43]],rounds_cum_time[43],1),"."))</f>
        <v>38.</v>
      </c>
      <c r="BA32" s="129" t="str">
        <f>IF(ISBLANK(laps_times[[#This Row],[44]]),"DNF",CONCATENATE(RANK(rounds_cum_time[[#This Row],[44]],rounds_cum_time[44],1),"."))</f>
        <v>38.</v>
      </c>
      <c r="BB32" s="129" t="str">
        <f>IF(ISBLANK(laps_times[[#This Row],[45]]),"DNF",CONCATENATE(RANK(rounds_cum_time[[#This Row],[45]],rounds_cum_time[45],1),"."))</f>
        <v>38.</v>
      </c>
      <c r="BC32" s="129" t="str">
        <f>IF(ISBLANK(laps_times[[#This Row],[46]]),"DNF",CONCATENATE(RANK(rounds_cum_time[[#This Row],[46]],rounds_cum_time[46],1),"."))</f>
        <v>38.</v>
      </c>
      <c r="BD32" s="129" t="str">
        <f>IF(ISBLANK(laps_times[[#This Row],[47]]),"DNF",CONCATENATE(RANK(rounds_cum_time[[#This Row],[47]],rounds_cum_time[47],1),"."))</f>
        <v>38.</v>
      </c>
      <c r="BE32" s="129" t="str">
        <f>IF(ISBLANK(laps_times[[#This Row],[48]]),"DNF",CONCATENATE(RANK(rounds_cum_time[[#This Row],[48]],rounds_cum_time[48],1),"."))</f>
        <v>38.</v>
      </c>
      <c r="BF32" s="129" t="str">
        <f>IF(ISBLANK(laps_times[[#This Row],[49]]),"DNF",CONCATENATE(RANK(rounds_cum_time[[#This Row],[49]],rounds_cum_time[49],1),"."))</f>
        <v>38.</v>
      </c>
      <c r="BG32" s="129" t="str">
        <f>IF(ISBLANK(laps_times[[#This Row],[50]]),"DNF",CONCATENATE(RANK(rounds_cum_time[[#This Row],[50]],rounds_cum_time[50],1),"."))</f>
        <v>38.</v>
      </c>
      <c r="BH32" s="129" t="str">
        <f>IF(ISBLANK(laps_times[[#This Row],[51]]),"DNF",CONCATENATE(RANK(rounds_cum_time[[#This Row],[51]],rounds_cum_time[51],1),"."))</f>
        <v>38.</v>
      </c>
      <c r="BI32" s="129" t="str">
        <f>IF(ISBLANK(laps_times[[#This Row],[52]]),"DNF",CONCATENATE(RANK(rounds_cum_time[[#This Row],[52]],rounds_cum_time[52],1),"."))</f>
        <v>38.</v>
      </c>
      <c r="BJ32" s="129" t="str">
        <f>IF(ISBLANK(laps_times[[#This Row],[53]]),"DNF",CONCATENATE(RANK(rounds_cum_time[[#This Row],[53]],rounds_cum_time[53],1),"."))</f>
        <v>38.</v>
      </c>
      <c r="BK32" s="129" t="str">
        <f>IF(ISBLANK(laps_times[[#This Row],[54]]),"DNF",CONCATENATE(RANK(rounds_cum_time[[#This Row],[54]],rounds_cum_time[54],1),"."))</f>
        <v>38.</v>
      </c>
      <c r="BL32" s="129" t="str">
        <f>IF(ISBLANK(laps_times[[#This Row],[55]]),"DNF",CONCATENATE(RANK(rounds_cum_time[[#This Row],[55]],rounds_cum_time[55],1),"."))</f>
        <v>36.</v>
      </c>
      <c r="BM32" s="129" t="str">
        <f>IF(ISBLANK(laps_times[[#This Row],[56]]),"DNF",CONCATENATE(RANK(rounds_cum_time[[#This Row],[56]],rounds_cum_time[56],1),"."))</f>
        <v>35.</v>
      </c>
      <c r="BN32" s="129" t="str">
        <f>IF(ISBLANK(laps_times[[#This Row],[57]]),"DNF",CONCATENATE(RANK(rounds_cum_time[[#This Row],[57]],rounds_cum_time[57],1),"."))</f>
        <v>35.</v>
      </c>
      <c r="BO32" s="129" t="str">
        <f>IF(ISBLANK(laps_times[[#This Row],[58]]),"DNF",CONCATENATE(RANK(rounds_cum_time[[#This Row],[58]],rounds_cum_time[58],1),"."))</f>
        <v>34.</v>
      </c>
      <c r="BP32" s="129" t="str">
        <f>IF(ISBLANK(laps_times[[#This Row],[59]]),"DNF",CONCATENATE(RANK(rounds_cum_time[[#This Row],[59]],rounds_cum_time[59],1),"."))</f>
        <v>32.</v>
      </c>
      <c r="BQ32" s="129" t="str">
        <f>IF(ISBLANK(laps_times[[#This Row],[60]]),"DNF",CONCATENATE(RANK(rounds_cum_time[[#This Row],[60]],rounds_cum_time[60],1),"."))</f>
        <v>31.</v>
      </c>
      <c r="BR32" s="129" t="str">
        <f>IF(ISBLANK(laps_times[[#This Row],[61]]),"DNF",CONCATENATE(RANK(rounds_cum_time[[#This Row],[61]],rounds_cum_time[61],1),"."))</f>
        <v>31.</v>
      </c>
      <c r="BS32" s="129" t="str">
        <f>IF(ISBLANK(laps_times[[#This Row],[62]]),"DNF",CONCATENATE(RANK(rounds_cum_time[[#This Row],[62]],rounds_cum_time[62],1),"."))</f>
        <v>31.</v>
      </c>
      <c r="BT32" s="129" t="str">
        <f>IF(ISBLANK(laps_times[[#This Row],[63]]),"DNF",CONCATENATE(RANK(rounds_cum_time[[#This Row],[63]],rounds_cum_time[63],1),"."))</f>
        <v>31.</v>
      </c>
      <c r="BU32" s="129" t="str">
        <f>IF(ISBLANK(laps_times[[#This Row],[64]]),"DNF",CONCATENATE(RANK(rounds_cum_time[[#This Row],[64]],rounds_cum_time[64],1),"."))</f>
        <v>31.</v>
      </c>
      <c r="BV32" s="129" t="str">
        <f>IF(ISBLANK(laps_times[[#This Row],[65]]),"DNF",CONCATENATE(RANK(rounds_cum_time[[#This Row],[65]],rounds_cum_time[65],1),"."))</f>
        <v>31.</v>
      </c>
      <c r="BW32" s="129" t="str">
        <f>IF(ISBLANK(laps_times[[#This Row],[66]]),"DNF",CONCATENATE(RANK(rounds_cum_time[[#This Row],[66]],rounds_cum_time[66],1),"."))</f>
        <v>31.</v>
      </c>
      <c r="BX32" s="129" t="str">
        <f>IF(ISBLANK(laps_times[[#This Row],[67]]),"DNF",CONCATENATE(RANK(rounds_cum_time[[#This Row],[67]],rounds_cum_time[67],1),"."))</f>
        <v>30.</v>
      </c>
      <c r="BY32" s="129" t="str">
        <f>IF(ISBLANK(laps_times[[#This Row],[68]]),"DNF",CONCATENATE(RANK(rounds_cum_time[[#This Row],[68]],rounds_cum_time[68],1),"."))</f>
        <v>28.</v>
      </c>
      <c r="BZ32" s="129" t="str">
        <f>IF(ISBLANK(laps_times[[#This Row],[69]]),"DNF",CONCATENATE(RANK(rounds_cum_time[[#This Row],[69]],rounds_cum_time[69],1),"."))</f>
        <v>28.</v>
      </c>
      <c r="CA32" s="129" t="str">
        <f>IF(ISBLANK(laps_times[[#This Row],[70]]),"DNF",CONCATENATE(RANK(rounds_cum_time[[#This Row],[70]],rounds_cum_time[70],1),"."))</f>
        <v>28.</v>
      </c>
      <c r="CB32" s="129" t="str">
        <f>IF(ISBLANK(laps_times[[#This Row],[71]]),"DNF",CONCATENATE(RANK(rounds_cum_time[[#This Row],[71]],rounds_cum_time[71],1),"."))</f>
        <v>28.</v>
      </c>
      <c r="CC32" s="129" t="str">
        <f>IF(ISBLANK(laps_times[[#This Row],[72]]),"DNF",CONCATENATE(RANK(rounds_cum_time[[#This Row],[72]],rounds_cum_time[72],1),"."))</f>
        <v>28.</v>
      </c>
      <c r="CD32" s="129" t="str">
        <f>IF(ISBLANK(laps_times[[#This Row],[73]]),"DNF",CONCATENATE(RANK(rounds_cum_time[[#This Row],[73]],rounds_cum_time[73],1),"."))</f>
        <v>28.</v>
      </c>
      <c r="CE32" s="129" t="str">
        <f>IF(ISBLANK(laps_times[[#This Row],[74]]),"DNF",CONCATENATE(RANK(rounds_cum_time[[#This Row],[74]],rounds_cum_time[74],1),"."))</f>
        <v>28.</v>
      </c>
      <c r="CF32" s="129" t="str">
        <f>IF(ISBLANK(laps_times[[#This Row],[75]]),"DNF",CONCATENATE(RANK(rounds_cum_time[[#This Row],[75]],rounds_cum_time[75],1),"."))</f>
        <v>28.</v>
      </c>
      <c r="CG32" s="129" t="str">
        <f>IF(ISBLANK(laps_times[[#This Row],[76]]),"DNF",CONCATENATE(RANK(rounds_cum_time[[#This Row],[76]],rounds_cum_time[76],1),"."))</f>
        <v>28.</v>
      </c>
      <c r="CH32" s="129" t="str">
        <f>IF(ISBLANK(laps_times[[#This Row],[77]]),"DNF",CONCATENATE(RANK(rounds_cum_time[[#This Row],[77]],rounds_cum_time[77],1),"."))</f>
        <v>28.</v>
      </c>
      <c r="CI32" s="129" t="str">
        <f>IF(ISBLANK(laps_times[[#This Row],[78]]),"DNF",CONCATENATE(RANK(rounds_cum_time[[#This Row],[78]],rounds_cum_time[78],1),"."))</f>
        <v>28.</v>
      </c>
      <c r="CJ32" s="129" t="str">
        <f>IF(ISBLANK(laps_times[[#This Row],[79]]),"DNF",CONCATENATE(RANK(rounds_cum_time[[#This Row],[79]],rounds_cum_time[79],1),"."))</f>
        <v>28.</v>
      </c>
      <c r="CK32" s="129" t="str">
        <f>IF(ISBLANK(laps_times[[#This Row],[80]]),"DNF",CONCATENATE(RANK(rounds_cum_time[[#This Row],[80]],rounds_cum_time[80],1),"."))</f>
        <v>28.</v>
      </c>
      <c r="CL32" s="129" t="str">
        <f>IF(ISBLANK(laps_times[[#This Row],[81]]),"DNF",CONCATENATE(RANK(rounds_cum_time[[#This Row],[81]],rounds_cum_time[81],1),"."))</f>
        <v>27.</v>
      </c>
      <c r="CM32" s="129" t="str">
        <f>IF(ISBLANK(laps_times[[#This Row],[82]]),"DNF",CONCATENATE(RANK(rounds_cum_time[[#This Row],[82]],rounds_cum_time[82],1),"."))</f>
        <v>27.</v>
      </c>
      <c r="CN32" s="129" t="str">
        <f>IF(ISBLANK(laps_times[[#This Row],[83]]),"DNF",CONCATENATE(RANK(rounds_cum_time[[#This Row],[83]],rounds_cum_time[83],1),"."))</f>
        <v>27.</v>
      </c>
      <c r="CO32" s="129" t="str">
        <f>IF(ISBLANK(laps_times[[#This Row],[84]]),"DNF",CONCATENATE(RANK(rounds_cum_time[[#This Row],[84]],rounds_cum_time[84],1),"."))</f>
        <v>27.</v>
      </c>
      <c r="CP32" s="129" t="str">
        <f>IF(ISBLANK(laps_times[[#This Row],[85]]),"DNF",CONCATENATE(RANK(rounds_cum_time[[#This Row],[85]],rounds_cum_time[85],1),"."))</f>
        <v>27.</v>
      </c>
      <c r="CQ32" s="129" t="str">
        <f>IF(ISBLANK(laps_times[[#This Row],[86]]),"DNF",CONCATENATE(RANK(rounds_cum_time[[#This Row],[86]],rounds_cum_time[86],1),"."))</f>
        <v>28.</v>
      </c>
      <c r="CR32" s="129" t="str">
        <f>IF(ISBLANK(laps_times[[#This Row],[87]]),"DNF",CONCATENATE(RANK(rounds_cum_time[[#This Row],[87]],rounds_cum_time[87],1),"."))</f>
        <v>26.</v>
      </c>
      <c r="CS32" s="129" t="str">
        <f>IF(ISBLANK(laps_times[[#This Row],[88]]),"DNF",CONCATENATE(RANK(rounds_cum_time[[#This Row],[88]],rounds_cum_time[88],1),"."))</f>
        <v>27.</v>
      </c>
      <c r="CT32" s="129" t="str">
        <f>IF(ISBLANK(laps_times[[#This Row],[89]]),"DNF",CONCATENATE(RANK(rounds_cum_time[[#This Row],[89]],rounds_cum_time[89],1),"."))</f>
        <v>27.</v>
      </c>
      <c r="CU32" s="129" t="str">
        <f>IF(ISBLANK(laps_times[[#This Row],[90]]),"DNF",CONCATENATE(RANK(rounds_cum_time[[#This Row],[90]],rounds_cum_time[90],1),"."))</f>
        <v>27.</v>
      </c>
      <c r="CV32" s="129" t="str">
        <f>IF(ISBLANK(laps_times[[#This Row],[91]]),"DNF",CONCATENATE(RANK(rounds_cum_time[[#This Row],[91]],rounds_cum_time[91],1),"."))</f>
        <v>27.</v>
      </c>
      <c r="CW32" s="129" t="str">
        <f>IF(ISBLANK(laps_times[[#This Row],[92]]),"DNF",CONCATENATE(RANK(rounds_cum_time[[#This Row],[92]],rounds_cum_time[92],1),"."))</f>
        <v>27.</v>
      </c>
      <c r="CX32" s="129" t="str">
        <f>IF(ISBLANK(laps_times[[#This Row],[93]]),"DNF",CONCATENATE(RANK(rounds_cum_time[[#This Row],[93]],rounds_cum_time[93],1),"."))</f>
        <v>27.</v>
      </c>
      <c r="CY32" s="129" t="str">
        <f>IF(ISBLANK(laps_times[[#This Row],[94]]),"DNF",CONCATENATE(RANK(rounds_cum_time[[#This Row],[94]],rounds_cum_time[94],1),"."))</f>
        <v>27.</v>
      </c>
      <c r="CZ32" s="129" t="str">
        <f>IF(ISBLANK(laps_times[[#This Row],[95]]),"DNF",CONCATENATE(RANK(rounds_cum_time[[#This Row],[95]],rounds_cum_time[95],1),"."))</f>
        <v>27.</v>
      </c>
      <c r="DA32" s="129" t="str">
        <f>IF(ISBLANK(laps_times[[#This Row],[96]]),"DNF",CONCATENATE(RANK(rounds_cum_time[[#This Row],[96]],rounds_cum_time[96],1),"."))</f>
        <v>28.</v>
      </c>
      <c r="DB32" s="129" t="str">
        <f>IF(ISBLANK(laps_times[[#This Row],[97]]),"DNF",CONCATENATE(RANK(rounds_cum_time[[#This Row],[97]],rounds_cum_time[97],1),"."))</f>
        <v>28.</v>
      </c>
      <c r="DC32" s="129" t="str">
        <f>IF(ISBLANK(laps_times[[#This Row],[98]]),"DNF",CONCATENATE(RANK(rounds_cum_time[[#This Row],[98]],rounds_cum_time[98],1),"."))</f>
        <v>28.</v>
      </c>
      <c r="DD32" s="129" t="str">
        <f>IF(ISBLANK(laps_times[[#This Row],[99]]),"DNF",CONCATENATE(RANK(rounds_cum_time[[#This Row],[99]],rounds_cum_time[99],1),"."))</f>
        <v>28.</v>
      </c>
      <c r="DE32" s="129" t="str">
        <f>IF(ISBLANK(laps_times[[#This Row],[100]]),"DNF",CONCATENATE(RANK(rounds_cum_time[[#This Row],[100]],rounds_cum_time[100],1),"."))</f>
        <v>29.</v>
      </c>
      <c r="DF32" s="129" t="str">
        <f>IF(ISBLANK(laps_times[[#This Row],[101]]),"DNF",CONCATENATE(RANK(rounds_cum_time[[#This Row],[101]],rounds_cum_time[101],1),"."))</f>
        <v>29.</v>
      </c>
      <c r="DG32" s="129" t="str">
        <f>IF(ISBLANK(laps_times[[#This Row],[102]]),"DNF",CONCATENATE(RANK(rounds_cum_time[[#This Row],[102]],rounds_cum_time[102],1),"."))</f>
        <v>29.</v>
      </c>
      <c r="DH32" s="129" t="str">
        <f>IF(ISBLANK(laps_times[[#This Row],[103]]),"DNF",CONCATENATE(RANK(rounds_cum_time[[#This Row],[103]],rounds_cum_time[103],1),"."))</f>
        <v>29.</v>
      </c>
      <c r="DI32" s="130" t="str">
        <f>IF(ISBLANK(laps_times[[#This Row],[104]]),"DNF",CONCATENATE(RANK(rounds_cum_time[[#This Row],[104]],rounds_cum_time[104],1),"."))</f>
        <v>29.</v>
      </c>
      <c r="DJ32" s="130" t="str">
        <f>IF(ISBLANK(laps_times[[#This Row],[105]]),"DNF",CONCATENATE(RANK(rounds_cum_time[[#This Row],[105]],rounds_cum_time[105],1),"."))</f>
        <v>29.</v>
      </c>
    </row>
    <row r="33" spans="2:114">
      <c r="B33" s="123">
        <f>laps_times[[#This Row],[poř]]</f>
        <v>30</v>
      </c>
      <c r="C33" s="128">
        <f>laps_times[[#This Row],[s.č.]]</f>
        <v>37</v>
      </c>
      <c r="D33" s="124" t="str">
        <f>laps_times[[#This Row],[jméno]]</f>
        <v>Kolář Martin</v>
      </c>
      <c r="E33" s="125">
        <f>laps_times[[#This Row],[roč]]</f>
        <v>1980</v>
      </c>
      <c r="F33" s="125" t="str">
        <f>laps_times[[#This Row],[kat]]</f>
        <v>M30</v>
      </c>
      <c r="G33" s="125">
        <f>laps_times[[#This Row],[poř_kat]]</f>
        <v>6</v>
      </c>
      <c r="H33" s="124" t="str">
        <f>IF(ISBLANK(laps_times[[#This Row],[klub]]),"-",laps_times[[#This Row],[klub]])</f>
        <v>Trisk České Budejovice</v>
      </c>
      <c r="I33" s="133">
        <f>laps_times[[#This Row],[celk. čas]]</f>
        <v>0.15298611111111113</v>
      </c>
      <c r="J33" s="129" t="str">
        <f>IF(ISBLANK(laps_times[[#This Row],[1]]),"DNF",CONCATENATE(RANK(rounds_cum_time[[#This Row],[1]],rounds_cum_time[1],1),"."))</f>
        <v>21.</v>
      </c>
      <c r="K33" s="129" t="str">
        <f>IF(ISBLANK(laps_times[[#This Row],[2]]),"DNF",CONCATENATE(RANK(rounds_cum_time[[#This Row],[2]],rounds_cum_time[2],1),"."))</f>
        <v>20.</v>
      </c>
      <c r="L33" s="129" t="str">
        <f>IF(ISBLANK(laps_times[[#This Row],[3]]),"DNF",CONCATENATE(RANK(rounds_cum_time[[#This Row],[3]],rounds_cum_time[3],1),"."))</f>
        <v>18.</v>
      </c>
      <c r="M33" s="129" t="str">
        <f>IF(ISBLANK(laps_times[[#This Row],[4]]),"DNF",CONCATENATE(RANK(rounds_cum_time[[#This Row],[4]],rounds_cum_time[4],1),"."))</f>
        <v>16.</v>
      </c>
      <c r="N33" s="129" t="str">
        <f>IF(ISBLANK(laps_times[[#This Row],[5]]),"DNF",CONCATENATE(RANK(rounds_cum_time[[#This Row],[5]],rounds_cum_time[5],1),"."))</f>
        <v>16.</v>
      </c>
      <c r="O33" s="129" t="str">
        <f>IF(ISBLANK(laps_times[[#This Row],[6]]),"DNF",CONCATENATE(RANK(rounds_cum_time[[#This Row],[6]],rounds_cum_time[6],1),"."))</f>
        <v>16.</v>
      </c>
      <c r="P33" s="129" t="str">
        <f>IF(ISBLANK(laps_times[[#This Row],[7]]),"DNF",CONCATENATE(RANK(rounds_cum_time[[#This Row],[7]],rounds_cum_time[7],1),"."))</f>
        <v>14.</v>
      </c>
      <c r="Q33" s="129" t="str">
        <f>IF(ISBLANK(laps_times[[#This Row],[8]]),"DNF",CONCATENATE(RANK(rounds_cum_time[[#This Row],[8]],rounds_cum_time[8],1),"."))</f>
        <v>14.</v>
      </c>
      <c r="R33" s="129" t="str">
        <f>IF(ISBLANK(laps_times[[#This Row],[9]]),"DNF",CONCATENATE(RANK(rounds_cum_time[[#This Row],[9]],rounds_cum_time[9],1),"."))</f>
        <v>14.</v>
      </c>
      <c r="S33" s="129" t="str">
        <f>IF(ISBLANK(laps_times[[#This Row],[10]]),"DNF",CONCATENATE(RANK(rounds_cum_time[[#This Row],[10]],rounds_cum_time[10],1),"."))</f>
        <v>13.</v>
      </c>
      <c r="T33" s="129" t="str">
        <f>IF(ISBLANK(laps_times[[#This Row],[11]]),"DNF",CONCATENATE(RANK(rounds_cum_time[[#This Row],[11]],rounds_cum_time[11],1),"."))</f>
        <v>13.</v>
      </c>
      <c r="U33" s="129" t="str">
        <f>IF(ISBLANK(laps_times[[#This Row],[12]]),"DNF",CONCATENATE(RANK(rounds_cum_time[[#This Row],[12]],rounds_cum_time[12],1),"."))</f>
        <v>13.</v>
      </c>
      <c r="V33" s="129" t="str">
        <f>IF(ISBLANK(laps_times[[#This Row],[13]]),"DNF",CONCATENATE(RANK(rounds_cum_time[[#This Row],[13]],rounds_cum_time[13],1),"."))</f>
        <v>13.</v>
      </c>
      <c r="W33" s="129" t="str">
        <f>IF(ISBLANK(laps_times[[#This Row],[14]]),"DNF",CONCATENATE(RANK(rounds_cum_time[[#This Row],[14]],rounds_cum_time[14],1),"."))</f>
        <v>13.</v>
      </c>
      <c r="X33" s="129" t="str">
        <f>IF(ISBLANK(laps_times[[#This Row],[15]]),"DNF",CONCATENATE(RANK(rounds_cum_time[[#This Row],[15]],rounds_cum_time[15],1),"."))</f>
        <v>13.</v>
      </c>
      <c r="Y33" s="129" t="str">
        <f>IF(ISBLANK(laps_times[[#This Row],[16]]),"DNF",CONCATENATE(RANK(rounds_cum_time[[#This Row],[16]],rounds_cum_time[16],1),"."))</f>
        <v>13.</v>
      </c>
      <c r="Z33" s="129" t="str">
        <f>IF(ISBLANK(laps_times[[#This Row],[17]]),"DNF",CONCATENATE(RANK(rounds_cum_time[[#This Row],[17]],rounds_cum_time[17],1),"."))</f>
        <v>13.</v>
      </c>
      <c r="AA33" s="129" t="str">
        <f>IF(ISBLANK(laps_times[[#This Row],[18]]),"DNF",CONCATENATE(RANK(rounds_cum_time[[#This Row],[18]],rounds_cum_time[18],1),"."))</f>
        <v>13.</v>
      </c>
      <c r="AB33" s="129" t="str">
        <f>IF(ISBLANK(laps_times[[#This Row],[19]]),"DNF",CONCATENATE(RANK(rounds_cum_time[[#This Row],[19]],rounds_cum_time[19],1),"."))</f>
        <v>11.</v>
      </c>
      <c r="AC33" s="129" t="str">
        <f>IF(ISBLANK(laps_times[[#This Row],[20]]),"DNF",CONCATENATE(RANK(rounds_cum_time[[#This Row],[20]],rounds_cum_time[20],1),"."))</f>
        <v>10.</v>
      </c>
      <c r="AD33" s="129" t="str">
        <f>IF(ISBLANK(laps_times[[#This Row],[21]]),"DNF",CONCATENATE(RANK(rounds_cum_time[[#This Row],[21]],rounds_cum_time[21],1),"."))</f>
        <v>20.</v>
      </c>
      <c r="AE33" s="129" t="str">
        <f>IF(ISBLANK(laps_times[[#This Row],[22]]),"DNF",CONCATENATE(RANK(rounds_cum_time[[#This Row],[22]],rounds_cum_time[22],1),"."))</f>
        <v>18.</v>
      </c>
      <c r="AF33" s="129" t="str">
        <f>IF(ISBLANK(laps_times[[#This Row],[23]]),"DNF",CONCATENATE(RANK(rounds_cum_time[[#This Row],[23]],rounds_cum_time[23],1),"."))</f>
        <v>16.</v>
      </c>
      <c r="AG33" s="129" t="str">
        <f>IF(ISBLANK(laps_times[[#This Row],[24]]),"DNF",CONCATENATE(RANK(rounds_cum_time[[#This Row],[24]],rounds_cum_time[24],1),"."))</f>
        <v>15.</v>
      </c>
      <c r="AH33" s="129" t="str">
        <f>IF(ISBLANK(laps_times[[#This Row],[25]]),"DNF",CONCATENATE(RANK(rounds_cum_time[[#This Row],[25]],rounds_cum_time[25],1),"."))</f>
        <v>15.</v>
      </c>
      <c r="AI33" s="129" t="str">
        <f>IF(ISBLANK(laps_times[[#This Row],[26]]),"DNF",CONCATENATE(RANK(rounds_cum_time[[#This Row],[26]],rounds_cum_time[26],1),"."))</f>
        <v>15.</v>
      </c>
      <c r="AJ33" s="129" t="str">
        <f>IF(ISBLANK(laps_times[[#This Row],[27]]),"DNF",CONCATENATE(RANK(rounds_cum_time[[#This Row],[27]],rounds_cum_time[27],1),"."))</f>
        <v>15.</v>
      </c>
      <c r="AK33" s="129" t="str">
        <f>IF(ISBLANK(laps_times[[#This Row],[28]]),"DNF",CONCATENATE(RANK(rounds_cum_time[[#This Row],[28]],rounds_cum_time[28],1),"."))</f>
        <v>15.</v>
      </c>
      <c r="AL33" s="129" t="str">
        <f>IF(ISBLANK(laps_times[[#This Row],[29]]),"DNF",CONCATENATE(RANK(rounds_cum_time[[#This Row],[29]],rounds_cum_time[29],1),"."))</f>
        <v>14.</v>
      </c>
      <c r="AM33" s="129" t="str">
        <f>IF(ISBLANK(laps_times[[#This Row],[30]]),"DNF",CONCATENATE(RANK(rounds_cum_time[[#This Row],[30]],rounds_cum_time[30],1),"."))</f>
        <v>13.</v>
      </c>
      <c r="AN33" s="129" t="str">
        <f>IF(ISBLANK(laps_times[[#This Row],[31]]),"DNF",CONCATENATE(RANK(rounds_cum_time[[#This Row],[31]],rounds_cum_time[31],1),"."))</f>
        <v>14.</v>
      </c>
      <c r="AO33" s="129" t="str">
        <f>IF(ISBLANK(laps_times[[#This Row],[32]]),"DNF",CONCATENATE(RANK(rounds_cum_time[[#This Row],[32]],rounds_cum_time[32],1),"."))</f>
        <v>14.</v>
      </c>
      <c r="AP33" s="129" t="str">
        <f>IF(ISBLANK(laps_times[[#This Row],[33]]),"DNF",CONCATENATE(RANK(rounds_cum_time[[#This Row],[33]],rounds_cum_time[33],1),"."))</f>
        <v>14.</v>
      </c>
      <c r="AQ33" s="129" t="str">
        <f>IF(ISBLANK(laps_times[[#This Row],[34]]),"DNF",CONCATENATE(RANK(rounds_cum_time[[#This Row],[34]],rounds_cum_time[34],1),"."))</f>
        <v>14.</v>
      </c>
      <c r="AR33" s="129" t="str">
        <f>IF(ISBLANK(laps_times[[#This Row],[35]]),"DNF",CONCATENATE(RANK(rounds_cum_time[[#This Row],[35]],rounds_cum_time[35],1),"."))</f>
        <v>14.</v>
      </c>
      <c r="AS33" s="129" t="str">
        <f>IF(ISBLANK(laps_times[[#This Row],[36]]),"DNF",CONCATENATE(RANK(rounds_cum_time[[#This Row],[36]],rounds_cum_time[36],1),"."))</f>
        <v>14.</v>
      </c>
      <c r="AT33" s="129" t="str">
        <f>IF(ISBLANK(laps_times[[#This Row],[37]]),"DNF",CONCATENATE(RANK(rounds_cum_time[[#This Row],[37]],rounds_cum_time[37],1),"."))</f>
        <v>13.</v>
      </c>
      <c r="AU33" s="129" t="str">
        <f>IF(ISBLANK(laps_times[[#This Row],[38]]),"DNF",CONCATENATE(RANK(rounds_cum_time[[#This Row],[38]],rounds_cum_time[38],1),"."))</f>
        <v>13.</v>
      </c>
      <c r="AV33" s="129" t="str">
        <f>IF(ISBLANK(laps_times[[#This Row],[39]]),"DNF",CONCATENATE(RANK(rounds_cum_time[[#This Row],[39]],rounds_cum_time[39],1),"."))</f>
        <v>13.</v>
      </c>
      <c r="AW33" s="129" t="str">
        <f>IF(ISBLANK(laps_times[[#This Row],[40]]),"DNF",CONCATENATE(RANK(rounds_cum_time[[#This Row],[40]],rounds_cum_time[40],1),"."))</f>
        <v>15.</v>
      </c>
      <c r="AX33" s="129" t="str">
        <f>IF(ISBLANK(laps_times[[#This Row],[41]]),"DNF",CONCATENATE(RANK(rounds_cum_time[[#This Row],[41]],rounds_cum_time[41],1),"."))</f>
        <v>15.</v>
      </c>
      <c r="AY33" s="129" t="str">
        <f>IF(ISBLANK(laps_times[[#This Row],[42]]),"DNF",CONCATENATE(RANK(rounds_cum_time[[#This Row],[42]],rounds_cum_time[42],1),"."))</f>
        <v>16.</v>
      </c>
      <c r="AZ33" s="129" t="str">
        <f>IF(ISBLANK(laps_times[[#This Row],[43]]),"DNF",CONCATENATE(RANK(rounds_cum_time[[#This Row],[43]],rounds_cum_time[43],1),"."))</f>
        <v>16.</v>
      </c>
      <c r="BA33" s="129" t="str">
        <f>IF(ISBLANK(laps_times[[#This Row],[44]]),"DNF",CONCATENATE(RANK(rounds_cum_time[[#This Row],[44]],rounds_cum_time[44],1),"."))</f>
        <v>16.</v>
      </c>
      <c r="BB33" s="129" t="str">
        <f>IF(ISBLANK(laps_times[[#This Row],[45]]),"DNF",CONCATENATE(RANK(rounds_cum_time[[#This Row],[45]],rounds_cum_time[45],1),"."))</f>
        <v>16.</v>
      </c>
      <c r="BC33" s="129" t="str">
        <f>IF(ISBLANK(laps_times[[#This Row],[46]]),"DNF",CONCATENATE(RANK(rounds_cum_time[[#This Row],[46]],rounds_cum_time[46],1),"."))</f>
        <v>17.</v>
      </c>
      <c r="BD33" s="129" t="str">
        <f>IF(ISBLANK(laps_times[[#This Row],[47]]),"DNF",CONCATENATE(RANK(rounds_cum_time[[#This Row],[47]],rounds_cum_time[47],1),"."))</f>
        <v>17.</v>
      </c>
      <c r="BE33" s="129" t="str">
        <f>IF(ISBLANK(laps_times[[#This Row],[48]]),"DNF",CONCATENATE(RANK(rounds_cum_time[[#This Row],[48]],rounds_cum_time[48],1),"."))</f>
        <v>17.</v>
      </c>
      <c r="BF33" s="129" t="str">
        <f>IF(ISBLANK(laps_times[[#This Row],[49]]),"DNF",CONCATENATE(RANK(rounds_cum_time[[#This Row],[49]],rounds_cum_time[49],1),"."))</f>
        <v>17.</v>
      </c>
      <c r="BG33" s="129" t="str">
        <f>IF(ISBLANK(laps_times[[#This Row],[50]]),"DNF",CONCATENATE(RANK(rounds_cum_time[[#This Row],[50]],rounds_cum_time[50],1),"."))</f>
        <v>17.</v>
      </c>
      <c r="BH33" s="129" t="str">
        <f>IF(ISBLANK(laps_times[[#This Row],[51]]),"DNF",CONCATENATE(RANK(rounds_cum_time[[#This Row],[51]],rounds_cum_time[51],1),"."))</f>
        <v>17.</v>
      </c>
      <c r="BI33" s="129" t="str">
        <f>IF(ISBLANK(laps_times[[#This Row],[52]]),"DNF",CONCATENATE(RANK(rounds_cum_time[[#This Row],[52]],rounds_cum_time[52],1),"."))</f>
        <v>17.</v>
      </c>
      <c r="BJ33" s="129" t="str">
        <f>IF(ISBLANK(laps_times[[#This Row],[53]]),"DNF",CONCATENATE(RANK(rounds_cum_time[[#This Row],[53]],rounds_cum_time[53],1),"."))</f>
        <v>17.</v>
      </c>
      <c r="BK33" s="129" t="str">
        <f>IF(ISBLANK(laps_times[[#This Row],[54]]),"DNF",CONCATENATE(RANK(rounds_cum_time[[#This Row],[54]],rounds_cum_time[54],1),"."))</f>
        <v>17.</v>
      </c>
      <c r="BL33" s="129" t="str">
        <f>IF(ISBLANK(laps_times[[#This Row],[55]]),"DNF",CONCATENATE(RANK(rounds_cum_time[[#This Row],[55]],rounds_cum_time[55],1),"."))</f>
        <v>17.</v>
      </c>
      <c r="BM33" s="129" t="str">
        <f>IF(ISBLANK(laps_times[[#This Row],[56]]),"DNF",CONCATENATE(RANK(rounds_cum_time[[#This Row],[56]],rounds_cum_time[56],1),"."))</f>
        <v>18.</v>
      </c>
      <c r="BN33" s="129" t="str">
        <f>IF(ISBLANK(laps_times[[#This Row],[57]]),"DNF",CONCATENATE(RANK(rounds_cum_time[[#This Row],[57]],rounds_cum_time[57],1),"."))</f>
        <v>18.</v>
      </c>
      <c r="BO33" s="129" t="str">
        <f>IF(ISBLANK(laps_times[[#This Row],[58]]),"DNF",CONCATENATE(RANK(rounds_cum_time[[#This Row],[58]],rounds_cum_time[58],1),"."))</f>
        <v>18.</v>
      </c>
      <c r="BP33" s="129" t="str">
        <f>IF(ISBLANK(laps_times[[#This Row],[59]]),"DNF",CONCATENATE(RANK(rounds_cum_time[[#This Row],[59]],rounds_cum_time[59],1),"."))</f>
        <v>19.</v>
      </c>
      <c r="BQ33" s="129" t="str">
        <f>IF(ISBLANK(laps_times[[#This Row],[60]]),"DNF",CONCATENATE(RANK(rounds_cum_time[[#This Row],[60]],rounds_cum_time[60],1),"."))</f>
        <v>19.</v>
      </c>
      <c r="BR33" s="129" t="str">
        <f>IF(ISBLANK(laps_times[[#This Row],[61]]),"DNF",CONCATENATE(RANK(rounds_cum_time[[#This Row],[61]],rounds_cum_time[61],1),"."))</f>
        <v>26.</v>
      </c>
      <c r="BS33" s="129" t="str">
        <f>IF(ISBLANK(laps_times[[#This Row],[62]]),"DNF",CONCATENATE(RANK(rounds_cum_time[[#This Row],[62]],rounds_cum_time[62],1),"."))</f>
        <v>26.</v>
      </c>
      <c r="BT33" s="129" t="str">
        <f>IF(ISBLANK(laps_times[[#This Row],[63]]),"DNF",CONCATENATE(RANK(rounds_cum_time[[#This Row],[63]],rounds_cum_time[63],1),"."))</f>
        <v>27.</v>
      </c>
      <c r="BU33" s="129" t="str">
        <f>IF(ISBLANK(laps_times[[#This Row],[64]]),"DNF",CONCATENATE(RANK(rounds_cum_time[[#This Row],[64]],rounds_cum_time[64],1),"."))</f>
        <v>28.</v>
      </c>
      <c r="BV33" s="129" t="str">
        <f>IF(ISBLANK(laps_times[[#This Row],[65]]),"DNF",CONCATENATE(RANK(rounds_cum_time[[#This Row],[65]],rounds_cum_time[65],1),"."))</f>
        <v>28.</v>
      </c>
      <c r="BW33" s="129" t="str">
        <f>IF(ISBLANK(laps_times[[#This Row],[66]]),"DNF",CONCATENATE(RANK(rounds_cum_time[[#This Row],[66]],rounds_cum_time[66],1),"."))</f>
        <v>28.</v>
      </c>
      <c r="BX33" s="129" t="str">
        <f>IF(ISBLANK(laps_times[[#This Row],[67]]),"DNF",CONCATENATE(RANK(rounds_cum_time[[#This Row],[67]],rounds_cum_time[67],1),"."))</f>
        <v>28.</v>
      </c>
      <c r="BY33" s="129" t="str">
        <f>IF(ISBLANK(laps_times[[#This Row],[68]]),"DNF",CONCATENATE(RANK(rounds_cum_time[[#This Row],[68]],rounds_cum_time[68],1),"."))</f>
        <v>30.</v>
      </c>
      <c r="BZ33" s="129" t="str">
        <f>IF(ISBLANK(laps_times[[#This Row],[69]]),"DNF",CONCATENATE(RANK(rounds_cum_time[[#This Row],[69]],rounds_cum_time[69],1),"."))</f>
        <v>30.</v>
      </c>
      <c r="CA33" s="129" t="str">
        <f>IF(ISBLANK(laps_times[[#This Row],[70]]),"DNF",CONCATENATE(RANK(rounds_cum_time[[#This Row],[70]],rounds_cum_time[70],1),"."))</f>
        <v>30.</v>
      </c>
      <c r="CB33" s="129" t="str">
        <f>IF(ISBLANK(laps_times[[#This Row],[71]]),"DNF",CONCATENATE(RANK(rounds_cum_time[[#This Row],[71]],rounds_cum_time[71],1),"."))</f>
        <v>30.</v>
      </c>
      <c r="CC33" s="129" t="str">
        <f>IF(ISBLANK(laps_times[[#This Row],[72]]),"DNF",CONCATENATE(RANK(rounds_cum_time[[#This Row],[72]],rounds_cum_time[72],1),"."))</f>
        <v>30.</v>
      </c>
      <c r="CD33" s="129" t="str">
        <f>IF(ISBLANK(laps_times[[#This Row],[73]]),"DNF",CONCATENATE(RANK(rounds_cum_time[[#This Row],[73]],rounds_cum_time[73],1),"."))</f>
        <v>30.</v>
      </c>
      <c r="CE33" s="129" t="str">
        <f>IF(ISBLANK(laps_times[[#This Row],[74]]),"DNF",CONCATENATE(RANK(rounds_cum_time[[#This Row],[74]],rounds_cum_time[74],1),"."))</f>
        <v>30.</v>
      </c>
      <c r="CF33" s="129" t="str">
        <f>IF(ISBLANK(laps_times[[#This Row],[75]]),"DNF",CONCATENATE(RANK(rounds_cum_time[[#This Row],[75]],rounds_cum_time[75],1),"."))</f>
        <v>30.</v>
      </c>
      <c r="CG33" s="129" t="str">
        <f>IF(ISBLANK(laps_times[[#This Row],[76]]),"DNF",CONCATENATE(RANK(rounds_cum_time[[#This Row],[76]],rounds_cum_time[76],1),"."))</f>
        <v>30.</v>
      </c>
      <c r="CH33" s="129" t="str">
        <f>IF(ISBLANK(laps_times[[#This Row],[77]]),"DNF",CONCATENATE(RANK(rounds_cum_time[[#This Row],[77]],rounds_cum_time[77],1),"."))</f>
        <v>31.</v>
      </c>
      <c r="CI33" s="129" t="str">
        <f>IF(ISBLANK(laps_times[[#This Row],[78]]),"DNF",CONCATENATE(RANK(rounds_cum_time[[#This Row],[78]],rounds_cum_time[78],1),"."))</f>
        <v>30.</v>
      </c>
      <c r="CJ33" s="129" t="str">
        <f>IF(ISBLANK(laps_times[[#This Row],[79]]),"DNF",CONCATENATE(RANK(rounds_cum_time[[#This Row],[79]],rounds_cum_time[79],1),"."))</f>
        <v>30.</v>
      </c>
      <c r="CK33" s="129" t="str">
        <f>IF(ISBLANK(laps_times[[#This Row],[80]]),"DNF",CONCATENATE(RANK(rounds_cum_time[[#This Row],[80]],rounds_cum_time[80],1),"."))</f>
        <v>30.</v>
      </c>
      <c r="CL33" s="129" t="str">
        <f>IF(ISBLANK(laps_times[[#This Row],[81]]),"DNF",CONCATENATE(RANK(rounds_cum_time[[#This Row],[81]],rounds_cum_time[81],1),"."))</f>
        <v>31.</v>
      </c>
      <c r="CM33" s="129" t="str">
        <f>IF(ISBLANK(laps_times[[#This Row],[82]]),"DNF",CONCATENATE(RANK(rounds_cum_time[[#This Row],[82]],rounds_cum_time[82],1),"."))</f>
        <v>31.</v>
      </c>
      <c r="CN33" s="129" t="str">
        <f>IF(ISBLANK(laps_times[[#This Row],[83]]),"DNF",CONCATENATE(RANK(rounds_cum_time[[#This Row],[83]],rounds_cum_time[83],1),"."))</f>
        <v>31.</v>
      </c>
      <c r="CO33" s="129" t="str">
        <f>IF(ISBLANK(laps_times[[#This Row],[84]]),"DNF",CONCATENATE(RANK(rounds_cum_time[[#This Row],[84]],rounds_cum_time[84],1),"."))</f>
        <v>31.</v>
      </c>
      <c r="CP33" s="129" t="str">
        <f>IF(ISBLANK(laps_times[[#This Row],[85]]),"DNF",CONCATENATE(RANK(rounds_cum_time[[#This Row],[85]],rounds_cum_time[85],1),"."))</f>
        <v>31.</v>
      </c>
      <c r="CQ33" s="129" t="str">
        <f>IF(ISBLANK(laps_times[[#This Row],[86]]),"DNF",CONCATENATE(RANK(rounds_cum_time[[#This Row],[86]],rounds_cum_time[86],1),"."))</f>
        <v>32.</v>
      </c>
      <c r="CR33" s="129" t="str">
        <f>IF(ISBLANK(laps_times[[#This Row],[87]]),"DNF",CONCATENATE(RANK(rounds_cum_time[[#This Row],[87]],rounds_cum_time[87],1),"."))</f>
        <v>32.</v>
      </c>
      <c r="CS33" s="129" t="str">
        <f>IF(ISBLANK(laps_times[[#This Row],[88]]),"DNF",CONCATENATE(RANK(rounds_cum_time[[#This Row],[88]],rounds_cum_time[88],1),"."))</f>
        <v>32.</v>
      </c>
      <c r="CT33" s="129" t="str">
        <f>IF(ISBLANK(laps_times[[#This Row],[89]]),"DNF",CONCATENATE(RANK(rounds_cum_time[[#This Row],[89]],rounds_cum_time[89],1),"."))</f>
        <v>32.</v>
      </c>
      <c r="CU33" s="129" t="str">
        <f>IF(ISBLANK(laps_times[[#This Row],[90]]),"DNF",CONCATENATE(RANK(rounds_cum_time[[#This Row],[90]],rounds_cum_time[90],1),"."))</f>
        <v>31.</v>
      </c>
      <c r="CV33" s="129" t="str">
        <f>IF(ISBLANK(laps_times[[#This Row],[91]]),"DNF",CONCATENATE(RANK(rounds_cum_time[[#This Row],[91]],rounds_cum_time[91],1),"."))</f>
        <v>31.</v>
      </c>
      <c r="CW33" s="129" t="str">
        <f>IF(ISBLANK(laps_times[[#This Row],[92]]),"DNF",CONCATENATE(RANK(rounds_cum_time[[#This Row],[92]],rounds_cum_time[92],1),"."))</f>
        <v>31.</v>
      </c>
      <c r="CX33" s="129" t="str">
        <f>IF(ISBLANK(laps_times[[#This Row],[93]]),"DNF",CONCATENATE(RANK(rounds_cum_time[[#This Row],[93]],rounds_cum_time[93],1),"."))</f>
        <v>31.</v>
      </c>
      <c r="CY33" s="129" t="str">
        <f>IF(ISBLANK(laps_times[[#This Row],[94]]),"DNF",CONCATENATE(RANK(rounds_cum_time[[#This Row],[94]],rounds_cum_time[94],1),"."))</f>
        <v>31.</v>
      </c>
      <c r="CZ33" s="129" t="str">
        <f>IF(ISBLANK(laps_times[[#This Row],[95]]),"DNF",CONCATENATE(RANK(rounds_cum_time[[#This Row],[95]],rounds_cum_time[95],1),"."))</f>
        <v>31.</v>
      </c>
      <c r="DA33" s="129" t="str">
        <f>IF(ISBLANK(laps_times[[#This Row],[96]]),"DNF",CONCATENATE(RANK(rounds_cum_time[[#This Row],[96]],rounds_cum_time[96],1),"."))</f>
        <v>31.</v>
      </c>
      <c r="DB33" s="129" t="str">
        <f>IF(ISBLANK(laps_times[[#This Row],[97]]),"DNF",CONCATENATE(RANK(rounds_cum_time[[#This Row],[97]],rounds_cum_time[97],1),"."))</f>
        <v>31.</v>
      </c>
      <c r="DC33" s="129" t="str">
        <f>IF(ISBLANK(laps_times[[#This Row],[98]]),"DNF",CONCATENATE(RANK(rounds_cum_time[[#This Row],[98]],rounds_cum_time[98],1),"."))</f>
        <v>31.</v>
      </c>
      <c r="DD33" s="129" t="str">
        <f>IF(ISBLANK(laps_times[[#This Row],[99]]),"DNF",CONCATENATE(RANK(rounds_cum_time[[#This Row],[99]],rounds_cum_time[99],1),"."))</f>
        <v>31.</v>
      </c>
      <c r="DE33" s="129" t="str">
        <f>IF(ISBLANK(laps_times[[#This Row],[100]]),"DNF",CONCATENATE(RANK(rounds_cum_time[[#This Row],[100]],rounds_cum_time[100],1),"."))</f>
        <v>31.</v>
      </c>
      <c r="DF33" s="129" t="str">
        <f>IF(ISBLANK(laps_times[[#This Row],[101]]),"DNF",CONCATENATE(RANK(rounds_cum_time[[#This Row],[101]],rounds_cum_time[101],1),"."))</f>
        <v>31.</v>
      </c>
      <c r="DG33" s="129" t="str">
        <f>IF(ISBLANK(laps_times[[#This Row],[102]]),"DNF",CONCATENATE(RANK(rounds_cum_time[[#This Row],[102]],rounds_cum_time[102],1),"."))</f>
        <v>31.</v>
      </c>
      <c r="DH33" s="129" t="str">
        <f>IF(ISBLANK(laps_times[[#This Row],[103]]),"DNF",CONCATENATE(RANK(rounds_cum_time[[#This Row],[103]],rounds_cum_time[103],1),"."))</f>
        <v>30.</v>
      </c>
      <c r="DI33" s="130" t="str">
        <f>IF(ISBLANK(laps_times[[#This Row],[104]]),"DNF",CONCATENATE(RANK(rounds_cum_time[[#This Row],[104]],rounds_cum_time[104],1),"."))</f>
        <v>30.</v>
      </c>
      <c r="DJ33" s="130" t="str">
        <f>IF(ISBLANK(laps_times[[#This Row],[105]]),"DNF",CONCATENATE(RANK(rounds_cum_time[[#This Row],[105]],rounds_cum_time[105],1),"."))</f>
        <v>30.</v>
      </c>
    </row>
    <row r="34" spans="2:114">
      <c r="B34" s="123">
        <f>laps_times[[#This Row],[poř]]</f>
        <v>31</v>
      </c>
      <c r="C34" s="128">
        <f>laps_times[[#This Row],[s.č.]]</f>
        <v>31</v>
      </c>
      <c r="D34" s="124" t="str">
        <f>laps_times[[#This Row],[jméno]]</f>
        <v>Kačer Ctibor</v>
      </c>
      <c r="E34" s="125">
        <f>laps_times[[#This Row],[roč]]</f>
        <v>1982</v>
      </c>
      <c r="F34" s="125" t="str">
        <f>laps_times[[#This Row],[kat]]</f>
        <v>M30</v>
      </c>
      <c r="G34" s="125">
        <f>laps_times[[#This Row],[poř_kat]]</f>
        <v>7</v>
      </c>
      <c r="H34" s="124" t="str">
        <f>IF(ISBLANK(laps_times[[#This Row],[klub]]),"-",laps_times[[#This Row],[klub]])</f>
        <v>Run the World</v>
      </c>
      <c r="I34" s="133">
        <f>laps_times[[#This Row],[celk. čas]]</f>
        <v>0.15330787037037039</v>
      </c>
      <c r="J34" s="129" t="str">
        <f>IF(ISBLANK(laps_times[[#This Row],[1]]),"DNF",CONCATENATE(RANK(rounds_cum_time[[#This Row],[1]],rounds_cum_time[1],1),"."))</f>
        <v>40.</v>
      </c>
      <c r="K34" s="129" t="str">
        <f>IF(ISBLANK(laps_times[[#This Row],[2]]),"DNF",CONCATENATE(RANK(rounds_cum_time[[#This Row],[2]],rounds_cum_time[2],1),"."))</f>
        <v>38.</v>
      </c>
      <c r="L34" s="129" t="str">
        <f>IF(ISBLANK(laps_times[[#This Row],[3]]),"DNF",CONCATENATE(RANK(rounds_cum_time[[#This Row],[3]],rounds_cum_time[3],1),"."))</f>
        <v>35.</v>
      </c>
      <c r="M34" s="129" t="str">
        <f>IF(ISBLANK(laps_times[[#This Row],[4]]),"DNF",CONCATENATE(RANK(rounds_cum_time[[#This Row],[4]],rounds_cum_time[4],1),"."))</f>
        <v>33.</v>
      </c>
      <c r="N34" s="129" t="str">
        <f>IF(ISBLANK(laps_times[[#This Row],[5]]),"DNF",CONCATENATE(RANK(rounds_cum_time[[#This Row],[5]],rounds_cum_time[5],1),"."))</f>
        <v>33.</v>
      </c>
      <c r="O34" s="129" t="str">
        <f>IF(ISBLANK(laps_times[[#This Row],[6]]),"DNF",CONCATENATE(RANK(rounds_cum_time[[#This Row],[6]],rounds_cum_time[6],1),"."))</f>
        <v>33.</v>
      </c>
      <c r="P34" s="129" t="str">
        <f>IF(ISBLANK(laps_times[[#This Row],[7]]),"DNF",CONCATENATE(RANK(rounds_cum_time[[#This Row],[7]],rounds_cum_time[7],1),"."))</f>
        <v>33.</v>
      </c>
      <c r="Q34" s="129" t="str">
        <f>IF(ISBLANK(laps_times[[#This Row],[8]]),"DNF",CONCATENATE(RANK(rounds_cum_time[[#This Row],[8]],rounds_cum_time[8],1),"."))</f>
        <v>33.</v>
      </c>
      <c r="R34" s="129" t="str">
        <f>IF(ISBLANK(laps_times[[#This Row],[9]]),"DNF",CONCATENATE(RANK(rounds_cum_time[[#This Row],[9]],rounds_cum_time[9],1),"."))</f>
        <v>33.</v>
      </c>
      <c r="S34" s="129" t="str">
        <f>IF(ISBLANK(laps_times[[#This Row],[10]]),"DNF",CONCATENATE(RANK(rounds_cum_time[[#This Row],[10]],rounds_cum_time[10],1),"."))</f>
        <v>33.</v>
      </c>
      <c r="T34" s="129" t="str">
        <f>IF(ISBLANK(laps_times[[#This Row],[11]]),"DNF",CONCATENATE(RANK(rounds_cum_time[[#This Row],[11]],rounds_cum_time[11],1),"."))</f>
        <v>32.</v>
      </c>
      <c r="U34" s="129" t="str">
        <f>IF(ISBLANK(laps_times[[#This Row],[12]]),"DNF",CONCATENATE(RANK(rounds_cum_time[[#This Row],[12]],rounds_cum_time[12],1),"."))</f>
        <v>30.</v>
      </c>
      <c r="V34" s="129" t="str">
        <f>IF(ISBLANK(laps_times[[#This Row],[13]]),"DNF",CONCATENATE(RANK(rounds_cum_time[[#This Row],[13]],rounds_cum_time[13],1),"."))</f>
        <v>30.</v>
      </c>
      <c r="W34" s="129" t="str">
        <f>IF(ISBLANK(laps_times[[#This Row],[14]]),"DNF",CONCATENATE(RANK(rounds_cum_time[[#This Row],[14]],rounds_cum_time[14],1),"."))</f>
        <v>30.</v>
      </c>
      <c r="X34" s="129" t="str">
        <f>IF(ISBLANK(laps_times[[#This Row],[15]]),"DNF",CONCATENATE(RANK(rounds_cum_time[[#This Row],[15]],rounds_cum_time[15],1),"."))</f>
        <v>30.</v>
      </c>
      <c r="Y34" s="129" t="str">
        <f>IF(ISBLANK(laps_times[[#This Row],[16]]),"DNF",CONCATENATE(RANK(rounds_cum_time[[#This Row],[16]],rounds_cum_time[16],1),"."))</f>
        <v>30.</v>
      </c>
      <c r="Z34" s="129" t="str">
        <f>IF(ISBLANK(laps_times[[#This Row],[17]]),"DNF",CONCATENATE(RANK(rounds_cum_time[[#This Row],[17]],rounds_cum_time[17],1),"."))</f>
        <v>30.</v>
      </c>
      <c r="AA34" s="129" t="str">
        <f>IF(ISBLANK(laps_times[[#This Row],[18]]),"DNF",CONCATENATE(RANK(rounds_cum_time[[#This Row],[18]],rounds_cum_time[18],1),"."))</f>
        <v>30.</v>
      </c>
      <c r="AB34" s="129" t="str">
        <f>IF(ISBLANK(laps_times[[#This Row],[19]]),"DNF",CONCATENATE(RANK(rounds_cum_time[[#This Row],[19]],rounds_cum_time[19],1),"."))</f>
        <v>30.</v>
      </c>
      <c r="AC34" s="129" t="str">
        <f>IF(ISBLANK(laps_times[[#This Row],[20]]),"DNF",CONCATENATE(RANK(rounds_cum_time[[#This Row],[20]],rounds_cum_time[20],1),"."))</f>
        <v>30.</v>
      </c>
      <c r="AD34" s="129" t="str">
        <f>IF(ISBLANK(laps_times[[#This Row],[21]]),"DNF",CONCATENATE(RANK(rounds_cum_time[[#This Row],[21]],rounds_cum_time[21],1),"."))</f>
        <v>30.</v>
      </c>
      <c r="AE34" s="129" t="str">
        <f>IF(ISBLANK(laps_times[[#This Row],[22]]),"DNF",CONCATENATE(RANK(rounds_cum_time[[#This Row],[22]],rounds_cum_time[22],1),"."))</f>
        <v>30.</v>
      </c>
      <c r="AF34" s="129" t="str">
        <f>IF(ISBLANK(laps_times[[#This Row],[23]]),"DNF",CONCATENATE(RANK(rounds_cum_time[[#This Row],[23]],rounds_cum_time[23],1),"."))</f>
        <v>31.</v>
      </c>
      <c r="AG34" s="129" t="str">
        <f>IF(ISBLANK(laps_times[[#This Row],[24]]),"DNF",CONCATENATE(RANK(rounds_cum_time[[#This Row],[24]],rounds_cum_time[24],1),"."))</f>
        <v>31.</v>
      </c>
      <c r="AH34" s="129" t="str">
        <f>IF(ISBLANK(laps_times[[#This Row],[25]]),"DNF",CONCATENATE(RANK(rounds_cum_time[[#This Row],[25]],rounds_cum_time[25],1),"."))</f>
        <v>31.</v>
      </c>
      <c r="AI34" s="129" t="str">
        <f>IF(ISBLANK(laps_times[[#This Row],[26]]),"DNF",CONCATENATE(RANK(rounds_cum_time[[#This Row],[26]],rounds_cum_time[26],1),"."))</f>
        <v>31.</v>
      </c>
      <c r="AJ34" s="129" t="str">
        <f>IF(ISBLANK(laps_times[[#This Row],[27]]),"DNF",CONCATENATE(RANK(rounds_cum_time[[#This Row],[27]],rounds_cum_time[27],1),"."))</f>
        <v>31.</v>
      </c>
      <c r="AK34" s="129" t="str">
        <f>IF(ISBLANK(laps_times[[#This Row],[28]]),"DNF",CONCATENATE(RANK(rounds_cum_time[[#This Row],[28]],rounds_cum_time[28],1),"."))</f>
        <v>30.</v>
      </c>
      <c r="AL34" s="129" t="str">
        <f>IF(ISBLANK(laps_times[[#This Row],[29]]),"DNF",CONCATENATE(RANK(rounds_cum_time[[#This Row],[29]],rounds_cum_time[29],1),"."))</f>
        <v>30.</v>
      </c>
      <c r="AM34" s="129" t="str">
        <f>IF(ISBLANK(laps_times[[#This Row],[30]]),"DNF",CONCATENATE(RANK(rounds_cum_time[[#This Row],[30]],rounds_cum_time[30],1),"."))</f>
        <v>30.</v>
      </c>
      <c r="AN34" s="129" t="str">
        <f>IF(ISBLANK(laps_times[[#This Row],[31]]),"DNF",CONCATENATE(RANK(rounds_cum_time[[#This Row],[31]],rounds_cum_time[31],1),"."))</f>
        <v>28.</v>
      </c>
      <c r="AO34" s="129" t="str">
        <f>IF(ISBLANK(laps_times[[#This Row],[32]]),"DNF",CONCATENATE(RANK(rounds_cum_time[[#This Row],[32]],rounds_cum_time[32],1),"."))</f>
        <v>28.</v>
      </c>
      <c r="AP34" s="129" t="str">
        <f>IF(ISBLANK(laps_times[[#This Row],[33]]),"DNF",CONCATENATE(RANK(rounds_cum_time[[#This Row],[33]],rounds_cum_time[33],1),"."))</f>
        <v>28.</v>
      </c>
      <c r="AQ34" s="129" t="str">
        <f>IF(ISBLANK(laps_times[[#This Row],[34]]),"DNF",CONCATENATE(RANK(rounds_cum_time[[#This Row],[34]],rounds_cum_time[34],1),"."))</f>
        <v>28.</v>
      </c>
      <c r="AR34" s="129" t="str">
        <f>IF(ISBLANK(laps_times[[#This Row],[35]]),"DNF",CONCATENATE(RANK(rounds_cum_time[[#This Row],[35]],rounds_cum_time[35],1),"."))</f>
        <v>28.</v>
      </c>
      <c r="AS34" s="129" t="str">
        <f>IF(ISBLANK(laps_times[[#This Row],[36]]),"DNF",CONCATENATE(RANK(rounds_cum_time[[#This Row],[36]],rounds_cum_time[36],1),"."))</f>
        <v>28.</v>
      </c>
      <c r="AT34" s="129" t="str">
        <f>IF(ISBLANK(laps_times[[#This Row],[37]]),"DNF",CONCATENATE(RANK(rounds_cum_time[[#This Row],[37]],rounds_cum_time[37],1),"."))</f>
        <v>27.</v>
      </c>
      <c r="AU34" s="129" t="str">
        <f>IF(ISBLANK(laps_times[[#This Row],[38]]),"DNF",CONCATENATE(RANK(rounds_cum_time[[#This Row],[38]],rounds_cum_time[38],1),"."))</f>
        <v>25.</v>
      </c>
      <c r="AV34" s="129" t="str">
        <f>IF(ISBLANK(laps_times[[#This Row],[39]]),"DNF",CONCATENATE(RANK(rounds_cum_time[[#This Row],[39]],rounds_cum_time[39],1),"."))</f>
        <v>25.</v>
      </c>
      <c r="AW34" s="129" t="str">
        <f>IF(ISBLANK(laps_times[[#This Row],[40]]),"DNF",CONCATENATE(RANK(rounds_cum_time[[#This Row],[40]],rounds_cum_time[40],1),"."))</f>
        <v>25.</v>
      </c>
      <c r="AX34" s="129" t="str">
        <f>IF(ISBLANK(laps_times[[#This Row],[41]]),"DNF",CONCATENATE(RANK(rounds_cum_time[[#This Row],[41]],rounds_cum_time[41],1),"."))</f>
        <v>25.</v>
      </c>
      <c r="AY34" s="129" t="str">
        <f>IF(ISBLANK(laps_times[[#This Row],[42]]),"DNF",CONCATENATE(RANK(rounds_cum_time[[#This Row],[42]],rounds_cum_time[42],1),"."))</f>
        <v>25.</v>
      </c>
      <c r="AZ34" s="129" t="str">
        <f>IF(ISBLANK(laps_times[[#This Row],[43]]),"DNF",CONCATENATE(RANK(rounds_cum_time[[#This Row],[43]],rounds_cum_time[43],1),"."))</f>
        <v>25.</v>
      </c>
      <c r="BA34" s="129" t="str">
        <f>IF(ISBLANK(laps_times[[#This Row],[44]]),"DNF",CONCATENATE(RANK(rounds_cum_time[[#This Row],[44]],rounds_cum_time[44],1),"."))</f>
        <v>25.</v>
      </c>
      <c r="BB34" s="129" t="str">
        <f>IF(ISBLANK(laps_times[[#This Row],[45]]),"DNF",CONCATENATE(RANK(rounds_cum_time[[#This Row],[45]],rounds_cum_time[45],1),"."))</f>
        <v>25.</v>
      </c>
      <c r="BC34" s="129" t="str">
        <f>IF(ISBLANK(laps_times[[#This Row],[46]]),"DNF",CONCATENATE(RANK(rounds_cum_time[[#This Row],[46]],rounds_cum_time[46],1),"."))</f>
        <v>25.</v>
      </c>
      <c r="BD34" s="129" t="str">
        <f>IF(ISBLANK(laps_times[[#This Row],[47]]),"DNF",CONCATENATE(RANK(rounds_cum_time[[#This Row],[47]],rounds_cum_time[47],1),"."))</f>
        <v>25.</v>
      </c>
      <c r="BE34" s="129" t="str">
        <f>IF(ISBLANK(laps_times[[#This Row],[48]]),"DNF",CONCATENATE(RANK(rounds_cum_time[[#This Row],[48]],rounds_cum_time[48],1),"."))</f>
        <v>25.</v>
      </c>
      <c r="BF34" s="129" t="str">
        <f>IF(ISBLANK(laps_times[[#This Row],[49]]),"DNF",CONCATENATE(RANK(rounds_cum_time[[#This Row],[49]],rounds_cum_time[49],1),"."))</f>
        <v>25.</v>
      </c>
      <c r="BG34" s="129" t="str">
        <f>IF(ISBLANK(laps_times[[#This Row],[50]]),"DNF",CONCATENATE(RANK(rounds_cum_time[[#This Row],[50]],rounds_cum_time[50],1),"."))</f>
        <v>26.</v>
      </c>
      <c r="BH34" s="129" t="str">
        <f>IF(ISBLANK(laps_times[[#This Row],[51]]),"DNF",CONCATENATE(RANK(rounds_cum_time[[#This Row],[51]],rounds_cum_time[51],1),"."))</f>
        <v>25.</v>
      </c>
      <c r="BI34" s="129" t="str">
        <f>IF(ISBLANK(laps_times[[#This Row],[52]]),"DNF",CONCATENATE(RANK(rounds_cum_time[[#This Row],[52]],rounds_cum_time[52],1),"."))</f>
        <v>25.</v>
      </c>
      <c r="BJ34" s="129" t="str">
        <f>IF(ISBLANK(laps_times[[#This Row],[53]]),"DNF",CONCATENATE(RANK(rounds_cum_time[[#This Row],[53]],rounds_cum_time[53],1),"."))</f>
        <v>25.</v>
      </c>
      <c r="BK34" s="129" t="str">
        <f>IF(ISBLANK(laps_times[[#This Row],[54]]),"DNF",CONCATENATE(RANK(rounds_cum_time[[#This Row],[54]],rounds_cum_time[54],1),"."))</f>
        <v>25.</v>
      </c>
      <c r="BL34" s="129" t="str">
        <f>IF(ISBLANK(laps_times[[#This Row],[55]]),"DNF",CONCATENATE(RANK(rounds_cum_time[[#This Row],[55]],rounds_cum_time[55],1),"."))</f>
        <v>25.</v>
      </c>
      <c r="BM34" s="129" t="str">
        <f>IF(ISBLANK(laps_times[[#This Row],[56]]),"DNF",CONCATENATE(RANK(rounds_cum_time[[#This Row],[56]],rounds_cum_time[56],1),"."))</f>
        <v>25.</v>
      </c>
      <c r="BN34" s="129" t="str">
        <f>IF(ISBLANK(laps_times[[#This Row],[57]]),"DNF",CONCATENATE(RANK(rounds_cum_time[[#This Row],[57]],rounds_cum_time[57],1),"."))</f>
        <v>25.</v>
      </c>
      <c r="BO34" s="129" t="str">
        <f>IF(ISBLANK(laps_times[[#This Row],[58]]),"DNF",CONCATENATE(RANK(rounds_cum_time[[#This Row],[58]],rounds_cum_time[58],1),"."))</f>
        <v>25.</v>
      </c>
      <c r="BP34" s="129" t="str">
        <f>IF(ISBLANK(laps_times[[#This Row],[59]]),"DNF",CONCATENATE(RANK(rounds_cum_time[[#This Row],[59]],rounds_cum_time[59],1),"."))</f>
        <v>25.</v>
      </c>
      <c r="BQ34" s="129" t="str">
        <f>IF(ISBLANK(laps_times[[#This Row],[60]]),"DNF",CONCATENATE(RANK(rounds_cum_time[[#This Row],[60]],rounds_cum_time[60],1),"."))</f>
        <v>25.</v>
      </c>
      <c r="BR34" s="129" t="str">
        <f>IF(ISBLANK(laps_times[[#This Row],[61]]),"DNF",CONCATENATE(RANK(rounds_cum_time[[#This Row],[61]],rounds_cum_time[61],1),"."))</f>
        <v>24.</v>
      </c>
      <c r="BS34" s="129" t="str">
        <f>IF(ISBLANK(laps_times[[#This Row],[62]]),"DNF",CONCATENATE(RANK(rounds_cum_time[[#This Row],[62]],rounds_cum_time[62],1),"."))</f>
        <v>23.</v>
      </c>
      <c r="BT34" s="129" t="str">
        <f>IF(ISBLANK(laps_times[[#This Row],[63]]),"DNF",CONCATENATE(RANK(rounds_cum_time[[#This Row],[63]],rounds_cum_time[63],1),"."))</f>
        <v>24.</v>
      </c>
      <c r="BU34" s="129" t="str">
        <f>IF(ISBLANK(laps_times[[#This Row],[64]]),"DNF",CONCATENATE(RANK(rounds_cum_time[[#This Row],[64]],rounds_cum_time[64],1),"."))</f>
        <v>24.</v>
      </c>
      <c r="BV34" s="129" t="str">
        <f>IF(ISBLANK(laps_times[[#This Row],[65]]),"DNF",CONCATENATE(RANK(rounds_cum_time[[#This Row],[65]],rounds_cum_time[65],1),"."))</f>
        <v>23.</v>
      </c>
      <c r="BW34" s="129" t="str">
        <f>IF(ISBLANK(laps_times[[#This Row],[66]]),"DNF",CONCATENATE(RANK(rounds_cum_time[[#This Row],[66]],rounds_cum_time[66],1),"."))</f>
        <v>23.</v>
      </c>
      <c r="BX34" s="129" t="str">
        <f>IF(ISBLANK(laps_times[[#This Row],[67]]),"DNF",CONCATENATE(RANK(rounds_cum_time[[#This Row],[67]],rounds_cum_time[67],1),"."))</f>
        <v>23.</v>
      </c>
      <c r="BY34" s="129" t="str">
        <f>IF(ISBLANK(laps_times[[#This Row],[68]]),"DNF",CONCATENATE(RANK(rounds_cum_time[[#This Row],[68]],rounds_cum_time[68],1),"."))</f>
        <v>23.</v>
      </c>
      <c r="BZ34" s="129" t="str">
        <f>IF(ISBLANK(laps_times[[#This Row],[69]]),"DNF",CONCATENATE(RANK(rounds_cum_time[[#This Row],[69]],rounds_cum_time[69],1),"."))</f>
        <v>23.</v>
      </c>
      <c r="CA34" s="129" t="str">
        <f>IF(ISBLANK(laps_times[[#This Row],[70]]),"DNF",CONCATENATE(RANK(rounds_cum_time[[#This Row],[70]],rounds_cum_time[70],1),"."))</f>
        <v>23.</v>
      </c>
      <c r="CB34" s="129" t="str">
        <f>IF(ISBLANK(laps_times[[#This Row],[71]]),"DNF",CONCATENATE(RANK(rounds_cum_time[[#This Row],[71]],rounds_cum_time[71],1),"."))</f>
        <v>23.</v>
      </c>
      <c r="CC34" s="129" t="str">
        <f>IF(ISBLANK(laps_times[[#This Row],[72]]),"DNF",CONCATENATE(RANK(rounds_cum_time[[#This Row],[72]],rounds_cum_time[72],1),"."))</f>
        <v>23.</v>
      </c>
      <c r="CD34" s="129" t="str">
        <f>IF(ISBLANK(laps_times[[#This Row],[73]]),"DNF",CONCATENATE(RANK(rounds_cum_time[[#This Row],[73]],rounds_cum_time[73],1),"."))</f>
        <v>23.</v>
      </c>
      <c r="CE34" s="129" t="str">
        <f>IF(ISBLANK(laps_times[[#This Row],[74]]),"DNF",CONCATENATE(RANK(rounds_cum_time[[#This Row],[74]],rounds_cum_time[74],1),"."))</f>
        <v>24.</v>
      </c>
      <c r="CF34" s="129" t="str">
        <f>IF(ISBLANK(laps_times[[#This Row],[75]]),"DNF",CONCATENATE(RANK(rounds_cum_time[[#This Row],[75]],rounds_cum_time[75],1),"."))</f>
        <v>24.</v>
      </c>
      <c r="CG34" s="129" t="str">
        <f>IF(ISBLANK(laps_times[[#This Row],[76]]),"DNF",CONCATENATE(RANK(rounds_cum_time[[#This Row],[76]],rounds_cum_time[76],1),"."))</f>
        <v>24.</v>
      </c>
      <c r="CH34" s="129" t="str">
        <f>IF(ISBLANK(laps_times[[#This Row],[77]]),"DNF",CONCATENATE(RANK(rounds_cum_time[[#This Row],[77]],rounds_cum_time[77],1),"."))</f>
        <v>24.</v>
      </c>
      <c r="CI34" s="129" t="str">
        <f>IF(ISBLANK(laps_times[[#This Row],[78]]),"DNF",CONCATENATE(RANK(rounds_cum_time[[#This Row],[78]],rounds_cum_time[78],1),"."))</f>
        <v>24.</v>
      </c>
      <c r="CJ34" s="129" t="str">
        <f>IF(ISBLANK(laps_times[[#This Row],[79]]),"DNF",CONCATENATE(RANK(rounds_cum_time[[#This Row],[79]],rounds_cum_time[79],1),"."))</f>
        <v>24.</v>
      </c>
      <c r="CK34" s="129" t="str">
        <f>IF(ISBLANK(laps_times[[#This Row],[80]]),"DNF",CONCATENATE(RANK(rounds_cum_time[[#This Row],[80]],rounds_cum_time[80],1),"."))</f>
        <v>24.</v>
      </c>
      <c r="CL34" s="129" t="str">
        <f>IF(ISBLANK(laps_times[[#This Row],[81]]),"DNF",CONCATENATE(RANK(rounds_cum_time[[#This Row],[81]],rounds_cum_time[81],1),"."))</f>
        <v>25.</v>
      </c>
      <c r="CM34" s="129" t="str">
        <f>IF(ISBLANK(laps_times[[#This Row],[82]]),"DNF",CONCATENATE(RANK(rounds_cum_time[[#This Row],[82]],rounds_cum_time[82],1),"."))</f>
        <v>25.</v>
      </c>
      <c r="CN34" s="129" t="str">
        <f>IF(ISBLANK(laps_times[[#This Row],[83]]),"DNF",CONCATENATE(RANK(rounds_cum_time[[#This Row],[83]],rounds_cum_time[83],1),"."))</f>
        <v>26.</v>
      </c>
      <c r="CO34" s="129" t="str">
        <f>IF(ISBLANK(laps_times[[#This Row],[84]]),"DNF",CONCATENATE(RANK(rounds_cum_time[[#This Row],[84]],rounds_cum_time[84],1),"."))</f>
        <v>26.</v>
      </c>
      <c r="CP34" s="129" t="str">
        <f>IF(ISBLANK(laps_times[[#This Row],[85]]),"DNF",CONCATENATE(RANK(rounds_cum_time[[#This Row],[85]],rounds_cum_time[85],1),"."))</f>
        <v>26.</v>
      </c>
      <c r="CQ34" s="129" t="str">
        <f>IF(ISBLANK(laps_times[[#This Row],[86]]),"DNF",CONCATENATE(RANK(rounds_cum_time[[#This Row],[86]],rounds_cum_time[86],1),"."))</f>
        <v>26.</v>
      </c>
      <c r="CR34" s="129" t="str">
        <f>IF(ISBLANK(laps_times[[#This Row],[87]]),"DNF",CONCATENATE(RANK(rounds_cum_time[[#This Row],[87]],rounds_cum_time[87],1),"."))</f>
        <v>28.</v>
      </c>
      <c r="CS34" s="129" t="str">
        <f>IF(ISBLANK(laps_times[[#This Row],[88]]),"DNF",CONCATENATE(RANK(rounds_cum_time[[#This Row],[88]],rounds_cum_time[88],1),"."))</f>
        <v>28.</v>
      </c>
      <c r="CT34" s="129" t="str">
        <f>IF(ISBLANK(laps_times[[#This Row],[89]]),"DNF",CONCATENATE(RANK(rounds_cum_time[[#This Row],[89]],rounds_cum_time[89],1),"."))</f>
        <v>28.</v>
      </c>
      <c r="CU34" s="129" t="str">
        <f>IF(ISBLANK(laps_times[[#This Row],[90]]),"DNF",CONCATENATE(RANK(rounds_cum_time[[#This Row],[90]],rounds_cum_time[90],1),"."))</f>
        <v>29.</v>
      </c>
      <c r="CV34" s="129" t="str">
        <f>IF(ISBLANK(laps_times[[#This Row],[91]]),"DNF",CONCATENATE(RANK(rounds_cum_time[[#This Row],[91]],rounds_cum_time[91],1),"."))</f>
        <v>29.</v>
      </c>
      <c r="CW34" s="129" t="str">
        <f>IF(ISBLANK(laps_times[[#This Row],[92]]),"DNF",CONCATENATE(RANK(rounds_cum_time[[#This Row],[92]],rounds_cum_time[92],1),"."))</f>
        <v>30.</v>
      </c>
      <c r="CX34" s="129" t="str">
        <f>IF(ISBLANK(laps_times[[#This Row],[93]]),"DNF",CONCATENATE(RANK(rounds_cum_time[[#This Row],[93]],rounds_cum_time[93],1),"."))</f>
        <v>30.</v>
      </c>
      <c r="CY34" s="129" t="str">
        <f>IF(ISBLANK(laps_times[[#This Row],[94]]),"DNF",CONCATENATE(RANK(rounds_cum_time[[#This Row],[94]],rounds_cum_time[94],1),"."))</f>
        <v>30.</v>
      </c>
      <c r="CZ34" s="129" t="str">
        <f>IF(ISBLANK(laps_times[[#This Row],[95]]),"DNF",CONCATENATE(RANK(rounds_cum_time[[#This Row],[95]],rounds_cum_time[95],1),"."))</f>
        <v>30.</v>
      </c>
      <c r="DA34" s="129" t="str">
        <f>IF(ISBLANK(laps_times[[#This Row],[96]]),"DNF",CONCATENATE(RANK(rounds_cum_time[[#This Row],[96]],rounds_cum_time[96],1),"."))</f>
        <v>30.</v>
      </c>
      <c r="DB34" s="129" t="str">
        <f>IF(ISBLANK(laps_times[[#This Row],[97]]),"DNF",CONCATENATE(RANK(rounds_cum_time[[#This Row],[97]],rounds_cum_time[97],1),"."))</f>
        <v>30.</v>
      </c>
      <c r="DC34" s="129" t="str">
        <f>IF(ISBLANK(laps_times[[#This Row],[98]]),"DNF",CONCATENATE(RANK(rounds_cum_time[[#This Row],[98]],rounds_cum_time[98],1),"."))</f>
        <v>30.</v>
      </c>
      <c r="DD34" s="129" t="str">
        <f>IF(ISBLANK(laps_times[[#This Row],[99]]),"DNF",CONCATENATE(RANK(rounds_cum_time[[#This Row],[99]],rounds_cum_time[99],1),"."))</f>
        <v>30.</v>
      </c>
      <c r="DE34" s="129" t="str">
        <f>IF(ISBLANK(laps_times[[#This Row],[100]]),"DNF",CONCATENATE(RANK(rounds_cum_time[[#This Row],[100]],rounds_cum_time[100],1),"."))</f>
        <v>30.</v>
      </c>
      <c r="DF34" s="129" t="str">
        <f>IF(ISBLANK(laps_times[[#This Row],[101]]),"DNF",CONCATENATE(RANK(rounds_cum_time[[#This Row],[101]],rounds_cum_time[101],1),"."))</f>
        <v>30.</v>
      </c>
      <c r="DG34" s="129" t="str">
        <f>IF(ISBLANK(laps_times[[#This Row],[102]]),"DNF",CONCATENATE(RANK(rounds_cum_time[[#This Row],[102]],rounds_cum_time[102],1),"."))</f>
        <v>30.</v>
      </c>
      <c r="DH34" s="129" t="str">
        <f>IF(ISBLANK(laps_times[[#This Row],[103]]),"DNF",CONCATENATE(RANK(rounds_cum_time[[#This Row],[103]],rounds_cum_time[103],1),"."))</f>
        <v>31.</v>
      </c>
      <c r="DI34" s="130" t="str">
        <f>IF(ISBLANK(laps_times[[#This Row],[104]]),"DNF",CONCATENATE(RANK(rounds_cum_time[[#This Row],[104]],rounds_cum_time[104],1),"."))</f>
        <v>31.</v>
      </c>
      <c r="DJ34" s="130" t="str">
        <f>IF(ISBLANK(laps_times[[#This Row],[105]]),"DNF",CONCATENATE(RANK(rounds_cum_time[[#This Row],[105]],rounds_cum_time[105],1),"."))</f>
        <v>31.</v>
      </c>
    </row>
    <row r="35" spans="2:114">
      <c r="B35" s="123">
        <f>laps_times[[#This Row],[poř]]</f>
        <v>32</v>
      </c>
      <c r="C35" s="128">
        <f>laps_times[[#This Row],[s.č.]]</f>
        <v>406</v>
      </c>
      <c r="D35" s="124" t="str">
        <f>laps_times[[#This Row],[jméno]]</f>
        <v xml:space="preserve">Štafeta - GYM Gladiator </v>
      </c>
      <c r="E35" s="125" t="str">
        <f>laps_times[[#This Row],[roč]]</f>
        <v>štafeta</v>
      </c>
      <c r="F35" s="125" t="str">
        <f>laps_times[[#This Row],[kat]]</f>
        <v>ST</v>
      </c>
      <c r="G35" s="125">
        <f>laps_times[[#This Row],[poř_kat]]</f>
        <v>3</v>
      </c>
      <c r="H35" s="124" t="str">
        <f>IF(ISBLANK(laps_times[[#This Row],[klub]]),"-",laps_times[[#This Row],[klub]])</f>
        <v>GYM Gladiators</v>
      </c>
      <c r="I35" s="133">
        <f>laps_times[[#This Row],[celk. čas]]</f>
        <v>0.15343518518518517</v>
      </c>
      <c r="J35" s="129" t="str">
        <f>IF(ISBLANK(laps_times[[#This Row],[1]]),"DNF",CONCATENATE(RANK(rounds_cum_time[[#This Row],[1]],rounds_cum_time[1],1),"."))</f>
        <v>37.</v>
      </c>
      <c r="K35" s="129" t="str">
        <f>IF(ISBLANK(laps_times[[#This Row],[2]]),"DNF",CONCATENATE(RANK(rounds_cum_time[[#This Row],[2]],rounds_cum_time[2],1),"."))</f>
        <v>35.</v>
      </c>
      <c r="L35" s="129" t="str">
        <f>IF(ISBLANK(laps_times[[#This Row],[3]]),"DNF",CONCATENATE(RANK(rounds_cum_time[[#This Row],[3]],rounds_cum_time[3],1),"."))</f>
        <v>36.</v>
      </c>
      <c r="M35" s="129" t="str">
        <f>IF(ISBLANK(laps_times[[#This Row],[4]]),"DNF",CONCATENATE(RANK(rounds_cum_time[[#This Row],[4]],rounds_cum_time[4],1),"."))</f>
        <v>35.</v>
      </c>
      <c r="N35" s="129" t="str">
        <f>IF(ISBLANK(laps_times[[#This Row],[5]]),"DNF",CONCATENATE(RANK(rounds_cum_time[[#This Row],[5]],rounds_cum_time[5],1),"."))</f>
        <v>35.</v>
      </c>
      <c r="O35" s="129" t="str">
        <f>IF(ISBLANK(laps_times[[#This Row],[6]]),"DNF",CONCATENATE(RANK(rounds_cum_time[[#This Row],[6]],rounds_cum_time[6],1),"."))</f>
        <v>36.</v>
      </c>
      <c r="P35" s="129" t="str">
        <f>IF(ISBLANK(laps_times[[#This Row],[7]]),"DNF",CONCATENATE(RANK(rounds_cum_time[[#This Row],[7]],rounds_cum_time[7],1),"."))</f>
        <v>37.</v>
      </c>
      <c r="Q35" s="129" t="str">
        <f>IF(ISBLANK(laps_times[[#This Row],[8]]),"DNF",CONCATENATE(RANK(rounds_cum_time[[#This Row],[8]],rounds_cum_time[8],1),"."))</f>
        <v>34.</v>
      </c>
      <c r="R35" s="129" t="str">
        <f>IF(ISBLANK(laps_times[[#This Row],[9]]),"DNF",CONCATENATE(RANK(rounds_cum_time[[#This Row],[9]],rounds_cum_time[9],1),"."))</f>
        <v>35.</v>
      </c>
      <c r="S35" s="129" t="str">
        <f>IF(ISBLANK(laps_times[[#This Row],[10]]),"DNF",CONCATENATE(RANK(rounds_cum_time[[#This Row],[10]],rounds_cum_time[10],1),"."))</f>
        <v>34.</v>
      </c>
      <c r="T35" s="129" t="str">
        <f>IF(ISBLANK(laps_times[[#This Row],[11]]),"DNF",CONCATENATE(RANK(rounds_cum_time[[#This Row],[11]],rounds_cum_time[11],1),"."))</f>
        <v>34.</v>
      </c>
      <c r="U35" s="129" t="str">
        <f>IF(ISBLANK(laps_times[[#This Row],[12]]),"DNF",CONCATENATE(RANK(rounds_cum_time[[#This Row],[12]],rounds_cum_time[12],1),"."))</f>
        <v>36.</v>
      </c>
      <c r="V35" s="129" t="str">
        <f>IF(ISBLANK(laps_times[[#This Row],[13]]),"DNF",CONCATENATE(RANK(rounds_cum_time[[#This Row],[13]],rounds_cum_time[13],1),"."))</f>
        <v>36.</v>
      </c>
      <c r="W35" s="129" t="str">
        <f>IF(ISBLANK(laps_times[[#This Row],[14]]),"DNF",CONCATENATE(RANK(rounds_cum_time[[#This Row],[14]],rounds_cum_time[14],1),"."))</f>
        <v>34.</v>
      </c>
      <c r="X35" s="129" t="str">
        <f>IF(ISBLANK(laps_times[[#This Row],[15]]),"DNF",CONCATENATE(RANK(rounds_cum_time[[#This Row],[15]],rounds_cum_time[15],1),"."))</f>
        <v>34.</v>
      </c>
      <c r="Y35" s="129" t="str">
        <f>IF(ISBLANK(laps_times[[#This Row],[16]]),"DNF",CONCATENATE(RANK(rounds_cum_time[[#This Row],[16]],rounds_cum_time[16],1),"."))</f>
        <v>33.</v>
      </c>
      <c r="Z35" s="129" t="str">
        <f>IF(ISBLANK(laps_times[[#This Row],[17]]),"DNF",CONCATENATE(RANK(rounds_cum_time[[#This Row],[17]],rounds_cum_time[17],1),"."))</f>
        <v>33.</v>
      </c>
      <c r="AA35" s="129" t="str">
        <f>IF(ISBLANK(laps_times[[#This Row],[18]]),"DNF",CONCATENATE(RANK(rounds_cum_time[[#This Row],[18]],rounds_cum_time[18],1),"."))</f>
        <v>33.</v>
      </c>
      <c r="AB35" s="129" t="str">
        <f>IF(ISBLANK(laps_times[[#This Row],[19]]),"DNF",CONCATENATE(RANK(rounds_cum_time[[#This Row],[19]],rounds_cum_time[19],1),"."))</f>
        <v>31.</v>
      </c>
      <c r="AC35" s="129" t="str">
        <f>IF(ISBLANK(laps_times[[#This Row],[20]]),"DNF",CONCATENATE(RANK(rounds_cum_time[[#This Row],[20]],rounds_cum_time[20],1),"."))</f>
        <v>31.</v>
      </c>
      <c r="AD35" s="129" t="str">
        <f>IF(ISBLANK(laps_times[[#This Row],[21]]),"DNF",CONCATENATE(RANK(rounds_cum_time[[#This Row],[21]],rounds_cum_time[21],1),"."))</f>
        <v>31.</v>
      </c>
      <c r="AE35" s="129" t="str">
        <f>IF(ISBLANK(laps_times[[#This Row],[22]]),"DNF",CONCATENATE(RANK(rounds_cum_time[[#This Row],[22]],rounds_cum_time[22],1),"."))</f>
        <v>31.</v>
      </c>
      <c r="AF35" s="129" t="str">
        <f>IF(ISBLANK(laps_times[[#This Row],[23]]),"DNF",CONCATENATE(RANK(rounds_cum_time[[#This Row],[23]],rounds_cum_time[23],1),"."))</f>
        <v>30.</v>
      </c>
      <c r="AG35" s="129" t="str">
        <f>IF(ISBLANK(laps_times[[#This Row],[24]]),"DNF",CONCATENATE(RANK(rounds_cum_time[[#This Row],[24]],rounds_cum_time[24],1),"."))</f>
        <v>28.</v>
      </c>
      <c r="AH35" s="129" t="str">
        <f>IF(ISBLANK(laps_times[[#This Row],[25]]),"DNF",CONCATENATE(RANK(rounds_cum_time[[#This Row],[25]],rounds_cum_time[25],1),"."))</f>
        <v>26.</v>
      </c>
      <c r="AI35" s="129" t="str">
        <f>IF(ISBLANK(laps_times[[#This Row],[26]]),"DNF",CONCATENATE(RANK(rounds_cum_time[[#This Row],[26]],rounds_cum_time[26],1),"."))</f>
        <v>26.</v>
      </c>
      <c r="AJ35" s="129" t="str">
        <f>IF(ISBLANK(laps_times[[#This Row],[27]]),"DNF",CONCATENATE(RANK(rounds_cum_time[[#This Row],[27]],rounds_cum_time[27],1),"."))</f>
        <v>26.</v>
      </c>
      <c r="AK35" s="129" t="str">
        <f>IF(ISBLANK(laps_times[[#This Row],[28]]),"DNF",CONCATENATE(RANK(rounds_cum_time[[#This Row],[28]],rounds_cum_time[28],1),"."))</f>
        <v>26.</v>
      </c>
      <c r="AL35" s="129" t="str">
        <f>IF(ISBLANK(laps_times[[#This Row],[29]]),"DNF",CONCATENATE(RANK(rounds_cum_time[[#This Row],[29]],rounds_cum_time[29],1),"."))</f>
        <v>26.</v>
      </c>
      <c r="AM35" s="129" t="str">
        <f>IF(ISBLANK(laps_times[[#This Row],[30]]),"DNF",CONCATENATE(RANK(rounds_cum_time[[#This Row],[30]],rounds_cum_time[30],1),"."))</f>
        <v>29.</v>
      </c>
      <c r="AN35" s="129" t="str">
        <f>IF(ISBLANK(laps_times[[#This Row],[31]]),"DNF",CONCATENATE(RANK(rounds_cum_time[[#This Row],[31]],rounds_cum_time[31],1),"."))</f>
        <v>30.</v>
      </c>
      <c r="AO35" s="129" t="str">
        <f>IF(ISBLANK(laps_times[[#This Row],[32]]),"DNF",CONCATENATE(RANK(rounds_cum_time[[#This Row],[32]],rounds_cum_time[32],1),"."))</f>
        <v>31.</v>
      </c>
      <c r="AP35" s="129" t="str">
        <f>IF(ISBLANK(laps_times[[#This Row],[33]]),"DNF",CONCATENATE(RANK(rounds_cum_time[[#This Row],[33]],rounds_cum_time[33],1),"."))</f>
        <v>39.</v>
      </c>
      <c r="AQ35" s="129" t="str">
        <f>IF(ISBLANK(laps_times[[#This Row],[34]]),"DNF",CONCATENATE(RANK(rounds_cum_time[[#This Row],[34]],rounds_cum_time[34],1),"."))</f>
        <v>39.</v>
      </c>
      <c r="AR35" s="129" t="str">
        <f>IF(ISBLANK(laps_times[[#This Row],[35]]),"DNF",CONCATENATE(RANK(rounds_cum_time[[#This Row],[35]],rounds_cum_time[35],1),"."))</f>
        <v>40.</v>
      </c>
      <c r="AS35" s="129" t="str">
        <f>IF(ISBLANK(laps_times[[#This Row],[36]]),"DNF",CONCATENATE(RANK(rounds_cum_time[[#This Row],[36]],rounds_cum_time[36],1),"."))</f>
        <v>44.</v>
      </c>
      <c r="AT35" s="129" t="str">
        <f>IF(ISBLANK(laps_times[[#This Row],[37]]),"DNF",CONCATENATE(RANK(rounds_cum_time[[#This Row],[37]],rounds_cum_time[37],1),"."))</f>
        <v>44.</v>
      </c>
      <c r="AU35" s="129" t="str">
        <f>IF(ISBLANK(laps_times[[#This Row],[38]]),"DNF",CONCATENATE(RANK(rounds_cum_time[[#This Row],[38]],rounds_cum_time[38],1),"."))</f>
        <v>44.</v>
      </c>
      <c r="AV35" s="129" t="str">
        <f>IF(ISBLANK(laps_times[[#This Row],[39]]),"DNF",CONCATENATE(RANK(rounds_cum_time[[#This Row],[39]],rounds_cum_time[39],1),"."))</f>
        <v>45.</v>
      </c>
      <c r="AW35" s="129" t="str">
        <f>IF(ISBLANK(laps_times[[#This Row],[40]]),"DNF",CONCATENATE(RANK(rounds_cum_time[[#This Row],[40]],rounds_cum_time[40],1),"."))</f>
        <v>45.</v>
      </c>
      <c r="AX35" s="129" t="str">
        <f>IF(ISBLANK(laps_times[[#This Row],[41]]),"DNF",CONCATENATE(RANK(rounds_cum_time[[#This Row],[41]],rounds_cum_time[41],1),"."))</f>
        <v>46.</v>
      </c>
      <c r="AY35" s="129" t="str">
        <f>IF(ISBLANK(laps_times[[#This Row],[42]]),"DNF",CONCATENATE(RANK(rounds_cum_time[[#This Row],[42]],rounds_cum_time[42],1),"."))</f>
        <v>47.</v>
      </c>
      <c r="AZ35" s="129" t="str">
        <f>IF(ISBLANK(laps_times[[#This Row],[43]]),"DNF",CONCATENATE(RANK(rounds_cum_time[[#This Row],[43]],rounds_cum_time[43],1),"."))</f>
        <v>47.</v>
      </c>
      <c r="BA35" s="129" t="str">
        <f>IF(ISBLANK(laps_times[[#This Row],[44]]),"DNF",CONCATENATE(RANK(rounds_cum_time[[#This Row],[44]],rounds_cum_time[44],1),"."))</f>
        <v>48.</v>
      </c>
      <c r="BB35" s="129" t="str">
        <f>IF(ISBLANK(laps_times[[#This Row],[45]]),"DNF",CONCATENATE(RANK(rounds_cum_time[[#This Row],[45]],rounds_cum_time[45],1),"."))</f>
        <v>49.</v>
      </c>
      <c r="BC35" s="129" t="str">
        <f>IF(ISBLANK(laps_times[[#This Row],[46]]),"DNF",CONCATENATE(RANK(rounds_cum_time[[#This Row],[46]],rounds_cum_time[46],1),"."))</f>
        <v>49.</v>
      </c>
      <c r="BD35" s="129" t="str">
        <f>IF(ISBLANK(laps_times[[#This Row],[47]]),"DNF",CONCATENATE(RANK(rounds_cum_time[[#This Row],[47]],rounds_cum_time[47],1),"."))</f>
        <v>49.</v>
      </c>
      <c r="BE35" s="129" t="str">
        <f>IF(ISBLANK(laps_times[[#This Row],[48]]),"DNF",CONCATENATE(RANK(rounds_cum_time[[#This Row],[48]],rounds_cum_time[48],1),"."))</f>
        <v>50.</v>
      </c>
      <c r="BF35" s="129" t="str">
        <f>IF(ISBLANK(laps_times[[#This Row],[49]]),"DNF",CONCATENATE(RANK(rounds_cum_time[[#This Row],[49]],rounds_cum_time[49],1),"."))</f>
        <v>52.</v>
      </c>
      <c r="BG35" s="129" t="str">
        <f>IF(ISBLANK(laps_times[[#This Row],[50]]),"DNF",CONCATENATE(RANK(rounds_cum_time[[#This Row],[50]],rounds_cum_time[50],1),"."))</f>
        <v>52.</v>
      </c>
      <c r="BH35" s="129" t="str">
        <f>IF(ISBLANK(laps_times[[#This Row],[51]]),"DNF",CONCATENATE(RANK(rounds_cum_time[[#This Row],[51]],rounds_cum_time[51],1),"."))</f>
        <v>51.</v>
      </c>
      <c r="BI35" s="129" t="str">
        <f>IF(ISBLANK(laps_times[[#This Row],[52]]),"DNF",CONCATENATE(RANK(rounds_cum_time[[#This Row],[52]],rounds_cum_time[52],1),"."))</f>
        <v>51.</v>
      </c>
      <c r="BJ35" s="129" t="str">
        <f>IF(ISBLANK(laps_times[[#This Row],[53]]),"DNF",CONCATENATE(RANK(rounds_cum_time[[#This Row],[53]],rounds_cum_time[53],1),"."))</f>
        <v>50.</v>
      </c>
      <c r="BK35" s="129" t="str">
        <f>IF(ISBLANK(laps_times[[#This Row],[54]]),"DNF",CONCATENATE(RANK(rounds_cum_time[[#This Row],[54]],rounds_cum_time[54],1),"."))</f>
        <v>49.</v>
      </c>
      <c r="BL35" s="129" t="str">
        <f>IF(ISBLANK(laps_times[[#This Row],[55]]),"DNF",CONCATENATE(RANK(rounds_cum_time[[#This Row],[55]],rounds_cum_time[55],1),"."))</f>
        <v>49.</v>
      </c>
      <c r="BM35" s="129" t="str">
        <f>IF(ISBLANK(laps_times[[#This Row],[56]]),"DNF",CONCATENATE(RANK(rounds_cum_time[[#This Row],[56]],rounds_cum_time[56],1),"."))</f>
        <v>49.</v>
      </c>
      <c r="BN35" s="129" t="str">
        <f>IF(ISBLANK(laps_times[[#This Row],[57]]),"DNF",CONCATENATE(RANK(rounds_cum_time[[#This Row],[57]],rounds_cum_time[57],1),"."))</f>
        <v>49.</v>
      </c>
      <c r="BO35" s="129" t="str">
        <f>IF(ISBLANK(laps_times[[#This Row],[58]]),"DNF",CONCATENATE(RANK(rounds_cum_time[[#This Row],[58]],rounds_cum_time[58],1),"."))</f>
        <v>48.</v>
      </c>
      <c r="BP35" s="129" t="str">
        <f>IF(ISBLANK(laps_times[[#This Row],[59]]),"DNF",CONCATENATE(RANK(rounds_cum_time[[#This Row],[59]],rounds_cum_time[59],1),"."))</f>
        <v>48.</v>
      </c>
      <c r="BQ35" s="129" t="str">
        <f>IF(ISBLANK(laps_times[[#This Row],[60]]),"DNF",CONCATENATE(RANK(rounds_cum_time[[#This Row],[60]],rounds_cum_time[60],1),"."))</f>
        <v>48.</v>
      </c>
      <c r="BR35" s="129" t="str">
        <f>IF(ISBLANK(laps_times[[#This Row],[61]]),"DNF",CONCATENATE(RANK(rounds_cum_time[[#This Row],[61]],rounds_cum_time[61],1),"."))</f>
        <v>48.</v>
      </c>
      <c r="BS35" s="129" t="str">
        <f>IF(ISBLANK(laps_times[[#This Row],[62]]),"DNF",CONCATENATE(RANK(rounds_cum_time[[#This Row],[62]],rounds_cum_time[62],1),"."))</f>
        <v>48.</v>
      </c>
      <c r="BT35" s="129" t="str">
        <f>IF(ISBLANK(laps_times[[#This Row],[63]]),"DNF",CONCATENATE(RANK(rounds_cum_time[[#This Row],[63]],rounds_cum_time[63],1),"."))</f>
        <v>48.</v>
      </c>
      <c r="BU35" s="129" t="str">
        <f>IF(ISBLANK(laps_times[[#This Row],[64]]),"DNF",CONCATENATE(RANK(rounds_cum_time[[#This Row],[64]],rounds_cum_time[64],1),"."))</f>
        <v>48.</v>
      </c>
      <c r="BV35" s="129" t="str">
        <f>IF(ISBLANK(laps_times[[#This Row],[65]]),"DNF",CONCATENATE(RANK(rounds_cum_time[[#This Row],[65]],rounds_cum_time[65],1),"."))</f>
        <v>48.</v>
      </c>
      <c r="BW35" s="129" t="str">
        <f>IF(ISBLANK(laps_times[[#This Row],[66]]),"DNF",CONCATENATE(RANK(rounds_cum_time[[#This Row],[66]],rounds_cum_time[66],1),"."))</f>
        <v>48.</v>
      </c>
      <c r="BX35" s="129" t="str">
        <f>IF(ISBLANK(laps_times[[#This Row],[67]]),"DNF",CONCATENATE(RANK(rounds_cum_time[[#This Row],[67]],rounds_cum_time[67],1),"."))</f>
        <v>47.</v>
      </c>
      <c r="BY35" s="129" t="str">
        <f>IF(ISBLANK(laps_times[[#This Row],[68]]),"DNF",CONCATENATE(RANK(rounds_cum_time[[#This Row],[68]],rounds_cum_time[68],1),"."))</f>
        <v>47.</v>
      </c>
      <c r="BZ35" s="129" t="str">
        <f>IF(ISBLANK(laps_times[[#This Row],[69]]),"DNF",CONCATENATE(RANK(rounds_cum_time[[#This Row],[69]],rounds_cum_time[69],1),"."))</f>
        <v>47.</v>
      </c>
      <c r="CA35" s="129" t="str">
        <f>IF(ISBLANK(laps_times[[#This Row],[70]]),"DNF",CONCATENATE(RANK(rounds_cum_time[[#This Row],[70]],rounds_cum_time[70],1),"."))</f>
        <v>47.</v>
      </c>
      <c r="CB35" s="129" t="str">
        <f>IF(ISBLANK(laps_times[[#This Row],[71]]),"DNF",CONCATENATE(RANK(rounds_cum_time[[#This Row],[71]],rounds_cum_time[71],1),"."))</f>
        <v>47.</v>
      </c>
      <c r="CC35" s="129" t="str">
        <f>IF(ISBLANK(laps_times[[#This Row],[72]]),"DNF",CONCATENATE(RANK(rounds_cum_time[[#This Row],[72]],rounds_cum_time[72],1),"."))</f>
        <v>47.</v>
      </c>
      <c r="CD35" s="129" t="str">
        <f>IF(ISBLANK(laps_times[[#This Row],[73]]),"DNF",CONCATENATE(RANK(rounds_cum_time[[#This Row],[73]],rounds_cum_time[73],1),"."))</f>
        <v>46.</v>
      </c>
      <c r="CE35" s="129" t="str">
        <f>IF(ISBLANK(laps_times[[#This Row],[74]]),"DNF",CONCATENATE(RANK(rounds_cum_time[[#This Row],[74]],rounds_cum_time[74],1),"."))</f>
        <v>46.</v>
      </c>
      <c r="CF35" s="129" t="str">
        <f>IF(ISBLANK(laps_times[[#This Row],[75]]),"DNF",CONCATENATE(RANK(rounds_cum_time[[#This Row],[75]],rounds_cum_time[75],1),"."))</f>
        <v>46.</v>
      </c>
      <c r="CG35" s="129" t="str">
        <f>IF(ISBLANK(laps_times[[#This Row],[76]]),"DNF",CONCATENATE(RANK(rounds_cum_time[[#This Row],[76]],rounds_cum_time[76],1),"."))</f>
        <v>45.</v>
      </c>
      <c r="CH35" s="129" t="str">
        <f>IF(ISBLANK(laps_times[[#This Row],[77]]),"DNF",CONCATENATE(RANK(rounds_cum_time[[#This Row],[77]],rounds_cum_time[77],1),"."))</f>
        <v>43.</v>
      </c>
      <c r="CI35" s="129" t="str">
        <f>IF(ISBLANK(laps_times[[#This Row],[78]]),"DNF",CONCATENATE(RANK(rounds_cum_time[[#This Row],[78]],rounds_cum_time[78],1),"."))</f>
        <v>43.</v>
      </c>
      <c r="CJ35" s="129" t="str">
        <f>IF(ISBLANK(laps_times[[#This Row],[79]]),"DNF",CONCATENATE(RANK(rounds_cum_time[[#This Row],[79]],rounds_cum_time[79],1),"."))</f>
        <v>43.</v>
      </c>
      <c r="CK35" s="129" t="str">
        <f>IF(ISBLANK(laps_times[[#This Row],[80]]),"DNF",CONCATENATE(RANK(rounds_cum_time[[#This Row],[80]],rounds_cum_time[80],1),"."))</f>
        <v>42.</v>
      </c>
      <c r="CL35" s="129" t="str">
        <f>IF(ISBLANK(laps_times[[#This Row],[81]]),"DNF",CONCATENATE(RANK(rounds_cum_time[[#This Row],[81]],rounds_cum_time[81],1),"."))</f>
        <v>42.</v>
      </c>
      <c r="CM35" s="129" t="str">
        <f>IF(ISBLANK(laps_times[[#This Row],[82]]),"DNF",CONCATENATE(RANK(rounds_cum_time[[#This Row],[82]],rounds_cum_time[82],1),"."))</f>
        <v>41.</v>
      </c>
      <c r="CN35" s="129" t="str">
        <f>IF(ISBLANK(laps_times[[#This Row],[83]]),"DNF",CONCATENATE(RANK(rounds_cum_time[[#This Row],[83]],rounds_cum_time[83],1),"."))</f>
        <v>40.</v>
      </c>
      <c r="CO35" s="129" t="str">
        <f>IF(ISBLANK(laps_times[[#This Row],[84]]),"DNF",CONCATENATE(RANK(rounds_cum_time[[#This Row],[84]],rounds_cum_time[84],1),"."))</f>
        <v>39.</v>
      </c>
      <c r="CP35" s="129" t="str">
        <f>IF(ISBLANK(laps_times[[#This Row],[85]]),"DNF",CONCATENATE(RANK(rounds_cum_time[[#This Row],[85]],rounds_cum_time[85],1),"."))</f>
        <v>39.</v>
      </c>
      <c r="CQ35" s="129" t="str">
        <f>IF(ISBLANK(laps_times[[#This Row],[86]]),"DNF",CONCATENATE(RANK(rounds_cum_time[[#This Row],[86]],rounds_cum_time[86],1),"."))</f>
        <v>38.</v>
      </c>
      <c r="CR35" s="129" t="str">
        <f>IF(ISBLANK(laps_times[[#This Row],[87]]),"DNF",CONCATENATE(RANK(rounds_cum_time[[#This Row],[87]],rounds_cum_time[87],1),"."))</f>
        <v>36.</v>
      </c>
      <c r="CS35" s="129" t="str">
        <f>IF(ISBLANK(laps_times[[#This Row],[88]]),"DNF",CONCATENATE(RANK(rounds_cum_time[[#This Row],[88]],rounds_cum_time[88],1),"."))</f>
        <v>36.</v>
      </c>
      <c r="CT35" s="129" t="str">
        <f>IF(ISBLANK(laps_times[[#This Row],[89]]),"DNF",CONCATENATE(RANK(rounds_cum_time[[#This Row],[89]],rounds_cum_time[89],1),"."))</f>
        <v>35.</v>
      </c>
      <c r="CU35" s="129" t="str">
        <f>IF(ISBLANK(laps_times[[#This Row],[90]]),"DNF",CONCATENATE(RANK(rounds_cum_time[[#This Row],[90]],rounds_cum_time[90],1),"."))</f>
        <v>34.</v>
      </c>
      <c r="CV35" s="129" t="str">
        <f>IF(ISBLANK(laps_times[[#This Row],[91]]),"DNF",CONCATENATE(RANK(rounds_cum_time[[#This Row],[91]],rounds_cum_time[91],1),"."))</f>
        <v>34.</v>
      </c>
      <c r="CW35" s="129" t="str">
        <f>IF(ISBLANK(laps_times[[#This Row],[92]]),"DNF",CONCATENATE(RANK(rounds_cum_time[[#This Row],[92]],rounds_cum_time[92],1),"."))</f>
        <v>34.</v>
      </c>
      <c r="CX35" s="129" t="str">
        <f>IF(ISBLANK(laps_times[[#This Row],[93]]),"DNF",CONCATENATE(RANK(rounds_cum_time[[#This Row],[93]],rounds_cum_time[93],1),"."))</f>
        <v>34.</v>
      </c>
      <c r="CY35" s="129" t="str">
        <f>IF(ISBLANK(laps_times[[#This Row],[94]]),"DNF",CONCATENATE(RANK(rounds_cum_time[[#This Row],[94]],rounds_cum_time[94],1),"."))</f>
        <v>34.</v>
      </c>
      <c r="CZ35" s="129" t="str">
        <f>IF(ISBLANK(laps_times[[#This Row],[95]]),"DNF",CONCATENATE(RANK(rounds_cum_time[[#This Row],[95]],rounds_cum_time[95],1),"."))</f>
        <v>34.</v>
      </c>
      <c r="DA35" s="129" t="str">
        <f>IF(ISBLANK(laps_times[[#This Row],[96]]),"DNF",CONCATENATE(RANK(rounds_cum_time[[#This Row],[96]],rounds_cum_time[96],1),"."))</f>
        <v>34.</v>
      </c>
      <c r="DB35" s="129" t="str">
        <f>IF(ISBLANK(laps_times[[#This Row],[97]]),"DNF",CONCATENATE(RANK(rounds_cum_time[[#This Row],[97]],rounds_cum_time[97],1),"."))</f>
        <v>34.</v>
      </c>
      <c r="DC35" s="129" t="str">
        <f>IF(ISBLANK(laps_times[[#This Row],[98]]),"DNF",CONCATENATE(RANK(rounds_cum_time[[#This Row],[98]],rounds_cum_time[98],1),"."))</f>
        <v>34.</v>
      </c>
      <c r="DD35" s="129" t="str">
        <f>IF(ISBLANK(laps_times[[#This Row],[99]]),"DNF",CONCATENATE(RANK(rounds_cum_time[[#This Row],[99]],rounds_cum_time[99],1),"."))</f>
        <v>34.</v>
      </c>
      <c r="DE35" s="129" t="str">
        <f>IF(ISBLANK(laps_times[[#This Row],[100]]),"DNF",CONCATENATE(RANK(rounds_cum_time[[#This Row],[100]],rounds_cum_time[100],1),"."))</f>
        <v>34.</v>
      </c>
      <c r="DF35" s="129" t="str">
        <f>IF(ISBLANK(laps_times[[#This Row],[101]]),"DNF",CONCATENATE(RANK(rounds_cum_time[[#This Row],[101]],rounds_cum_time[101],1),"."))</f>
        <v>33.</v>
      </c>
      <c r="DG35" s="129" t="str">
        <f>IF(ISBLANK(laps_times[[#This Row],[102]]),"DNF",CONCATENATE(RANK(rounds_cum_time[[#This Row],[102]],rounds_cum_time[102],1),"."))</f>
        <v>33.</v>
      </c>
      <c r="DH35" s="129" t="str">
        <f>IF(ISBLANK(laps_times[[#This Row],[103]]),"DNF",CONCATENATE(RANK(rounds_cum_time[[#This Row],[103]],rounds_cum_time[103],1),"."))</f>
        <v>33.</v>
      </c>
      <c r="DI35" s="130" t="str">
        <f>IF(ISBLANK(laps_times[[#This Row],[104]]),"DNF",CONCATENATE(RANK(rounds_cum_time[[#This Row],[104]],rounds_cum_time[104],1),"."))</f>
        <v>33.</v>
      </c>
      <c r="DJ35" s="130" t="str">
        <f>IF(ISBLANK(laps_times[[#This Row],[105]]),"DNF",CONCATENATE(RANK(rounds_cum_time[[#This Row],[105]],rounds_cum_time[105],1),"."))</f>
        <v>32.</v>
      </c>
    </row>
    <row r="36" spans="2:114">
      <c r="B36" s="123">
        <f>laps_times[[#This Row],[poř]]</f>
        <v>33</v>
      </c>
      <c r="C36" s="128">
        <f>laps_times[[#This Row],[s.č.]]</f>
        <v>91</v>
      </c>
      <c r="D36" s="124" t="str">
        <f>laps_times[[#This Row],[jméno]]</f>
        <v>Tlustý Tomáš</v>
      </c>
      <c r="E36" s="125">
        <f>laps_times[[#This Row],[roč]]</f>
        <v>1984</v>
      </c>
      <c r="F36" s="125" t="str">
        <f>laps_times[[#This Row],[kat]]</f>
        <v>M30</v>
      </c>
      <c r="G36" s="125">
        <f>laps_times[[#This Row],[poř_kat]]</f>
        <v>8</v>
      </c>
      <c r="H36" s="124" t="str">
        <f>IF(ISBLANK(laps_times[[#This Row],[klub]]),"-",laps_times[[#This Row],[klub]])</f>
        <v>MK Kladno</v>
      </c>
      <c r="I36" s="133">
        <f>laps_times[[#This Row],[celk. čas]]</f>
        <v>0.15356712962962962</v>
      </c>
      <c r="J36" s="129" t="str">
        <f>IF(ISBLANK(laps_times[[#This Row],[1]]),"DNF",CONCATENATE(RANK(rounds_cum_time[[#This Row],[1]],rounds_cum_time[1],1),"."))</f>
        <v>34.</v>
      </c>
      <c r="K36" s="129" t="str">
        <f>IF(ISBLANK(laps_times[[#This Row],[2]]),"DNF",CONCATENATE(RANK(rounds_cum_time[[#This Row],[2]],rounds_cum_time[2],1),"."))</f>
        <v>30.</v>
      </c>
      <c r="L36" s="129" t="str">
        <f>IF(ISBLANK(laps_times[[#This Row],[3]]),"DNF",CONCATENATE(RANK(rounds_cum_time[[#This Row],[3]],rounds_cum_time[3],1),"."))</f>
        <v>30.</v>
      </c>
      <c r="M36" s="129" t="str">
        <f>IF(ISBLANK(laps_times[[#This Row],[4]]),"DNF",CONCATENATE(RANK(rounds_cum_time[[#This Row],[4]],rounds_cum_time[4],1),"."))</f>
        <v>27.</v>
      </c>
      <c r="N36" s="129" t="str">
        <f>IF(ISBLANK(laps_times[[#This Row],[5]]),"DNF",CONCATENATE(RANK(rounds_cum_time[[#This Row],[5]],rounds_cum_time[5],1),"."))</f>
        <v>25.</v>
      </c>
      <c r="O36" s="129" t="str">
        <f>IF(ISBLANK(laps_times[[#This Row],[6]]),"DNF",CONCATENATE(RANK(rounds_cum_time[[#This Row],[6]],rounds_cum_time[6],1),"."))</f>
        <v>23.</v>
      </c>
      <c r="P36" s="129" t="str">
        <f>IF(ISBLANK(laps_times[[#This Row],[7]]),"DNF",CONCATENATE(RANK(rounds_cum_time[[#This Row],[7]],rounds_cum_time[7],1),"."))</f>
        <v>23.</v>
      </c>
      <c r="Q36" s="129" t="str">
        <f>IF(ISBLANK(laps_times[[#This Row],[8]]),"DNF",CONCATENATE(RANK(rounds_cum_time[[#This Row],[8]],rounds_cum_time[8],1),"."))</f>
        <v>23.</v>
      </c>
      <c r="R36" s="129" t="str">
        <f>IF(ISBLANK(laps_times[[#This Row],[9]]),"DNF",CONCATENATE(RANK(rounds_cum_time[[#This Row],[9]],rounds_cum_time[9],1),"."))</f>
        <v>23.</v>
      </c>
      <c r="S36" s="129" t="str">
        <f>IF(ISBLANK(laps_times[[#This Row],[10]]),"DNF",CONCATENATE(RANK(rounds_cum_time[[#This Row],[10]],rounds_cum_time[10],1),"."))</f>
        <v>23.</v>
      </c>
      <c r="T36" s="129" t="str">
        <f>IF(ISBLANK(laps_times[[#This Row],[11]]),"DNF",CONCATENATE(RANK(rounds_cum_time[[#This Row],[11]],rounds_cum_time[11],1),"."))</f>
        <v>23.</v>
      </c>
      <c r="U36" s="129" t="str">
        <f>IF(ISBLANK(laps_times[[#This Row],[12]]),"DNF",CONCATENATE(RANK(rounds_cum_time[[#This Row],[12]],rounds_cum_time[12],1),"."))</f>
        <v>23.</v>
      </c>
      <c r="V36" s="129" t="str">
        <f>IF(ISBLANK(laps_times[[#This Row],[13]]),"DNF",CONCATENATE(RANK(rounds_cum_time[[#This Row],[13]],rounds_cum_time[13],1),"."))</f>
        <v>23.</v>
      </c>
      <c r="W36" s="129" t="str">
        <f>IF(ISBLANK(laps_times[[#This Row],[14]]),"DNF",CONCATENATE(RANK(rounds_cum_time[[#This Row],[14]],rounds_cum_time[14],1),"."))</f>
        <v>23.</v>
      </c>
      <c r="X36" s="129" t="str">
        <f>IF(ISBLANK(laps_times[[#This Row],[15]]),"DNF",CONCATENATE(RANK(rounds_cum_time[[#This Row],[15]],rounds_cum_time[15],1),"."))</f>
        <v>23.</v>
      </c>
      <c r="Y36" s="129" t="str">
        <f>IF(ISBLANK(laps_times[[#This Row],[16]]),"DNF",CONCATENATE(RANK(rounds_cum_time[[#This Row],[16]],rounds_cum_time[16],1),"."))</f>
        <v>23.</v>
      </c>
      <c r="Z36" s="129" t="str">
        <f>IF(ISBLANK(laps_times[[#This Row],[17]]),"DNF",CONCATENATE(RANK(rounds_cum_time[[#This Row],[17]],rounds_cum_time[17],1),"."))</f>
        <v>23.</v>
      </c>
      <c r="AA36" s="129" t="str">
        <f>IF(ISBLANK(laps_times[[#This Row],[18]]),"DNF",CONCATENATE(RANK(rounds_cum_time[[#This Row],[18]],rounds_cum_time[18],1),"."))</f>
        <v>23.</v>
      </c>
      <c r="AB36" s="129" t="str">
        <f>IF(ISBLANK(laps_times[[#This Row],[19]]),"DNF",CONCATENATE(RANK(rounds_cum_time[[#This Row],[19]],rounds_cum_time[19],1),"."))</f>
        <v>23.</v>
      </c>
      <c r="AC36" s="129" t="str">
        <f>IF(ISBLANK(laps_times[[#This Row],[20]]),"DNF",CONCATENATE(RANK(rounds_cum_time[[#This Row],[20]],rounds_cum_time[20],1),"."))</f>
        <v>23.</v>
      </c>
      <c r="AD36" s="129" t="str">
        <f>IF(ISBLANK(laps_times[[#This Row],[21]]),"DNF",CONCATENATE(RANK(rounds_cum_time[[#This Row],[21]],rounds_cum_time[21],1),"."))</f>
        <v>23.</v>
      </c>
      <c r="AE36" s="129" t="str">
        <f>IF(ISBLANK(laps_times[[#This Row],[22]]),"DNF",CONCATENATE(RANK(rounds_cum_time[[#This Row],[22]],rounds_cum_time[22],1),"."))</f>
        <v>23.</v>
      </c>
      <c r="AF36" s="129" t="str">
        <f>IF(ISBLANK(laps_times[[#This Row],[23]]),"DNF",CONCATENATE(RANK(rounds_cum_time[[#This Row],[23]],rounds_cum_time[23],1),"."))</f>
        <v>23.</v>
      </c>
      <c r="AG36" s="129" t="str">
        <f>IF(ISBLANK(laps_times[[#This Row],[24]]),"DNF",CONCATENATE(RANK(rounds_cum_time[[#This Row],[24]],rounds_cum_time[24],1),"."))</f>
        <v>23.</v>
      </c>
      <c r="AH36" s="129" t="str">
        <f>IF(ISBLANK(laps_times[[#This Row],[25]]),"DNF",CONCATENATE(RANK(rounds_cum_time[[#This Row],[25]],rounds_cum_time[25],1),"."))</f>
        <v>24.</v>
      </c>
      <c r="AI36" s="129" t="str">
        <f>IF(ISBLANK(laps_times[[#This Row],[26]]),"DNF",CONCATENATE(RANK(rounds_cum_time[[#This Row],[26]],rounds_cum_time[26],1),"."))</f>
        <v>24.</v>
      </c>
      <c r="AJ36" s="129" t="str">
        <f>IF(ISBLANK(laps_times[[#This Row],[27]]),"DNF",CONCATENATE(RANK(rounds_cum_time[[#This Row],[27]],rounds_cum_time[27],1),"."))</f>
        <v>25.</v>
      </c>
      <c r="AK36" s="129" t="str">
        <f>IF(ISBLANK(laps_times[[#This Row],[28]]),"DNF",CONCATENATE(RANK(rounds_cum_time[[#This Row],[28]],rounds_cum_time[28],1),"."))</f>
        <v>25.</v>
      </c>
      <c r="AL36" s="129" t="str">
        <f>IF(ISBLANK(laps_times[[#This Row],[29]]),"DNF",CONCATENATE(RANK(rounds_cum_time[[#This Row],[29]],rounds_cum_time[29],1),"."))</f>
        <v>24.</v>
      </c>
      <c r="AM36" s="129" t="str">
        <f>IF(ISBLANK(laps_times[[#This Row],[30]]),"DNF",CONCATENATE(RANK(rounds_cum_time[[#This Row],[30]],rounds_cum_time[30],1),"."))</f>
        <v>24.</v>
      </c>
      <c r="AN36" s="129" t="str">
        <f>IF(ISBLANK(laps_times[[#This Row],[31]]),"DNF",CONCATENATE(RANK(rounds_cum_time[[#This Row],[31]],rounds_cum_time[31],1),"."))</f>
        <v>24.</v>
      </c>
      <c r="AO36" s="129" t="str">
        <f>IF(ISBLANK(laps_times[[#This Row],[32]]),"DNF",CONCATENATE(RANK(rounds_cum_time[[#This Row],[32]],rounds_cum_time[32],1),"."))</f>
        <v>24.</v>
      </c>
      <c r="AP36" s="129" t="str">
        <f>IF(ISBLANK(laps_times[[#This Row],[33]]),"DNF",CONCATENATE(RANK(rounds_cum_time[[#This Row],[33]],rounds_cum_time[33],1),"."))</f>
        <v>24.</v>
      </c>
      <c r="AQ36" s="129" t="str">
        <f>IF(ISBLANK(laps_times[[#This Row],[34]]),"DNF",CONCATENATE(RANK(rounds_cum_time[[#This Row],[34]],rounds_cum_time[34],1),"."))</f>
        <v>24.</v>
      </c>
      <c r="AR36" s="129" t="str">
        <f>IF(ISBLANK(laps_times[[#This Row],[35]]),"DNF",CONCATENATE(RANK(rounds_cum_time[[#This Row],[35]],rounds_cum_time[35],1),"."))</f>
        <v>24.</v>
      </c>
      <c r="AS36" s="129" t="str">
        <f>IF(ISBLANK(laps_times[[#This Row],[36]]),"DNF",CONCATENATE(RANK(rounds_cum_time[[#This Row],[36]],rounds_cum_time[36],1),"."))</f>
        <v>24.</v>
      </c>
      <c r="AT36" s="129" t="str">
        <f>IF(ISBLANK(laps_times[[#This Row],[37]]),"DNF",CONCATENATE(RANK(rounds_cum_time[[#This Row],[37]],rounds_cum_time[37],1),"."))</f>
        <v>23.</v>
      </c>
      <c r="AU36" s="129" t="str">
        <f>IF(ISBLANK(laps_times[[#This Row],[38]]),"DNF",CONCATENATE(RANK(rounds_cum_time[[#This Row],[38]],rounds_cum_time[38],1),"."))</f>
        <v>23.</v>
      </c>
      <c r="AV36" s="129" t="str">
        <f>IF(ISBLANK(laps_times[[#This Row],[39]]),"DNF",CONCATENATE(RANK(rounds_cum_time[[#This Row],[39]],rounds_cum_time[39],1),"."))</f>
        <v>23.</v>
      </c>
      <c r="AW36" s="129" t="str">
        <f>IF(ISBLANK(laps_times[[#This Row],[40]]),"DNF",CONCATENATE(RANK(rounds_cum_time[[#This Row],[40]],rounds_cum_time[40],1),"."))</f>
        <v>23.</v>
      </c>
      <c r="AX36" s="129" t="str">
        <f>IF(ISBLANK(laps_times[[#This Row],[41]]),"DNF",CONCATENATE(RANK(rounds_cum_time[[#This Row],[41]],rounds_cum_time[41],1),"."))</f>
        <v>23.</v>
      </c>
      <c r="AY36" s="129" t="str">
        <f>IF(ISBLANK(laps_times[[#This Row],[42]]),"DNF",CONCATENATE(RANK(rounds_cum_time[[#This Row],[42]],rounds_cum_time[42],1),"."))</f>
        <v>23.</v>
      </c>
      <c r="AZ36" s="129" t="str">
        <f>IF(ISBLANK(laps_times[[#This Row],[43]]),"DNF",CONCATENATE(RANK(rounds_cum_time[[#This Row],[43]],rounds_cum_time[43],1),"."))</f>
        <v>23.</v>
      </c>
      <c r="BA36" s="129" t="str">
        <f>IF(ISBLANK(laps_times[[#This Row],[44]]),"DNF",CONCATENATE(RANK(rounds_cum_time[[#This Row],[44]],rounds_cum_time[44],1),"."))</f>
        <v>23.</v>
      </c>
      <c r="BB36" s="129" t="str">
        <f>IF(ISBLANK(laps_times[[#This Row],[45]]),"DNF",CONCATENATE(RANK(rounds_cum_time[[#This Row],[45]],rounds_cum_time[45],1),"."))</f>
        <v>23.</v>
      </c>
      <c r="BC36" s="129" t="str">
        <f>IF(ISBLANK(laps_times[[#This Row],[46]]),"DNF",CONCATENATE(RANK(rounds_cum_time[[#This Row],[46]],rounds_cum_time[46],1),"."))</f>
        <v>23.</v>
      </c>
      <c r="BD36" s="129" t="str">
        <f>IF(ISBLANK(laps_times[[#This Row],[47]]),"DNF",CONCATENATE(RANK(rounds_cum_time[[#This Row],[47]],rounds_cum_time[47],1),"."))</f>
        <v>23.</v>
      </c>
      <c r="BE36" s="129" t="str">
        <f>IF(ISBLANK(laps_times[[#This Row],[48]]),"DNF",CONCATENATE(RANK(rounds_cum_time[[#This Row],[48]],rounds_cum_time[48],1),"."))</f>
        <v>23.</v>
      </c>
      <c r="BF36" s="129" t="str">
        <f>IF(ISBLANK(laps_times[[#This Row],[49]]),"DNF",CONCATENATE(RANK(rounds_cum_time[[#This Row],[49]],rounds_cum_time[49],1),"."))</f>
        <v>23.</v>
      </c>
      <c r="BG36" s="129" t="str">
        <f>IF(ISBLANK(laps_times[[#This Row],[50]]),"DNF",CONCATENATE(RANK(rounds_cum_time[[#This Row],[50]],rounds_cum_time[50],1),"."))</f>
        <v>23.</v>
      </c>
      <c r="BH36" s="129" t="str">
        <f>IF(ISBLANK(laps_times[[#This Row],[51]]),"DNF",CONCATENATE(RANK(rounds_cum_time[[#This Row],[51]],rounds_cum_time[51],1),"."))</f>
        <v>23.</v>
      </c>
      <c r="BI36" s="129" t="str">
        <f>IF(ISBLANK(laps_times[[#This Row],[52]]),"DNF",CONCATENATE(RANK(rounds_cum_time[[#This Row],[52]],rounds_cum_time[52],1),"."))</f>
        <v>23.</v>
      </c>
      <c r="BJ36" s="129" t="str">
        <f>IF(ISBLANK(laps_times[[#This Row],[53]]),"DNF",CONCATENATE(RANK(rounds_cum_time[[#This Row],[53]],rounds_cum_time[53],1),"."))</f>
        <v>23.</v>
      </c>
      <c r="BK36" s="129" t="str">
        <f>IF(ISBLANK(laps_times[[#This Row],[54]]),"DNF",CONCATENATE(RANK(rounds_cum_time[[#This Row],[54]],rounds_cum_time[54],1),"."))</f>
        <v>23.</v>
      </c>
      <c r="BL36" s="129" t="str">
        <f>IF(ISBLANK(laps_times[[#This Row],[55]]),"DNF",CONCATENATE(RANK(rounds_cum_time[[#This Row],[55]],rounds_cum_time[55],1),"."))</f>
        <v>24.</v>
      </c>
      <c r="BM36" s="129" t="str">
        <f>IF(ISBLANK(laps_times[[#This Row],[56]]),"DNF",CONCATENATE(RANK(rounds_cum_time[[#This Row],[56]],rounds_cum_time[56],1),"."))</f>
        <v>24.</v>
      </c>
      <c r="BN36" s="129" t="str">
        <f>IF(ISBLANK(laps_times[[#This Row],[57]]),"DNF",CONCATENATE(RANK(rounds_cum_time[[#This Row],[57]],rounds_cum_time[57],1),"."))</f>
        <v>24.</v>
      </c>
      <c r="BO36" s="129" t="str">
        <f>IF(ISBLANK(laps_times[[#This Row],[58]]),"DNF",CONCATENATE(RANK(rounds_cum_time[[#This Row],[58]],rounds_cum_time[58],1),"."))</f>
        <v>24.</v>
      </c>
      <c r="BP36" s="129" t="str">
        <f>IF(ISBLANK(laps_times[[#This Row],[59]]),"DNF",CONCATENATE(RANK(rounds_cum_time[[#This Row],[59]],rounds_cum_time[59],1),"."))</f>
        <v>24.</v>
      </c>
      <c r="BQ36" s="129" t="str">
        <f>IF(ISBLANK(laps_times[[#This Row],[60]]),"DNF",CONCATENATE(RANK(rounds_cum_time[[#This Row],[60]],rounds_cum_time[60],1),"."))</f>
        <v>24.</v>
      </c>
      <c r="BR36" s="129" t="str">
        <f>IF(ISBLANK(laps_times[[#This Row],[61]]),"DNF",CONCATENATE(RANK(rounds_cum_time[[#This Row],[61]],rounds_cum_time[61],1),"."))</f>
        <v>23.</v>
      </c>
      <c r="BS36" s="129" t="str">
        <f>IF(ISBLANK(laps_times[[#This Row],[62]]),"DNF",CONCATENATE(RANK(rounds_cum_time[[#This Row],[62]],rounds_cum_time[62],1),"."))</f>
        <v>24.</v>
      </c>
      <c r="BT36" s="129" t="str">
        <f>IF(ISBLANK(laps_times[[#This Row],[63]]),"DNF",CONCATENATE(RANK(rounds_cum_time[[#This Row],[63]],rounds_cum_time[63],1),"."))</f>
        <v>23.</v>
      </c>
      <c r="BU36" s="129" t="str">
        <f>IF(ISBLANK(laps_times[[#This Row],[64]]),"DNF",CONCATENATE(RANK(rounds_cum_time[[#This Row],[64]],rounds_cum_time[64],1),"."))</f>
        <v>23.</v>
      </c>
      <c r="BV36" s="129" t="str">
        <f>IF(ISBLANK(laps_times[[#This Row],[65]]),"DNF",CONCATENATE(RANK(rounds_cum_time[[#This Row],[65]],rounds_cum_time[65],1),"."))</f>
        <v>24.</v>
      </c>
      <c r="BW36" s="129" t="str">
        <f>IF(ISBLANK(laps_times[[#This Row],[66]]),"DNF",CONCATENATE(RANK(rounds_cum_time[[#This Row],[66]],rounds_cum_time[66],1),"."))</f>
        <v>24.</v>
      </c>
      <c r="BX36" s="129" t="str">
        <f>IF(ISBLANK(laps_times[[#This Row],[67]]),"DNF",CONCATENATE(RANK(rounds_cum_time[[#This Row],[67]],rounds_cum_time[67],1),"."))</f>
        <v>24.</v>
      </c>
      <c r="BY36" s="129" t="str">
        <f>IF(ISBLANK(laps_times[[#This Row],[68]]),"DNF",CONCATENATE(RANK(rounds_cum_time[[#This Row],[68]],rounds_cum_time[68],1),"."))</f>
        <v>24.</v>
      </c>
      <c r="BZ36" s="129" t="str">
        <f>IF(ISBLANK(laps_times[[#This Row],[69]]),"DNF",CONCATENATE(RANK(rounds_cum_time[[#This Row],[69]],rounds_cum_time[69],1),"."))</f>
        <v>24.</v>
      </c>
      <c r="CA36" s="129" t="str">
        <f>IF(ISBLANK(laps_times[[#This Row],[70]]),"DNF",CONCATENATE(RANK(rounds_cum_time[[#This Row],[70]],rounds_cum_time[70],1),"."))</f>
        <v>25.</v>
      </c>
      <c r="CB36" s="129" t="str">
        <f>IF(ISBLANK(laps_times[[#This Row],[71]]),"DNF",CONCATENATE(RANK(rounds_cum_time[[#This Row],[71]],rounds_cum_time[71],1),"."))</f>
        <v>25.</v>
      </c>
      <c r="CC36" s="129" t="str">
        <f>IF(ISBLANK(laps_times[[#This Row],[72]]),"DNF",CONCATENATE(RANK(rounds_cum_time[[#This Row],[72]],rounds_cum_time[72],1),"."))</f>
        <v>25.</v>
      </c>
      <c r="CD36" s="129" t="str">
        <f>IF(ISBLANK(laps_times[[#This Row],[73]]),"DNF",CONCATENATE(RANK(rounds_cum_time[[#This Row],[73]],rounds_cum_time[73],1),"."))</f>
        <v>25.</v>
      </c>
      <c r="CE36" s="129" t="str">
        <f>IF(ISBLANK(laps_times[[#This Row],[74]]),"DNF",CONCATENATE(RANK(rounds_cum_time[[#This Row],[74]],rounds_cum_time[74],1),"."))</f>
        <v>25.</v>
      </c>
      <c r="CF36" s="129" t="str">
        <f>IF(ISBLANK(laps_times[[#This Row],[75]]),"DNF",CONCATENATE(RANK(rounds_cum_time[[#This Row],[75]],rounds_cum_time[75],1),"."))</f>
        <v>26.</v>
      </c>
      <c r="CG36" s="129" t="str">
        <f>IF(ISBLANK(laps_times[[#This Row],[76]]),"DNF",CONCATENATE(RANK(rounds_cum_time[[#This Row],[76]],rounds_cum_time[76],1),"."))</f>
        <v>26.</v>
      </c>
      <c r="CH36" s="129" t="str">
        <f>IF(ISBLANK(laps_times[[#This Row],[77]]),"DNF",CONCATENATE(RANK(rounds_cum_time[[#This Row],[77]],rounds_cum_time[77],1),"."))</f>
        <v>26.</v>
      </c>
      <c r="CI36" s="129" t="str">
        <f>IF(ISBLANK(laps_times[[#This Row],[78]]),"DNF",CONCATENATE(RANK(rounds_cum_time[[#This Row],[78]],rounds_cum_time[78],1),"."))</f>
        <v>27.</v>
      </c>
      <c r="CJ36" s="129" t="str">
        <f>IF(ISBLANK(laps_times[[#This Row],[79]]),"DNF",CONCATENATE(RANK(rounds_cum_time[[#This Row],[79]],rounds_cum_time[79],1),"."))</f>
        <v>27.</v>
      </c>
      <c r="CK36" s="129" t="str">
        <f>IF(ISBLANK(laps_times[[#This Row],[80]]),"DNF",CONCATENATE(RANK(rounds_cum_time[[#This Row],[80]],rounds_cum_time[80],1),"."))</f>
        <v>27.</v>
      </c>
      <c r="CL36" s="129" t="str">
        <f>IF(ISBLANK(laps_times[[#This Row],[81]]),"DNF",CONCATENATE(RANK(rounds_cum_time[[#This Row],[81]],rounds_cum_time[81],1),"."))</f>
        <v>28.</v>
      </c>
      <c r="CM36" s="129" t="str">
        <f>IF(ISBLANK(laps_times[[#This Row],[82]]),"DNF",CONCATENATE(RANK(rounds_cum_time[[#This Row],[82]],rounds_cum_time[82],1),"."))</f>
        <v>29.</v>
      </c>
      <c r="CN36" s="129" t="str">
        <f>IF(ISBLANK(laps_times[[#This Row],[83]]),"DNF",CONCATENATE(RANK(rounds_cum_time[[#This Row],[83]],rounds_cum_time[83],1),"."))</f>
        <v>29.</v>
      </c>
      <c r="CO36" s="129" t="str">
        <f>IF(ISBLANK(laps_times[[#This Row],[84]]),"DNF",CONCATENATE(RANK(rounds_cum_time[[#This Row],[84]],rounds_cum_time[84],1),"."))</f>
        <v>30.</v>
      </c>
      <c r="CP36" s="129" t="str">
        <f>IF(ISBLANK(laps_times[[#This Row],[85]]),"DNF",CONCATENATE(RANK(rounds_cum_time[[#This Row],[85]],rounds_cum_time[85],1),"."))</f>
        <v>30.</v>
      </c>
      <c r="CQ36" s="129" t="str">
        <f>IF(ISBLANK(laps_times[[#This Row],[86]]),"DNF",CONCATENATE(RANK(rounds_cum_time[[#This Row],[86]],rounds_cum_time[86],1),"."))</f>
        <v>30.</v>
      </c>
      <c r="CR36" s="129" t="str">
        <f>IF(ISBLANK(laps_times[[#This Row],[87]]),"DNF",CONCATENATE(RANK(rounds_cum_time[[#This Row],[87]],rounds_cum_time[87],1),"."))</f>
        <v>31.</v>
      </c>
      <c r="CS36" s="129" t="str">
        <f>IF(ISBLANK(laps_times[[#This Row],[88]]),"DNF",CONCATENATE(RANK(rounds_cum_time[[#This Row],[88]],rounds_cum_time[88],1),"."))</f>
        <v>31.</v>
      </c>
      <c r="CT36" s="129" t="str">
        <f>IF(ISBLANK(laps_times[[#This Row],[89]]),"DNF",CONCATENATE(RANK(rounds_cum_time[[#This Row],[89]],rounds_cum_time[89],1),"."))</f>
        <v>31.</v>
      </c>
      <c r="CU36" s="129" t="str">
        <f>IF(ISBLANK(laps_times[[#This Row],[90]]),"DNF",CONCATENATE(RANK(rounds_cum_time[[#This Row],[90]],rounds_cum_time[90],1),"."))</f>
        <v>32.</v>
      </c>
      <c r="CV36" s="129" t="str">
        <f>IF(ISBLANK(laps_times[[#This Row],[91]]),"DNF",CONCATENATE(RANK(rounds_cum_time[[#This Row],[91]],rounds_cum_time[91],1),"."))</f>
        <v>32.</v>
      </c>
      <c r="CW36" s="129" t="str">
        <f>IF(ISBLANK(laps_times[[#This Row],[92]]),"DNF",CONCATENATE(RANK(rounds_cum_time[[#This Row],[92]],rounds_cum_time[92],1),"."))</f>
        <v>32.</v>
      </c>
      <c r="CX36" s="129" t="str">
        <f>IF(ISBLANK(laps_times[[#This Row],[93]]),"DNF",CONCATENATE(RANK(rounds_cum_time[[#This Row],[93]],rounds_cum_time[93],1),"."))</f>
        <v>32.</v>
      </c>
      <c r="CY36" s="129" t="str">
        <f>IF(ISBLANK(laps_times[[#This Row],[94]]),"DNF",CONCATENATE(RANK(rounds_cum_time[[#This Row],[94]],rounds_cum_time[94],1),"."))</f>
        <v>32.</v>
      </c>
      <c r="CZ36" s="129" t="str">
        <f>IF(ISBLANK(laps_times[[#This Row],[95]]),"DNF",CONCATENATE(RANK(rounds_cum_time[[#This Row],[95]],rounds_cum_time[95],1),"."))</f>
        <v>32.</v>
      </c>
      <c r="DA36" s="129" t="str">
        <f>IF(ISBLANK(laps_times[[#This Row],[96]]),"DNF",CONCATENATE(RANK(rounds_cum_time[[#This Row],[96]],rounds_cum_time[96],1),"."))</f>
        <v>32.</v>
      </c>
      <c r="DB36" s="129" t="str">
        <f>IF(ISBLANK(laps_times[[#This Row],[97]]),"DNF",CONCATENATE(RANK(rounds_cum_time[[#This Row],[97]],rounds_cum_time[97],1),"."))</f>
        <v>32.</v>
      </c>
      <c r="DC36" s="129" t="str">
        <f>IF(ISBLANK(laps_times[[#This Row],[98]]),"DNF",CONCATENATE(RANK(rounds_cum_time[[#This Row],[98]],rounds_cum_time[98],1),"."))</f>
        <v>32.</v>
      </c>
      <c r="DD36" s="129" t="str">
        <f>IF(ISBLANK(laps_times[[#This Row],[99]]),"DNF",CONCATENATE(RANK(rounds_cum_time[[#This Row],[99]],rounds_cum_time[99],1),"."))</f>
        <v>32.</v>
      </c>
      <c r="DE36" s="129" t="str">
        <f>IF(ISBLANK(laps_times[[#This Row],[100]]),"DNF",CONCATENATE(RANK(rounds_cum_time[[#This Row],[100]],rounds_cum_time[100],1),"."))</f>
        <v>32.</v>
      </c>
      <c r="DF36" s="129" t="str">
        <f>IF(ISBLANK(laps_times[[#This Row],[101]]),"DNF",CONCATENATE(RANK(rounds_cum_time[[#This Row],[101]],rounds_cum_time[101],1),"."))</f>
        <v>32.</v>
      </c>
      <c r="DG36" s="129" t="str">
        <f>IF(ISBLANK(laps_times[[#This Row],[102]]),"DNF",CONCATENATE(RANK(rounds_cum_time[[#This Row],[102]],rounds_cum_time[102],1),"."))</f>
        <v>32.</v>
      </c>
      <c r="DH36" s="129" t="str">
        <f>IF(ISBLANK(laps_times[[#This Row],[103]]),"DNF",CONCATENATE(RANK(rounds_cum_time[[#This Row],[103]],rounds_cum_time[103],1),"."))</f>
        <v>32.</v>
      </c>
      <c r="DI36" s="130" t="str">
        <f>IF(ISBLANK(laps_times[[#This Row],[104]]),"DNF",CONCATENATE(RANK(rounds_cum_time[[#This Row],[104]],rounds_cum_time[104],1),"."))</f>
        <v>32.</v>
      </c>
      <c r="DJ36" s="130" t="str">
        <f>IF(ISBLANK(laps_times[[#This Row],[105]]),"DNF",CONCATENATE(RANK(rounds_cum_time[[#This Row],[105]],rounds_cum_time[105],1),"."))</f>
        <v>33.</v>
      </c>
    </row>
    <row r="37" spans="2:114">
      <c r="B37" s="123">
        <f>laps_times[[#This Row],[poř]]</f>
        <v>34</v>
      </c>
      <c r="C37" s="128">
        <f>laps_times[[#This Row],[s.č.]]</f>
        <v>18</v>
      </c>
      <c r="D37" s="124" t="str">
        <f>laps_times[[#This Row],[jméno]]</f>
        <v>Dvořáček Vlastimil</v>
      </c>
      <c r="E37" s="125">
        <f>laps_times[[#This Row],[roč]]</f>
        <v>1959</v>
      </c>
      <c r="F37" s="125" t="str">
        <f>laps_times[[#This Row],[kat]]</f>
        <v>M60</v>
      </c>
      <c r="G37" s="125">
        <f>laps_times[[#This Row],[poř_kat]]</f>
        <v>2</v>
      </c>
      <c r="H37" s="124" t="str">
        <f>IF(ISBLANK(laps_times[[#This Row],[klub]]),"-",laps_times[[#This Row],[klub]])</f>
        <v>-</v>
      </c>
      <c r="I37" s="133">
        <f>laps_times[[#This Row],[celk. čas]]</f>
        <v>0.15471874999999999</v>
      </c>
      <c r="J37" s="129" t="str">
        <f>IF(ISBLANK(laps_times[[#This Row],[1]]),"DNF",CONCATENATE(RANK(rounds_cum_time[[#This Row],[1]],rounds_cum_time[1],1),"."))</f>
        <v>47.</v>
      </c>
      <c r="K37" s="129" t="str">
        <f>IF(ISBLANK(laps_times[[#This Row],[2]]),"DNF",CONCATENATE(RANK(rounds_cum_time[[#This Row],[2]],rounds_cum_time[2],1),"."))</f>
        <v>46.</v>
      </c>
      <c r="L37" s="129" t="str">
        <f>IF(ISBLANK(laps_times[[#This Row],[3]]),"DNF",CONCATENATE(RANK(rounds_cum_time[[#This Row],[3]],rounds_cum_time[3],1),"."))</f>
        <v>46.</v>
      </c>
      <c r="M37" s="129" t="str">
        <f>IF(ISBLANK(laps_times[[#This Row],[4]]),"DNF",CONCATENATE(RANK(rounds_cum_time[[#This Row],[4]],rounds_cum_time[4],1),"."))</f>
        <v>47.</v>
      </c>
      <c r="N37" s="129" t="str">
        <f>IF(ISBLANK(laps_times[[#This Row],[5]]),"DNF",CONCATENATE(RANK(rounds_cum_time[[#This Row],[5]],rounds_cum_time[5],1),"."))</f>
        <v>48.</v>
      </c>
      <c r="O37" s="129" t="str">
        <f>IF(ISBLANK(laps_times[[#This Row],[6]]),"DNF",CONCATENATE(RANK(rounds_cum_time[[#This Row],[6]],rounds_cum_time[6],1),"."))</f>
        <v>47.</v>
      </c>
      <c r="P37" s="129" t="str">
        <f>IF(ISBLANK(laps_times[[#This Row],[7]]),"DNF",CONCATENATE(RANK(rounds_cum_time[[#This Row],[7]],rounds_cum_time[7],1),"."))</f>
        <v>48.</v>
      </c>
      <c r="Q37" s="129" t="str">
        <f>IF(ISBLANK(laps_times[[#This Row],[8]]),"DNF",CONCATENATE(RANK(rounds_cum_time[[#This Row],[8]],rounds_cum_time[8],1),"."))</f>
        <v>50.</v>
      </c>
      <c r="R37" s="129" t="str">
        <f>IF(ISBLANK(laps_times[[#This Row],[9]]),"DNF",CONCATENATE(RANK(rounds_cum_time[[#This Row],[9]],rounds_cum_time[9],1),"."))</f>
        <v>49.</v>
      </c>
      <c r="S37" s="129" t="str">
        <f>IF(ISBLANK(laps_times[[#This Row],[10]]),"DNF",CONCATENATE(RANK(rounds_cum_time[[#This Row],[10]],rounds_cum_time[10],1),"."))</f>
        <v>50.</v>
      </c>
      <c r="T37" s="129" t="str">
        <f>IF(ISBLANK(laps_times[[#This Row],[11]]),"DNF",CONCATENATE(RANK(rounds_cum_time[[#This Row],[11]],rounds_cum_time[11],1),"."))</f>
        <v>50.</v>
      </c>
      <c r="U37" s="129" t="str">
        <f>IF(ISBLANK(laps_times[[#This Row],[12]]),"DNF",CONCATENATE(RANK(rounds_cum_time[[#This Row],[12]],rounds_cum_time[12],1),"."))</f>
        <v>50.</v>
      </c>
      <c r="V37" s="129" t="str">
        <f>IF(ISBLANK(laps_times[[#This Row],[13]]),"DNF",CONCATENATE(RANK(rounds_cum_time[[#This Row],[13]],rounds_cum_time[13],1),"."))</f>
        <v>50.</v>
      </c>
      <c r="W37" s="129" t="str">
        <f>IF(ISBLANK(laps_times[[#This Row],[14]]),"DNF",CONCATENATE(RANK(rounds_cum_time[[#This Row],[14]],rounds_cum_time[14],1),"."))</f>
        <v>50.</v>
      </c>
      <c r="X37" s="129" t="str">
        <f>IF(ISBLANK(laps_times[[#This Row],[15]]),"DNF",CONCATENATE(RANK(rounds_cum_time[[#This Row],[15]],rounds_cum_time[15],1),"."))</f>
        <v>50.</v>
      </c>
      <c r="Y37" s="129" t="str">
        <f>IF(ISBLANK(laps_times[[#This Row],[16]]),"DNF",CONCATENATE(RANK(rounds_cum_time[[#This Row],[16]],rounds_cum_time[16],1),"."))</f>
        <v>49.</v>
      </c>
      <c r="Z37" s="129" t="str">
        <f>IF(ISBLANK(laps_times[[#This Row],[17]]),"DNF",CONCATENATE(RANK(rounds_cum_time[[#This Row],[17]],rounds_cum_time[17],1),"."))</f>
        <v>49.</v>
      </c>
      <c r="AA37" s="129" t="str">
        <f>IF(ISBLANK(laps_times[[#This Row],[18]]),"DNF",CONCATENATE(RANK(rounds_cum_time[[#This Row],[18]],rounds_cum_time[18],1),"."))</f>
        <v>49.</v>
      </c>
      <c r="AB37" s="129" t="str">
        <f>IF(ISBLANK(laps_times[[#This Row],[19]]),"DNF",CONCATENATE(RANK(rounds_cum_time[[#This Row],[19]],rounds_cum_time[19],1),"."))</f>
        <v>49.</v>
      </c>
      <c r="AC37" s="129" t="str">
        <f>IF(ISBLANK(laps_times[[#This Row],[20]]),"DNF",CONCATENATE(RANK(rounds_cum_time[[#This Row],[20]],rounds_cum_time[20],1),"."))</f>
        <v>49.</v>
      </c>
      <c r="AD37" s="129" t="str">
        <f>IF(ISBLANK(laps_times[[#This Row],[21]]),"DNF",CONCATENATE(RANK(rounds_cum_time[[#This Row],[21]],rounds_cum_time[21],1),"."))</f>
        <v>48.</v>
      </c>
      <c r="AE37" s="129" t="str">
        <f>IF(ISBLANK(laps_times[[#This Row],[22]]),"DNF",CONCATENATE(RANK(rounds_cum_time[[#This Row],[22]],rounds_cum_time[22],1),"."))</f>
        <v>48.</v>
      </c>
      <c r="AF37" s="129" t="str">
        <f>IF(ISBLANK(laps_times[[#This Row],[23]]),"DNF",CONCATENATE(RANK(rounds_cum_time[[#This Row],[23]],rounds_cum_time[23],1),"."))</f>
        <v>48.</v>
      </c>
      <c r="AG37" s="129" t="str">
        <f>IF(ISBLANK(laps_times[[#This Row],[24]]),"DNF",CONCATENATE(RANK(rounds_cum_time[[#This Row],[24]],rounds_cum_time[24],1),"."))</f>
        <v>47.</v>
      </c>
      <c r="AH37" s="129" t="str">
        <f>IF(ISBLANK(laps_times[[#This Row],[25]]),"DNF",CONCATENATE(RANK(rounds_cum_time[[#This Row],[25]],rounds_cum_time[25],1),"."))</f>
        <v>48.</v>
      </c>
      <c r="AI37" s="129" t="str">
        <f>IF(ISBLANK(laps_times[[#This Row],[26]]),"DNF",CONCATENATE(RANK(rounds_cum_time[[#This Row],[26]],rounds_cum_time[26],1),"."))</f>
        <v>48.</v>
      </c>
      <c r="AJ37" s="129" t="str">
        <f>IF(ISBLANK(laps_times[[#This Row],[27]]),"DNF",CONCATENATE(RANK(rounds_cum_time[[#This Row],[27]],rounds_cum_time[27],1),"."))</f>
        <v>48.</v>
      </c>
      <c r="AK37" s="129" t="str">
        <f>IF(ISBLANK(laps_times[[#This Row],[28]]),"DNF",CONCATENATE(RANK(rounds_cum_time[[#This Row],[28]],rounds_cum_time[28],1),"."))</f>
        <v>48.</v>
      </c>
      <c r="AL37" s="129" t="str">
        <f>IF(ISBLANK(laps_times[[#This Row],[29]]),"DNF",CONCATENATE(RANK(rounds_cum_time[[#This Row],[29]],rounds_cum_time[29],1),"."))</f>
        <v>48.</v>
      </c>
      <c r="AM37" s="129" t="str">
        <f>IF(ISBLANK(laps_times[[#This Row],[30]]),"DNF",CONCATENATE(RANK(rounds_cum_time[[#This Row],[30]],rounds_cum_time[30],1),"."))</f>
        <v>48.</v>
      </c>
      <c r="AN37" s="129" t="str">
        <f>IF(ISBLANK(laps_times[[#This Row],[31]]),"DNF",CONCATENATE(RANK(rounds_cum_time[[#This Row],[31]],rounds_cum_time[31],1),"."))</f>
        <v>48.</v>
      </c>
      <c r="AO37" s="129" t="str">
        <f>IF(ISBLANK(laps_times[[#This Row],[32]]),"DNF",CONCATENATE(RANK(rounds_cum_time[[#This Row],[32]],rounds_cum_time[32],1),"."))</f>
        <v>47.</v>
      </c>
      <c r="AP37" s="129" t="str">
        <f>IF(ISBLANK(laps_times[[#This Row],[33]]),"DNF",CONCATENATE(RANK(rounds_cum_time[[#This Row],[33]],rounds_cum_time[33],1),"."))</f>
        <v>47.</v>
      </c>
      <c r="AQ37" s="129" t="str">
        <f>IF(ISBLANK(laps_times[[#This Row],[34]]),"DNF",CONCATENATE(RANK(rounds_cum_time[[#This Row],[34]],rounds_cum_time[34],1),"."))</f>
        <v>47.</v>
      </c>
      <c r="AR37" s="129" t="str">
        <f>IF(ISBLANK(laps_times[[#This Row],[35]]),"DNF",CONCATENATE(RANK(rounds_cum_time[[#This Row],[35]],rounds_cum_time[35],1),"."))</f>
        <v>47.</v>
      </c>
      <c r="AS37" s="129" t="str">
        <f>IF(ISBLANK(laps_times[[#This Row],[36]]),"DNF",CONCATENATE(RANK(rounds_cum_time[[#This Row],[36]],rounds_cum_time[36],1),"."))</f>
        <v>47.</v>
      </c>
      <c r="AT37" s="129" t="str">
        <f>IF(ISBLANK(laps_times[[#This Row],[37]]),"DNF",CONCATENATE(RANK(rounds_cum_time[[#This Row],[37]],rounds_cum_time[37],1),"."))</f>
        <v>46.</v>
      </c>
      <c r="AU37" s="129" t="str">
        <f>IF(ISBLANK(laps_times[[#This Row],[38]]),"DNF",CONCATENATE(RANK(rounds_cum_time[[#This Row],[38]],rounds_cum_time[38],1),"."))</f>
        <v>46.</v>
      </c>
      <c r="AV37" s="129" t="str">
        <f>IF(ISBLANK(laps_times[[#This Row],[39]]),"DNF",CONCATENATE(RANK(rounds_cum_time[[#This Row],[39]],rounds_cum_time[39],1),"."))</f>
        <v>46.</v>
      </c>
      <c r="AW37" s="129" t="str">
        <f>IF(ISBLANK(laps_times[[#This Row],[40]]),"DNF",CONCATENATE(RANK(rounds_cum_time[[#This Row],[40]],rounds_cum_time[40],1),"."))</f>
        <v>46.</v>
      </c>
      <c r="AX37" s="129" t="str">
        <f>IF(ISBLANK(laps_times[[#This Row],[41]]),"DNF",CONCATENATE(RANK(rounds_cum_time[[#This Row],[41]],rounds_cum_time[41],1),"."))</f>
        <v>45.</v>
      </c>
      <c r="AY37" s="129" t="str">
        <f>IF(ISBLANK(laps_times[[#This Row],[42]]),"DNF",CONCATENATE(RANK(rounds_cum_time[[#This Row],[42]],rounds_cum_time[42],1),"."))</f>
        <v>45.</v>
      </c>
      <c r="AZ37" s="129" t="str">
        <f>IF(ISBLANK(laps_times[[#This Row],[43]]),"DNF",CONCATENATE(RANK(rounds_cum_time[[#This Row],[43]],rounds_cum_time[43],1),"."))</f>
        <v>45.</v>
      </c>
      <c r="BA37" s="129" t="str">
        <f>IF(ISBLANK(laps_times[[#This Row],[44]]),"DNF",CONCATENATE(RANK(rounds_cum_time[[#This Row],[44]],rounds_cum_time[44],1),"."))</f>
        <v>45.</v>
      </c>
      <c r="BB37" s="129" t="str">
        <f>IF(ISBLANK(laps_times[[#This Row],[45]]),"DNF",CONCATENATE(RANK(rounds_cum_time[[#This Row],[45]],rounds_cum_time[45],1),"."))</f>
        <v>45.</v>
      </c>
      <c r="BC37" s="129" t="str">
        <f>IF(ISBLANK(laps_times[[#This Row],[46]]),"DNF",CONCATENATE(RANK(rounds_cum_time[[#This Row],[46]],rounds_cum_time[46],1),"."))</f>
        <v>45.</v>
      </c>
      <c r="BD37" s="129" t="str">
        <f>IF(ISBLANK(laps_times[[#This Row],[47]]),"DNF",CONCATENATE(RANK(rounds_cum_time[[#This Row],[47]],rounds_cum_time[47],1),"."))</f>
        <v>45.</v>
      </c>
      <c r="BE37" s="129" t="str">
        <f>IF(ISBLANK(laps_times[[#This Row],[48]]),"DNF",CONCATENATE(RANK(rounds_cum_time[[#This Row],[48]],rounds_cum_time[48],1),"."))</f>
        <v>45.</v>
      </c>
      <c r="BF37" s="129" t="str">
        <f>IF(ISBLANK(laps_times[[#This Row],[49]]),"DNF",CONCATENATE(RANK(rounds_cum_time[[#This Row],[49]],rounds_cum_time[49],1),"."))</f>
        <v>45.</v>
      </c>
      <c r="BG37" s="129" t="str">
        <f>IF(ISBLANK(laps_times[[#This Row],[50]]),"DNF",CONCATENATE(RANK(rounds_cum_time[[#This Row],[50]],rounds_cum_time[50],1),"."))</f>
        <v>44.</v>
      </c>
      <c r="BH37" s="129" t="str">
        <f>IF(ISBLANK(laps_times[[#This Row],[51]]),"DNF",CONCATENATE(RANK(rounds_cum_time[[#This Row],[51]],rounds_cum_time[51],1),"."))</f>
        <v>44.</v>
      </c>
      <c r="BI37" s="129" t="str">
        <f>IF(ISBLANK(laps_times[[#This Row],[52]]),"DNF",CONCATENATE(RANK(rounds_cum_time[[#This Row],[52]],rounds_cum_time[52],1),"."))</f>
        <v>44.</v>
      </c>
      <c r="BJ37" s="129" t="str">
        <f>IF(ISBLANK(laps_times[[#This Row],[53]]),"DNF",CONCATENATE(RANK(rounds_cum_time[[#This Row],[53]],rounds_cum_time[53],1),"."))</f>
        <v>43.</v>
      </c>
      <c r="BK37" s="129" t="str">
        <f>IF(ISBLANK(laps_times[[#This Row],[54]]),"DNF",CONCATENATE(RANK(rounds_cum_time[[#This Row],[54]],rounds_cum_time[54],1),"."))</f>
        <v>43.</v>
      </c>
      <c r="BL37" s="129" t="str">
        <f>IF(ISBLANK(laps_times[[#This Row],[55]]),"DNF",CONCATENATE(RANK(rounds_cum_time[[#This Row],[55]],rounds_cum_time[55],1),"."))</f>
        <v>43.</v>
      </c>
      <c r="BM37" s="129" t="str">
        <f>IF(ISBLANK(laps_times[[#This Row],[56]]),"DNF",CONCATENATE(RANK(rounds_cum_time[[#This Row],[56]],rounds_cum_time[56],1),"."))</f>
        <v>43.</v>
      </c>
      <c r="BN37" s="129" t="str">
        <f>IF(ISBLANK(laps_times[[#This Row],[57]]),"DNF",CONCATENATE(RANK(rounds_cum_time[[#This Row],[57]],rounds_cum_time[57],1),"."))</f>
        <v>43.</v>
      </c>
      <c r="BO37" s="129" t="str">
        <f>IF(ISBLANK(laps_times[[#This Row],[58]]),"DNF",CONCATENATE(RANK(rounds_cum_time[[#This Row],[58]],rounds_cum_time[58],1),"."))</f>
        <v>42.</v>
      </c>
      <c r="BP37" s="129" t="str">
        <f>IF(ISBLANK(laps_times[[#This Row],[59]]),"DNF",CONCATENATE(RANK(rounds_cum_time[[#This Row],[59]],rounds_cum_time[59],1),"."))</f>
        <v>42.</v>
      </c>
      <c r="BQ37" s="129" t="str">
        <f>IF(ISBLANK(laps_times[[#This Row],[60]]),"DNF",CONCATENATE(RANK(rounds_cum_time[[#This Row],[60]],rounds_cum_time[60],1),"."))</f>
        <v>42.</v>
      </c>
      <c r="BR37" s="129" t="str">
        <f>IF(ISBLANK(laps_times[[#This Row],[61]]),"DNF",CONCATENATE(RANK(rounds_cum_time[[#This Row],[61]],rounds_cum_time[61],1),"."))</f>
        <v>41.</v>
      </c>
      <c r="BS37" s="129" t="str">
        <f>IF(ISBLANK(laps_times[[#This Row],[62]]),"DNF",CONCATENATE(RANK(rounds_cum_time[[#This Row],[62]],rounds_cum_time[62],1),"."))</f>
        <v>41.</v>
      </c>
      <c r="BT37" s="129" t="str">
        <f>IF(ISBLANK(laps_times[[#This Row],[63]]),"DNF",CONCATENATE(RANK(rounds_cum_time[[#This Row],[63]],rounds_cum_time[63],1),"."))</f>
        <v>40.</v>
      </c>
      <c r="BU37" s="129" t="str">
        <f>IF(ISBLANK(laps_times[[#This Row],[64]]),"DNF",CONCATENATE(RANK(rounds_cum_time[[#This Row],[64]],rounds_cum_time[64],1),"."))</f>
        <v>39.</v>
      </c>
      <c r="BV37" s="129" t="str">
        <f>IF(ISBLANK(laps_times[[#This Row],[65]]),"DNF",CONCATENATE(RANK(rounds_cum_time[[#This Row],[65]],rounds_cum_time[65],1),"."))</f>
        <v>38.</v>
      </c>
      <c r="BW37" s="129" t="str">
        <f>IF(ISBLANK(laps_times[[#This Row],[66]]),"DNF",CONCATENATE(RANK(rounds_cum_time[[#This Row],[66]],rounds_cum_time[66],1),"."))</f>
        <v>38.</v>
      </c>
      <c r="BX37" s="129" t="str">
        <f>IF(ISBLANK(laps_times[[#This Row],[67]]),"DNF",CONCATENATE(RANK(rounds_cum_time[[#This Row],[67]],rounds_cum_time[67],1),"."))</f>
        <v>38.</v>
      </c>
      <c r="BY37" s="129" t="str">
        <f>IF(ISBLANK(laps_times[[#This Row],[68]]),"DNF",CONCATENATE(RANK(rounds_cum_time[[#This Row],[68]],rounds_cum_time[68],1),"."))</f>
        <v>37.</v>
      </c>
      <c r="BZ37" s="129" t="str">
        <f>IF(ISBLANK(laps_times[[#This Row],[69]]),"DNF",CONCATENATE(RANK(rounds_cum_time[[#This Row],[69]],rounds_cum_time[69],1),"."))</f>
        <v>37.</v>
      </c>
      <c r="CA37" s="129" t="str">
        <f>IF(ISBLANK(laps_times[[#This Row],[70]]),"DNF",CONCATENATE(RANK(rounds_cum_time[[#This Row],[70]],rounds_cum_time[70],1),"."))</f>
        <v>37.</v>
      </c>
      <c r="CB37" s="129" t="str">
        <f>IF(ISBLANK(laps_times[[#This Row],[71]]),"DNF",CONCATENATE(RANK(rounds_cum_time[[#This Row],[71]],rounds_cum_time[71],1),"."))</f>
        <v>36.</v>
      </c>
      <c r="CC37" s="129" t="str">
        <f>IF(ISBLANK(laps_times[[#This Row],[72]]),"DNF",CONCATENATE(RANK(rounds_cum_time[[#This Row],[72]],rounds_cum_time[72],1),"."))</f>
        <v>35.</v>
      </c>
      <c r="CD37" s="129" t="str">
        <f>IF(ISBLANK(laps_times[[#This Row],[73]]),"DNF",CONCATENATE(RANK(rounds_cum_time[[#This Row],[73]],rounds_cum_time[73],1),"."))</f>
        <v>35.</v>
      </c>
      <c r="CE37" s="129" t="str">
        <f>IF(ISBLANK(laps_times[[#This Row],[74]]),"DNF",CONCATENATE(RANK(rounds_cum_time[[#This Row],[74]],rounds_cum_time[74],1),"."))</f>
        <v>35.</v>
      </c>
      <c r="CF37" s="129" t="str">
        <f>IF(ISBLANK(laps_times[[#This Row],[75]]),"DNF",CONCATENATE(RANK(rounds_cum_time[[#This Row],[75]],rounds_cum_time[75],1),"."))</f>
        <v>35.</v>
      </c>
      <c r="CG37" s="129" t="str">
        <f>IF(ISBLANK(laps_times[[#This Row],[76]]),"DNF",CONCATENATE(RANK(rounds_cum_time[[#This Row],[76]],rounds_cum_time[76],1),"."))</f>
        <v>33.</v>
      </c>
      <c r="CH37" s="129" t="str">
        <f>IF(ISBLANK(laps_times[[#This Row],[77]]),"DNF",CONCATENATE(RANK(rounds_cum_time[[#This Row],[77]],rounds_cum_time[77],1),"."))</f>
        <v>33.</v>
      </c>
      <c r="CI37" s="129" t="str">
        <f>IF(ISBLANK(laps_times[[#This Row],[78]]),"DNF",CONCATENATE(RANK(rounds_cum_time[[#This Row],[78]],rounds_cum_time[78],1),"."))</f>
        <v>33.</v>
      </c>
      <c r="CJ37" s="129" t="str">
        <f>IF(ISBLANK(laps_times[[#This Row],[79]]),"DNF",CONCATENATE(RANK(rounds_cum_time[[#This Row],[79]],rounds_cum_time[79],1),"."))</f>
        <v>33.</v>
      </c>
      <c r="CK37" s="129" t="str">
        <f>IF(ISBLANK(laps_times[[#This Row],[80]]),"DNF",CONCATENATE(RANK(rounds_cum_time[[#This Row],[80]],rounds_cum_time[80],1),"."))</f>
        <v>33.</v>
      </c>
      <c r="CL37" s="129" t="str">
        <f>IF(ISBLANK(laps_times[[#This Row],[81]]),"DNF",CONCATENATE(RANK(rounds_cum_time[[#This Row],[81]],rounds_cum_time[81],1),"."))</f>
        <v>33.</v>
      </c>
      <c r="CM37" s="129" t="str">
        <f>IF(ISBLANK(laps_times[[#This Row],[82]]),"DNF",CONCATENATE(RANK(rounds_cum_time[[#This Row],[82]],rounds_cum_time[82],1),"."))</f>
        <v>33.</v>
      </c>
      <c r="CN37" s="129" t="str">
        <f>IF(ISBLANK(laps_times[[#This Row],[83]]),"DNF",CONCATENATE(RANK(rounds_cum_time[[#This Row],[83]],rounds_cum_time[83],1),"."))</f>
        <v>33.</v>
      </c>
      <c r="CO37" s="129" t="str">
        <f>IF(ISBLANK(laps_times[[#This Row],[84]]),"DNF",CONCATENATE(RANK(rounds_cum_time[[#This Row],[84]],rounds_cum_time[84],1),"."))</f>
        <v>33.</v>
      </c>
      <c r="CP37" s="129" t="str">
        <f>IF(ISBLANK(laps_times[[#This Row],[85]]),"DNF",CONCATENATE(RANK(rounds_cum_time[[#This Row],[85]],rounds_cum_time[85],1),"."))</f>
        <v>33.</v>
      </c>
      <c r="CQ37" s="129" t="str">
        <f>IF(ISBLANK(laps_times[[#This Row],[86]]),"DNF",CONCATENATE(RANK(rounds_cum_time[[#This Row],[86]],rounds_cum_time[86],1),"."))</f>
        <v>33.</v>
      </c>
      <c r="CR37" s="129" t="str">
        <f>IF(ISBLANK(laps_times[[#This Row],[87]]),"DNF",CONCATENATE(RANK(rounds_cum_time[[#This Row],[87]],rounds_cum_time[87],1),"."))</f>
        <v>33.</v>
      </c>
      <c r="CS37" s="129" t="str">
        <f>IF(ISBLANK(laps_times[[#This Row],[88]]),"DNF",CONCATENATE(RANK(rounds_cum_time[[#This Row],[88]],rounds_cum_time[88],1),"."))</f>
        <v>33.</v>
      </c>
      <c r="CT37" s="129" t="str">
        <f>IF(ISBLANK(laps_times[[#This Row],[89]]),"DNF",CONCATENATE(RANK(rounds_cum_time[[#This Row],[89]],rounds_cum_time[89],1),"."))</f>
        <v>33.</v>
      </c>
      <c r="CU37" s="129" t="str">
        <f>IF(ISBLANK(laps_times[[#This Row],[90]]),"DNF",CONCATENATE(RANK(rounds_cum_time[[#This Row],[90]],rounds_cum_time[90],1),"."))</f>
        <v>33.</v>
      </c>
      <c r="CV37" s="129" t="str">
        <f>IF(ISBLANK(laps_times[[#This Row],[91]]),"DNF",CONCATENATE(RANK(rounds_cum_time[[#This Row],[91]],rounds_cum_time[91],1),"."))</f>
        <v>33.</v>
      </c>
      <c r="CW37" s="129" t="str">
        <f>IF(ISBLANK(laps_times[[#This Row],[92]]),"DNF",CONCATENATE(RANK(rounds_cum_time[[#This Row],[92]],rounds_cum_time[92],1),"."))</f>
        <v>33.</v>
      </c>
      <c r="CX37" s="129" t="str">
        <f>IF(ISBLANK(laps_times[[#This Row],[93]]),"DNF",CONCATENATE(RANK(rounds_cum_time[[#This Row],[93]],rounds_cum_time[93],1),"."))</f>
        <v>33.</v>
      </c>
      <c r="CY37" s="129" t="str">
        <f>IF(ISBLANK(laps_times[[#This Row],[94]]),"DNF",CONCATENATE(RANK(rounds_cum_time[[#This Row],[94]],rounds_cum_time[94],1),"."))</f>
        <v>33.</v>
      </c>
      <c r="CZ37" s="129" t="str">
        <f>IF(ISBLANK(laps_times[[#This Row],[95]]),"DNF",CONCATENATE(RANK(rounds_cum_time[[#This Row],[95]],rounds_cum_time[95],1),"."))</f>
        <v>33.</v>
      </c>
      <c r="DA37" s="129" t="str">
        <f>IF(ISBLANK(laps_times[[#This Row],[96]]),"DNF",CONCATENATE(RANK(rounds_cum_time[[#This Row],[96]],rounds_cum_time[96],1),"."))</f>
        <v>33.</v>
      </c>
      <c r="DB37" s="129" t="str">
        <f>IF(ISBLANK(laps_times[[#This Row],[97]]),"DNF",CONCATENATE(RANK(rounds_cum_time[[#This Row],[97]],rounds_cum_time[97],1),"."))</f>
        <v>33.</v>
      </c>
      <c r="DC37" s="129" t="str">
        <f>IF(ISBLANK(laps_times[[#This Row],[98]]),"DNF",CONCATENATE(RANK(rounds_cum_time[[#This Row],[98]],rounds_cum_time[98],1),"."))</f>
        <v>33.</v>
      </c>
      <c r="DD37" s="129" t="str">
        <f>IF(ISBLANK(laps_times[[#This Row],[99]]),"DNF",CONCATENATE(RANK(rounds_cum_time[[#This Row],[99]],rounds_cum_time[99],1),"."))</f>
        <v>33.</v>
      </c>
      <c r="DE37" s="129" t="str">
        <f>IF(ISBLANK(laps_times[[#This Row],[100]]),"DNF",CONCATENATE(RANK(rounds_cum_time[[#This Row],[100]],rounds_cum_time[100],1),"."))</f>
        <v>33.</v>
      </c>
      <c r="DF37" s="129" t="str">
        <f>IF(ISBLANK(laps_times[[#This Row],[101]]),"DNF",CONCATENATE(RANK(rounds_cum_time[[#This Row],[101]],rounds_cum_time[101],1),"."))</f>
        <v>34.</v>
      </c>
      <c r="DG37" s="129" t="str">
        <f>IF(ISBLANK(laps_times[[#This Row],[102]]),"DNF",CONCATENATE(RANK(rounds_cum_time[[#This Row],[102]],rounds_cum_time[102],1),"."))</f>
        <v>34.</v>
      </c>
      <c r="DH37" s="129" t="str">
        <f>IF(ISBLANK(laps_times[[#This Row],[103]]),"DNF",CONCATENATE(RANK(rounds_cum_time[[#This Row],[103]],rounds_cum_time[103],1),"."))</f>
        <v>34.</v>
      </c>
      <c r="DI37" s="130" t="str">
        <f>IF(ISBLANK(laps_times[[#This Row],[104]]),"DNF",CONCATENATE(RANK(rounds_cum_time[[#This Row],[104]],rounds_cum_time[104],1),"."))</f>
        <v>34.</v>
      </c>
      <c r="DJ37" s="130" t="str">
        <f>IF(ISBLANK(laps_times[[#This Row],[105]]),"DNF",CONCATENATE(RANK(rounds_cum_time[[#This Row],[105]],rounds_cum_time[105],1),"."))</f>
        <v>34.</v>
      </c>
    </row>
    <row r="38" spans="2:114">
      <c r="B38" s="123">
        <f>laps_times[[#This Row],[poř]]</f>
        <v>35</v>
      </c>
      <c r="C38" s="128">
        <f>laps_times[[#This Row],[s.č.]]</f>
        <v>402</v>
      </c>
      <c r="D38" s="124" t="str">
        <f>laps_times[[#This Row],[jméno]]</f>
        <v xml:space="preserve">Štafeta - Groz-Beckert </v>
      </c>
      <c r="E38" s="125" t="str">
        <f>laps_times[[#This Row],[roč]]</f>
        <v>štafeta</v>
      </c>
      <c r="F38" s="125" t="str">
        <f>laps_times[[#This Row],[kat]]</f>
        <v>ST</v>
      </c>
      <c r="G38" s="125">
        <f>laps_times[[#This Row],[poř_kat]]</f>
        <v>4</v>
      </c>
      <c r="H38" s="124" t="str">
        <f>IF(ISBLANK(laps_times[[#This Row],[klub]]),"-",laps_times[[#This Row],[klub]])</f>
        <v>Groz-Beckert</v>
      </c>
      <c r="I38" s="133">
        <f>laps_times[[#This Row],[celk. čas]]</f>
        <v>0.15542592592592594</v>
      </c>
      <c r="J38" s="129" t="str">
        <f>IF(ISBLANK(laps_times[[#This Row],[1]]),"DNF",CONCATENATE(RANK(rounds_cum_time[[#This Row],[1]],rounds_cum_time[1],1),"."))</f>
        <v>43.</v>
      </c>
      <c r="K38" s="129" t="str">
        <f>IF(ISBLANK(laps_times[[#This Row],[2]]),"DNF",CONCATENATE(RANK(rounds_cum_time[[#This Row],[2]],rounds_cum_time[2],1),"."))</f>
        <v>43.</v>
      </c>
      <c r="L38" s="129" t="str">
        <f>IF(ISBLANK(laps_times[[#This Row],[3]]),"DNF",CONCATENATE(RANK(rounds_cum_time[[#This Row],[3]],rounds_cum_time[3],1),"."))</f>
        <v>43.</v>
      </c>
      <c r="M38" s="129" t="str">
        <f>IF(ISBLANK(laps_times[[#This Row],[4]]),"DNF",CONCATENATE(RANK(rounds_cum_time[[#This Row],[4]],rounds_cum_time[4],1),"."))</f>
        <v>45.</v>
      </c>
      <c r="N38" s="129" t="str">
        <f>IF(ISBLANK(laps_times[[#This Row],[5]]),"DNF",CONCATENATE(RANK(rounds_cum_time[[#This Row],[5]],rounds_cum_time[5],1),"."))</f>
        <v>47.</v>
      </c>
      <c r="O38" s="129" t="str">
        <f>IF(ISBLANK(laps_times[[#This Row],[6]]),"DNF",CONCATENATE(RANK(rounds_cum_time[[#This Row],[6]],rounds_cum_time[6],1),"."))</f>
        <v>49.</v>
      </c>
      <c r="P38" s="129" t="str">
        <f>IF(ISBLANK(laps_times[[#This Row],[7]]),"DNF",CONCATENATE(RANK(rounds_cum_time[[#This Row],[7]],rounds_cum_time[7],1),"."))</f>
        <v>50.</v>
      </c>
      <c r="Q38" s="129" t="str">
        <f>IF(ISBLANK(laps_times[[#This Row],[8]]),"DNF",CONCATENATE(RANK(rounds_cum_time[[#This Row],[8]],rounds_cum_time[8],1),"."))</f>
        <v>49.</v>
      </c>
      <c r="R38" s="129" t="str">
        <f>IF(ISBLANK(laps_times[[#This Row],[9]]),"DNF",CONCATENATE(RANK(rounds_cum_time[[#This Row],[9]],rounds_cum_time[9],1),"."))</f>
        <v>50.</v>
      </c>
      <c r="S38" s="129" t="str">
        <f>IF(ISBLANK(laps_times[[#This Row],[10]]),"DNF",CONCATENATE(RANK(rounds_cum_time[[#This Row],[10]],rounds_cum_time[10],1),"."))</f>
        <v>49.</v>
      </c>
      <c r="T38" s="129" t="str">
        <f>IF(ISBLANK(laps_times[[#This Row],[11]]),"DNF",CONCATENATE(RANK(rounds_cum_time[[#This Row],[11]],rounds_cum_time[11],1),"."))</f>
        <v>49.</v>
      </c>
      <c r="U38" s="129" t="str">
        <f>IF(ISBLANK(laps_times[[#This Row],[12]]),"DNF",CONCATENATE(RANK(rounds_cum_time[[#This Row],[12]],rounds_cum_time[12],1),"."))</f>
        <v>48.</v>
      </c>
      <c r="V38" s="129" t="str">
        <f>IF(ISBLANK(laps_times[[#This Row],[13]]),"DNF",CONCATENATE(RANK(rounds_cum_time[[#This Row],[13]],rounds_cum_time[13],1),"."))</f>
        <v>48.</v>
      </c>
      <c r="W38" s="129" t="str">
        <f>IF(ISBLANK(laps_times[[#This Row],[14]]),"DNF",CONCATENATE(RANK(rounds_cum_time[[#This Row],[14]],rounds_cum_time[14],1),"."))</f>
        <v>48.</v>
      </c>
      <c r="X38" s="129" t="str">
        <f>IF(ISBLANK(laps_times[[#This Row],[15]]),"DNF",CONCATENATE(RANK(rounds_cum_time[[#This Row],[15]],rounds_cum_time[15],1),"."))</f>
        <v>49.</v>
      </c>
      <c r="Y38" s="129" t="str">
        <f>IF(ISBLANK(laps_times[[#This Row],[16]]),"DNF",CONCATENATE(RANK(rounds_cum_time[[#This Row],[16]],rounds_cum_time[16],1),"."))</f>
        <v>50.</v>
      </c>
      <c r="Z38" s="129" t="str">
        <f>IF(ISBLANK(laps_times[[#This Row],[17]]),"DNF",CONCATENATE(RANK(rounds_cum_time[[#This Row],[17]],rounds_cum_time[17],1),"."))</f>
        <v>50.</v>
      </c>
      <c r="AA38" s="129" t="str">
        <f>IF(ISBLANK(laps_times[[#This Row],[18]]),"DNF",CONCATENATE(RANK(rounds_cum_time[[#This Row],[18]],rounds_cum_time[18],1),"."))</f>
        <v>50.</v>
      </c>
      <c r="AB38" s="129" t="str">
        <f>IF(ISBLANK(laps_times[[#This Row],[19]]),"DNF",CONCATENATE(RANK(rounds_cum_time[[#This Row],[19]],rounds_cum_time[19],1),"."))</f>
        <v>50.</v>
      </c>
      <c r="AC38" s="129" t="str">
        <f>IF(ISBLANK(laps_times[[#This Row],[20]]),"DNF",CONCATENATE(RANK(rounds_cum_time[[#This Row],[20]],rounds_cum_time[20],1),"."))</f>
        <v>50.</v>
      </c>
      <c r="AD38" s="129" t="str">
        <f>IF(ISBLANK(laps_times[[#This Row],[21]]),"DNF",CONCATENATE(RANK(rounds_cum_time[[#This Row],[21]],rounds_cum_time[21],1),"."))</f>
        <v>50.</v>
      </c>
      <c r="AE38" s="129" t="str">
        <f>IF(ISBLANK(laps_times[[#This Row],[22]]),"DNF",CONCATENATE(RANK(rounds_cum_time[[#This Row],[22]],rounds_cum_time[22],1),"."))</f>
        <v>50.</v>
      </c>
      <c r="AF38" s="129" t="str">
        <f>IF(ISBLANK(laps_times[[#This Row],[23]]),"DNF",CONCATENATE(RANK(rounds_cum_time[[#This Row],[23]],rounds_cum_time[23],1),"."))</f>
        <v>50.</v>
      </c>
      <c r="AG38" s="129" t="str">
        <f>IF(ISBLANK(laps_times[[#This Row],[24]]),"DNF",CONCATENATE(RANK(rounds_cum_time[[#This Row],[24]],rounds_cum_time[24],1),"."))</f>
        <v>49.</v>
      </c>
      <c r="AH38" s="129" t="str">
        <f>IF(ISBLANK(laps_times[[#This Row],[25]]),"DNF",CONCATENATE(RANK(rounds_cum_time[[#This Row],[25]],rounds_cum_time[25],1),"."))</f>
        <v>47.</v>
      </c>
      <c r="AI38" s="129" t="str">
        <f>IF(ISBLANK(laps_times[[#This Row],[26]]),"DNF",CONCATENATE(RANK(rounds_cum_time[[#This Row],[26]],rounds_cum_time[26],1),"."))</f>
        <v>46.</v>
      </c>
      <c r="AJ38" s="129" t="str">
        <f>IF(ISBLANK(laps_times[[#This Row],[27]]),"DNF",CONCATENATE(RANK(rounds_cum_time[[#This Row],[27]],rounds_cum_time[27],1),"."))</f>
        <v>46.</v>
      </c>
      <c r="AK38" s="129" t="str">
        <f>IF(ISBLANK(laps_times[[#This Row],[28]]),"DNF",CONCATENATE(RANK(rounds_cum_time[[#This Row],[28]],rounds_cum_time[28],1),"."))</f>
        <v>46.</v>
      </c>
      <c r="AL38" s="129" t="str">
        <f>IF(ISBLANK(laps_times[[#This Row],[29]]),"DNF",CONCATENATE(RANK(rounds_cum_time[[#This Row],[29]],rounds_cum_time[29],1),"."))</f>
        <v>44.</v>
      </c>
      <c r="AM38" s="129" t="str">
        <f>IF(ISBLANK(laps_times[[#This Row],[30]]),"DNF",CONCATENATE(RANK(rounds_cum_time[[#This Row],[30]],rounds_cum_time[30],1),"."))</f>
        <v>43.</v>
      </c>
      <c r="AN38" s="129" t="str">
        <f>IF(ISBLANK(laps_times[[#This Row],[31]]),"DNF",CONCATENATE(RANK(rounds_cum_time[[#This Row],[31]],rounds_cum_time[31],1),"."))</f>
        <v>41.</v>
      </c>
      <c r="AO38" s="129" t="str">
        <f>IF(ISBLANK(laps_times[[#This Row],[32]]),"DNF",CONCATENATE(RANK(rounds_cum_time[[#This Row],[32]],rounds_cum_time[32],1),"."))</f>
        <v>42.</v>
      </c>
      <c r="AP38" s="129" t="str">
        <f>IF(ISBLANK(laps_times[[#This Row],[33]]),"DNF",CONCATENATE(RANK(rounds_cum_time[[#This Row],[33]],rounds_cum_time[33],1),"."))</f>
        <v>41.</v>
      </c>
      <c r="AQ38" s="129" t="str">
        <f>IF(ISBLANK(laps_times[[#This Row],[34]]),"DNF",CONCATENATE(RANK(rounds_cum_time[[#This Row],[34]],rounds_cum_time[34],1),"."))</f>
        <v>41.</v>
      </c>
      <c r="AR38" s="129" t="str">
        <f>IF(ISBLANK(laps_times[[#This Row],[35]]),"DNF",CONCATENATE(RANK(rounds_cum_time[[#This Row],[35]],rounds_cum_time[35],1),"."))</f>
        <v>41.</v>
      </c>
      <c r="AS38" s="129" t="str">
        <f>IF(ISBLANK(laps_times[[#This Row],[36]]),"DNF",CONCATENATE(RANK(rounds_cum_time[[#This Row],[36]],rounds_cum_time[36],1),"."))</f>
        <v>40.</v>
      </c>
      <c r="AT38" s="129" t="str">
        <f>IF(ISBLANK(laps_times[[#This Row],[37]]),"DNF",CONCATENATE(RANK(rounds_cum_time[[#This Row],[37]],rounds_cum_time[37],1),"."))</f>
        <v>39.</v>
      </c>
      <c r="AU38" s="129" t="str">
        <f>IF(ISBLANK(laps_times[[#This Row],[38]]),"DNF",CONCATENATE(RANK(rounds_cum_time[[#This Row],[38]],rounds_cum_time[38],1),"."))</f>
        <v>40.</v>
      </c>
      <c r="AV38" s="129" t="str">
        <f>IF(ISBLANK(laps_times[[#This Row],[39]]),"DNF",CONCATENATE(RANK(rounds_cum_time[[#This Row],[39]],rounds_cum_time[39],1),"."))</f>
        <v>40.</v>
      </c>
      <c r="AW38" s="129" t="str">
        <f>IF(ISBLANK(laps_times[[#This Row],[40]]),"DNF",CONCATENATE(RANK(rounds_cum_time[[#This Row],[40]],rounds_cum_time[40],1),"."))</f>
        <v>40.</v>
      </c>
      <c r="AX38" s="129" t="str">
        <f>IF(ISBLANK(laps_times[[#This Row],[41]]),"DNF",CONCATENATE(RANK(rounds_cum_time[[#This Row],[41]],rounds_cum_time[41],1),"."))</f>
        <v>39.</v>
      </c>
      <c r="AY38" s="129" t="str">
        <f>IF(ISBLANK(laps_times[[#This Row],[42]]),"DNF",CONCATENATE(RANK(rounds_cum_time[[#This Row],[42]],rounds_cum_time[42],1),"."))</f>
        <v>39.</v>
      </c>
      <c r="AZ38" s="129" t="str">
        <f>IF(ISBLANK(laps_times[[#This Row],[43]]),"DNF",CONCATENATE(RANK(rounds_cum_time[[#This Row],[43]],rounds_cum_time[43],1),"."))</f>
        <v>39.</v>
      </c>
      <c r="BA38" s="129" t="str">
        <f>IF(ISBLANK(laps_times[[#This Row],[44]]),"DNF",CONCATENATE(RANK(rounds_cum_time[[#This Row],[44]],rounds_cum_time[44],1),"."))</f>
        <v>39.</v>
      </c>
      <c r="BB38" s="129" t="str">
        <f>IF(ISBLANK(laps_times[[#This Row],[45]]),"DNF",CONCATENATE(RANK(rounds_cum_time[[#This Row],[45]],rounds_cum_time[45],1),"."))</f>
        <v>39.</v>
      </c>
      <c r="BC38" s="129" t="str">
        <f>IF(ISBLANK(laps_times[[#This Row],[46]]),"DNF",CONCATENATE(RANK(rounds_cum_time[[#This Row],[46]],rounds_cum_time[46],1),"."))</f>
        <v>39.</v>
      </c>
      <c r="BD38" s="129" t="str">
        <f>IF(ISBLANK(laps_times[[#This Row],[47]]),"DNF",CONCATENATE(RANK(rounds_cum_time[[#This Row],[47]],rounds_cum_time[47],1),"."))</f>
        <v>41.</v>
      </c>
      <c r="BE38" s="129" t="str">
        <f>IF(ISBLANK(laps_times[[#This Row],[48]]),"DNF",CONCATENATE(RANK(rounds_cum_time[[#This Row],[48]],rounds_cum_time[48],1),"."))</f>
        <v>41.</v>
      </c>
      <c r="BF38" s="129" t="str">
        <f>IF(ISBLANK(laps_times[[#This Row],[49]]),"DNF",CONCATENATE(RANK(rounds_cum_time[[#This Row],[49]],rounds_cum_time[49],1),"."))</f>
        <v>41.</v>
      </c>
      <c r="BG38" s="129" t="str">
        <f>IF(ISBLANK(laps_times[[#This Row],[50]]),"DNF",CONCATENATE(RANK(rounds_cum_time[[#This Row],[50]],rounds_cum_time[50],1),"."))</f>
        <v>41.</v>
      </c>
      <c r="BH38" s="129" t="str">
        <f>IF(ISBLANK(laps_times[[#This Row],[51]]),"DNF",CONCATENATE(RANK(rounds_cum_time[[#This Row],[51]],rounds_cum_time[51],1),"."))</f>
        <v>40.</v>
      </c>
      <c r="BI38" s="129" t="str">
        <f>IF(ISBLANK(laps_times[[#This Row],[52]]),"DNF",CONCATENATE(RANK(rounds_cum_time[[#This Row],[52]],rounds_cum_time[52],1),"."))</f>
        <v>40.</v>
      </c>
      <c r="BJ38" s="129" t="str">
        <f>IF(ISBLANK(laps_times[[#This Row],[53]]),"DNF",CONCATENATE(RANK(rounds_cum_time[[#This Row],[53]],rounds_cum_time[53],1),"."))</f>
        <v>40.</v>
      </c>
      <c r="BK38" s="129" t="str">
        <f>IF(ISBLANK(laps_times[[#This Row],[54]]),"DNF",CONCATENATE(RANK(rounds_cum_time[[#This Row],[54]],rounds_cum_time[54],1),"."))</f>
        <v>41.</v>
      </c>
      <c r="BL38" s="129" t="str">
        <f>IF(ISBLANK(laps_times[[#This Row],[55]]),"DNF",CONCATENATE(RANK(rounds_cum_time[[#This Row],[55]],rounds_cum_time[55],1),"."))</f>
        <v>41.</v>
      </c>
      <c r="BM38" s="129" t="str">
        <f>IF(ISBLANK(laps_times[[#This Row],[56]]),"DNF",CONCATENATE(RANK(rounds_cum_time[[#This Row],[56]],rounds_cum_time[56],1),"."))</f>
        <v>42.</v>
      </c>
      <c r="BN38" s="129" t="str">
        <f>IF(ISBLANK(laps_times[[#This Row],[57]]),"DNF",CONCATENATE(RANK(rounds_cum_time[[#This Row],[57]],rounds_cum_time[57],1),"."))</f>
        <v>42.</v>
      </c>
      <c r="BO38" s="129" t="str">
        <f>IF(ISBLANK(laps_times[[#This Row],[58]]),"DNF",CONCATENATE(RANK(rounds_cum_time[[#This Row],[58]],rounds_cum_time[58],1),"."))</f>
        <v>43.</v>
      </c>
      <c r="BP38" s="129" t="str">
        <f>IF(ISBLANK(laps_times[[#This Row],[59]]),"DNF",CONCATENATE(RANK(rounds_cum_time[[#This Row],[59]],rounds_cum_time[59],1),"."))</f>
        <v>43.</v>
      </c>
      <c r="BQ38" s="129" t="str">
        <f>IF(ISBLANK(laps_times[[#This Row],[60]]),"DNF",CONCATENATE(RANK(rounds_cum_time[[#This Row],[60]],rounds_cum_time[60],1),"."))</f>
        <v>43.</v>
      </c>
      <c r="BR38" s="129" t="str">
        <f>IF(ISBLANK(laps_times[[#This Row],[61]]),"DNF",CONCATENATE(RANK(rounds_cum_time[[#This Row],[61]],rounds_cum_time[61],1),"."))</f>
        <v>43.</v>
      </c>
      <c r="BS38" s="129" t="str">
        <f>IF(ISBLANK(laps_times[[#This Row],[62]]),"DNF",CONCATENATE(RANK(rounds_cum_time[[#This Row],[62]],rounds_cum_time[62],1),"."))</f>
        <v>43.</v>
      </c>
      <c r="BT38" s="129" t="str">
        <f>IF(ISBLANK(laps_times[[#This Row],[63]]),"DNF",CONCATENATE(RANK(rounds_cum_time[[#This Row],[63]],rounds_cum_time[63],1),"."))</f>
        <v>42.</v>
      </c>
      <c r="BU38" s="129" t="str">
        <f>IF(ISBLANK(laps_times[[#This Row],[64]]),"DNF",CONCATENATE(RANK(rounds_cum_time[[#This Row],[64]],rounds_cum_time[64],1),"."))</f>
        <v>42.</v>
      </c>
      <c r="BV38" s="129" t="str">
        <f>IF(ISBLANK(laps_times[[#This Row],[65]]),"DNF",CONCATENATE(RANK(rounds_cum_time[[#This Row],[65]],rounds_cum_time[65],1),"."))</f>
        <v>42.</v>
      </c>
      <c r="BW38" s="129" t="str">
        <f>IF(ISBLANK(laps_times[[#This Row],[66]]),"DNF",CONCATENATE(RANK(rounds_cum_time[[#This Row],[66]],rounds_cum_time[66],1),"."))</f>
        <v>43.</v>
      </c>
      <c r="BX38" s="129" t="str">
        <f>IF(ISBLANK(laps_times[[#This Row],[67]]),"DNF",CONCATENATE(RANK(rounds_cum_time[[#This Row],[67]],rounds_cum_time[67],1),"."))</f>
        <v>43.</v>
      </c>
      <c r="BY38" s="129" t="str">
        <f>IF(ISBLANK(laps_times[[#This Row],[68]]),"DNF",CONCATENATE(RANK(rounds_cum_time[[#This Row],[68]],rounds_cum_time[68],1),"."))</f>
        <v>42.</v>
      </c>
      <c r="BZ38" s="129" t="str">
        <f>IF(ISBLANK(laps_times[[#This Row],[69]]),"DNF",CONCATENATE(RANK(rounds_cum_time[[#This Row],[69]],rounds_cum_time[69],1),"."))</f>
        <v>42.</v>
      </c>
      <c r="CA38" s="129" t="str">
        <f>IF(ISBLANK(laps_times[[#This Row],[70]]),"DNF",CONCATENATE(RANK(rounds_cum_time[[#This Row],[70]],rounds_cum_time[70],1),"."))</f>
        <v>42.</v>
      </c>
      <c r="CB38" s="129" t="str">
        <f>IF(ISBLANK(laps_times[[#This Row],[71]]),"DNF",CONCATENATE(RANK(rounds_cum_time[[#This Row],[71]],rounds_cum_time[71],1),"."))</f>
        <v>42.</v>
      </c>
      <c r="CC38" s="129" t="str">
        <f>IF(ISBLANK(laps_times[[#This Row],[72]]),"DNF",CONCATENATE(RANK(rounds_cum_time[[#This Row],[72]],rounds_cum_time[72],1),"."))</f>
        <v>42.</v>
      </c>
      <c r="CD38" s="129" t="str">
        <f>IF(ISBLANK(laps_times[[#This Row],[73]]),"DNF",CONCATENATE(RANK(rounds_cum_time[[#This Row],[73]],rounds_cum_time[73],1),"."))</f>
        <v>42.</v>
      </c>
      <c r="CE38" s="129" t="str">
        <f>IF(ISBLANK(laps_times[[#This Row],[74]]),"DNF",CONCATENATE(RANK(rounds_cum_time[[#This Row],[74]],rounds_cum_time[74],1),"."))</f>
        <v>42.</v>
      </c>
      <c r="CF38" s="129" t="str">
        <f>IF(ISBLANK(laps_times[[#This Row],[75]]),"DNF",CONCATENATE(RANK(rounds_cum_time[[#This Row],[75]],rounds_cum_time[75],1),"."))</f>
        <v>41.</v>
      </c>
      <c r="CG38" s="129" t="str">
        <f>IF(ISBLANK(laps_times[[#This Row],[76]]),"DNF",CONCATENATE(RANK(rounds_cum_time[[#This Row],[76]],rounds_cum_time[76],1),"."))</f>
        <v>41.</v>
      </c>
      <c r="CH38" s="129" t="str">
        <f>IF(ISBLANK(laps_times[[#This Row],[77]]),"DNF",CONCATENATE(RANK(rounds_cum_time[[#This Row],[77]],rounds_cum_time[77],1),"."))</f>
        <v>41.</v>
      </c>
      <c r="CI38" s="129" t="str">
        <f>IF(ISBLANK(laps_times[[#This Row],[78]]),"DNF",CONCATENATE(RANK(rounds_cum_time[[#This Row],[78]],rounds_cum_time[78],1),"."))</f>
        <v>40.</v>
      </c>
      <c r="CJ38" s="129" t="str">
        <f>IF(ISBLANK(laps_times[[#This Row],[79]]),"DNF",CONCATENATE(RANK(rounds_cum_time[[#This Row],[79]],rounds_cum_time[79],1),"."))</f>
        <v>39.</v>
      </c>
      <c r="CK38" s="129" t="str">
        <f>IF(ISBLANK(laps_times[[#This Row],[80]]),"DNF",CONCATENATE(RANK(rounds_cum_time[[#This Row],[80]],rounds_cum_time[80],1),"."))</f>
        <v>38.</v>
      </c>
      <c r="CL38" s="129" t="str">
        <f>IF(ISBLANK(laps_times[[#This Row],[81]]),"DNF",CONCATENATE(RANK(rounds_cum_time[[#This Row],[81]],rounds_cum_time[81],1),"."))</f>
        <v>38.</v>
      </c>
      <c r="CM38" s="129" t="str">
        <f>IF(ISBLANK(laps_times[[#This Row],[82]]),"DNF",CONCATENATE(RANK(rounds_cum_time[[#This Row],[82]],rounds_cum_time[82],1),"."))</f>
        <v>38.</v>
      </c>
      <c r="CN38" s="129" t="str">
        <f>IF(ISBLANK(laps_times[[#This Row],[83]]),"DNF",CONCATENATE(RANK(rounds_cum_time[[#This Row],[83]],rounds_cum_time[83],1),"."))</f>
        <v>38.</v>
      </c>
      <c r="CO38" s="129" t="str">
        <f>IF(ISBLANK(laps_times[[#This Row],[84]]),"DNF",CONCATENATE(RANK(rounds_cum_time[[#This Row],[84]],rounds_cum_time[84],1),"."))</f>
        <v>38.</v>
      </c>
      <c r="CP38" s="129" t="str">
        <f>IF(ISBLANK(laps_times[[#This Row],[85]]),"DNF",CONCATENATE(RANK(rounds_cum_time[[#This Row],[85]],rounds_cum_time[85],1),"."))</f>
        <v>38.</v>
      </c>
      <c r="CQ38" s="129" t="str">
        <f>IF(ISBLANK(laps_times[[#This Row],[86]]),"DNF",CONCATENATE(RANK(rounds_cum_time[[#This Row],[86]],rounds_cum_time[86],1),"."))</f>
        <v>35.</v>
      </c>
      <c r="CR38" s="129" t="str">
        <f>IF(ISBLANK(laps_times[[#This Row],[87]]),"DNF",CONCATENATE(RANK(rounds_cum_time[[#This Row],[87]],rounds_cum_time[87],1),"."))</f>
        <v>35.</v>
      </c>
      <c r="CS38" s="129" t="str">
        <f>IF(ISBLANK(laps_times[[#This Row],[88]]),"DNF",CONCATENATE(RANK(rounds_cum_time[[#This Row],[88]],rounds_cum_time[88],1),"."))</f>
        <v>35.</v>
      </c>
      <c r="CT38" s="129" t="str">
        <f>IF(ISBLANK(laps_times[[#This Row],[89]]),"DNF",CONCATENATE(RANK(rounds_cum_time[[#This Row],[89]],rounds_cum_time[89],1),"."))</f>
        <v>36.</v>
      </c>
      <c r="CU38" s="129" t="str">
        <f>IF(ISBLANK(laps_times[[#This Row],[90]]),"DNF",CONCATENATE(RANK(rounds_cum_time[[#This Row],[90]],rounds_cum_time[90],1),"."))</f>
        <v>36.</v>
      </c>
      <c r="CV38" s="129" t="str">
        <f>IF(ISBLANK(laps_times[[#This Row],[91]]),"DNF",CONCATENATE(RANK(rounds_cum_time[[#This Row],[91]],rounds_cum_time[91],1),"."))</f>
        <v>35.</v>
      </c>
      <c r="CW38" s="129" t="str">
        <f>IF(ISBLANK(laps_times[[#This Row],[92]]),"DNF",CONCATENATE(RANK(rounds_cum_time[[#This Row],[92]],rounds_cum_time[92],1),"."))</f>
        <v>35.</v>
      </c>
      <c r="CX38" s="129" t="str">
        <f>IF(ISBLANK(laps_times[[#This Row],[93]]),"DNF",CONCATENATE(RANK(rounds_cum_time[[#This Row],[93]],rounds_cum_time[93],1),"."))</f>
        <v>35.</v>
      </c>
      <c r="CY38" s="129" t="str">
        <f>IF(ISBLANK(laps_times[[#This Row],[94]]),"DNF",CONCATENATE(RANK(rounds_cum_time[[#This Row],[94]],rounds_cum_time[94],1),"."))</f>
        <v>35.</v>
      </c>
      <c r="CZ38" s="129" t="str">
        <f>IF(ISBLANK(laps_times[[#This Row],[95]]),"DNF",CONCATENATE(RANK(rounds_cum_time[[#This Row],[95]],rounds_cum_time[95],1),"."))</f>
        <v>35.</v>
      </c>
      <c r="DA38" s="129" t="str">
        <f>IF(ISBLANK(laps_times[[#This Row],[96]]),"DNF",CONCATENATE(RANK(rounds_cum_time[[#This Row],[96]],rounds_cum_time[96],1),"."))</f>
        <v>35.</v>
      </c>
      <c r="DB38" s="129" t="str">
        <f>IF(ISBLANK(laps_times[[#This Row],[97]]),"DNF",CONCATENATE(RANK(rounds_cum_time[[#This Row],[97]],rounds_cum_time[97],1),"."))</f>
        <v>35.</v>
      </c>
      <c r="DC38" s="129" t="str">
        <f>IF(ISBLANK(laps_times[[#This Row],[98]]),"DNF",CONCATENATE(RANK(rounds_cum_time[[#This Row],[98]],rounds_cum_time[98],1),"."))</f>
        <v>35.</v>
      </c>
      <c r="DD38" s="129" t="str">
        <f>IF(ISBLANK(laps_times[[#This Row],[99]]),"DNF",CONCATENATE(RANK(rounds_cum_time[[#This Row],[99]],rounds_cum_time[99],1),"."))</f>
        <v>35.</v>
      </c>
      <c r="DE38" s="129" t="str">
        <f>IF(ISBLANK(laps_times[[#This Row],[100]]),"DNF",CONCATENATE(RANK(rounds_cum_time[[#This Row],[100]],rounds_cum_time[100],1),"."))</f>
        <v>35.</v>
      </c>
      <c r="DF38" s="129" t="str">
        <f>IF(ISBLANK(laps_times[[#This Row],[101]]),"DNF",CONCATENATE(RANK(rounds_cum_time[[#This Row],[101]],rounds_cum_time[101],1),"."))</f>
        <v>35.</v>
      </c>
      <c r="DG38" s="129" t="str">
        <f>IF(ISBLANK(laps_times[[#This Row],[102]]),"DNF",CONCATENATE(RANK(rounds_cum_time[[#This Row],[102]],rounds_cum_time[102],1),"."))</f>
        <v>35.</v>
      </c>
      <c r="DH38" s="129" t="str">
        <f>IF(ISBLANK(laps_times[[#This Row],[103]]),"DNF",CONCATENATE(RANK(rounds_cum_time[[#This Row],[103]],rounds_cum_time[103],1),"."))</f>
        <v>35.</v>
      </c>
      <c r="DI38" s="130" t="str">
        <f>IF(ISBLANK(laps_times[[#This Row],[104]]),"DNF",CONCATENATE(RANK(rounds_cum_time[[#This Row],[104]],rounds_cum_time[104],1),"."))</f>
        <v>35.</v>
      </c>
      <c r="DJ38" s="130" t="str">
        <f>IF(ISBLANK(laps_times[[#This Row],[105]]),"DNF",CONCATENATE(RANK(rounds_cum_time[[#This Row],[105]],rounds_cum_time[105],1),"."))</f>
        <v>35.</v>
      </c>
    </row>
    <row r="39" spans="2:114">
      <c r="B39" s="123">
        <f>laps_times[[#This Row],[poř]]</f>
        <v>36</v>
      </c>
      <c r="C39" s="128">
        <f>laps_times[[#This Row],[s.č.]]</f>
        <v>66</v>
      </c>
      <c r="D39" s="124" t="str">
        <f>laps_times[[#This Row],[jméno]]</f>
        <v>Ščibran Miroslav</v>
      </c>
      <c r="E39" s="125">
        <f>laps_times[[#This Row],[roč]]</f>
        <v>1977</v>
      </c>
      <c r="F39" s="125" t="str">
        <f>laps_times[[#This Row],[kat]]</f>
        <v>M40</v>
      </c>
      <c r="G39" s="125">
        <f>laps_times[[#This Row],[poř_kat]]</f>
        <v>14</v>
      </c>
      <c r="H39" s="124" t="str">
        <f>IF(ISBLANK(laps_times[[#This Row],[klub]]),"-",laps_times[[#This Row],[klub]])</f>
        <v>ŠKP Čadca</v>
      </c>
      <c r="I39" s="133">
        <f>laps_times[[#This Row],[celk. čas]]</f>
        <v>0.15649768518518517</v>
      </c>
      <c r="J39" s="129" t="str">
        <f>IF(ISBLANK(laps_times[[#This Row],[1]]),"DNF",CONCATENATE(RANK(rounds_cum_time[[#This Row],[1]],rounds_cum_time[1],1),"."))</f>
        <v>20.</v>
      </c>
      <c r="K39" s="129" t="str">
        <f>IF(ISBLANK(laps_times[[#This Row],[2]]),"DNF",CONCATENATE(RANK(rounds_cum_time[[#This Row],[2]],rounds_cum_time[2],1),"."))</f>
        <v>21.</v>
      </c>
      <c r="L39" s="129" t="str">
        <f>IF(ISBLANK(laps_times[[#This Row],[3]]),"DNF",CONCATENATE(RANK(rounds_cum_time[[#This Row],[3]],rounds_cum_time[3],1),"."))</f>
        <v>21.</v>
      </c>
      <c r="M39" s="129" t="str">
        <f>IF(ISBLANK(laps_times[[#This Row],[4]]),"DNF",CONCATENATE(RANK(rounds_cum_time[[#This Row],[4]],rounds_cum_time[4],1),"."))</f>
        <v>21.</v>
      </c>
      <c r="N39" s="129" t="str">
        <f>IF(ISBLANK(laps_times[[#This Row],[5]]),"DNF",CONCATENATE(RANK(rounds_cum_time[[#This Row],[5]],rounds_cum_time[5],1),"."))</f>
        <v>21.</v>
      </c>
      <c r="O39" s="129" t="str">
        <f>IF(ISBLANK(laps_times[[#This Row],[6]]),"DNF",CONCATENATE(RANK(rounds_cum_time[[#This Row],[6]],rounds_cum_time[6],1),"."))</f>
        <v>26.</v>
      </c>
      <c r="P39" s="129" t="str">
        <f>IF(ISBLANK(laps_times[[#This Row],[7]]),"DNF",CONCATENATE(RANK(rounds_cum_time[[#This Row],[7]],rounds_cum_time[7],1),"."))</f>
        <v>29.</v>
      </c>
      <c r="Q39" s="129" t="str">
        <f>IF(ISBLANK(laps_times[[#This Row],[8]]),"DNF",CONCATENATE(RANK(rounds_cum_time[[#This Row],[8]],rounds_cum_time[8],1),"."))</f>
        <v>29.</v>
      </c>
      <c r="R39" s="129" t="str">
        <f>IF(ISBLANK(laps_times[[#This Row],[9]]),"DNF",CONCATENATE(RANK(rounds_cum_time[[#This Row],[9]],rounds_cum_time[9],1),"."))</f>
        <v>29.</v>
      </c>
      <c r="S39" s="129" t="str">
        <f>IF(ISBLANK(laps_times[[#This Row],[10]]),"DNF",CONCATENATE(RANK(rounds_cum_time[[#This Row],[10]],rounds_cum_time[10],1),"."))</f>
        <v>29.</v>
      </c>
      <c r="T39" s="129" t="str">
        <f>IF(ISBLANK(laps_times[[#This Row],[11]]),"DNF",CONCATENATE(RANK(rounds_cum_time[[#This Row],[11]],rounds_cum_time[11],1),"."))</f>
        <v>30.</v>
      </c>
      <c r="U39" s="129" t="str">
        <f>IF(ISBLANK(laps_times[[#This Row],[12]]),"DNF",CONCATENATE(RANK(rounds_cum_time[[#This Row],[12]],rounds_cum_time[12],1),"."))</f>
        <v>31.</v>
      </c>
      <c r="V39" s="129" t="str">
        <f>IF(ISBLANK(laps_times[[#This Row],[13]]),"DNF",CONCATENATE(RANK(rounds_cum_time[[#This Row],[13]],rounds_cum_time[13],1),"."))</f>
        <v>32.</v>
      </c>
      <c r="W39" s="129" t="str">
        <f>IF(ISBLANK(laps_times[[#This Row],[14]]),"DNF",CONCATENATE(RANK(rounds_cum_time[[#This Row],[14]],rounds_cum_time[14],1),"."))</f>
        <v>32.</v>
      </c>
      <c r="X39" s="129" t="str">
        <f>IF(ISBLANK(laps_times[[#This Row],[15]]),"DNF",CONCATENATE(RANK(rounds_cum_time[[#This Row],[15]],rounds_cum_time[15],1),"."))</f>
        <v>32.</v>
      </c>
      <c r="Y39" s="129" t="str">
        <f>IF(ISBLANK(laps_times[[#This Row],[16]]),"DNF",CONCATENATE(RANK(rounds_cum_time[[#This Row],[16]],rounds_cum_time[16],1),"."))</f>
        <v>32.</v>
      </c>
      <c r="Z39" s="129" t="str">
        <f>IF(ISBLANK(laps_times[[#This Row],[17]]),"DNF",CONCATENATE(RANK(rounds_cum_time[[#This Row],[17]],rounds_cum_time[17],1),"."))</f>
        <v>32.</v>
      </c>
      <c r="AA39" s="129" t="str">
        <f>IF(ISBLANK(laps_times[[#This Row],[18]]),"DNF",CONCATENATE(RANK(rounds_cum_time[[#This Row],[18]],rounds_cum_time[18],1),"."))</f>
        <v>31.</v>
      </c>
      <c r="AB39" s="129" t="str">
        <f>IF(ISBLANK(laps_times[[#This Row],[19]]),"DNF",CONCATENATE(RANK(rounds_cum_time[[#This Row],[19]],rounds_cum_time[19],1),"."))</f>
        <v>32.</v>
      </c>
      <c r="AC39" s="129" t="str">
        <f>IF(ISBLANK(laps_times[[#This Row],[20]]),"DNF",CONCATENATE(RANK(rounds_cum_time[[#This Row],[20]],rounds_cum_time[20],1),"."))</f>
        <v>32.</v>
      </c>
      <c r="AD39" s="129" t="str">
        <f>IF(ISBLANK(laps_times[[#This Row],[21]]),"DNF",CONCATENATE(RANK(rounds_cum_time[[#This Row],[21]],rounds_cum_time[21],1),"."))</f>
        <v>32.</v>
      </c>
      <c r="AE39" s="129" t="str">
        <f>IF(ISBLANK(laps_times[[#This Row],[22]]),"DNF",CONCATENATE(RANK(rounds_cum_time[[#This Row],[22]],rounds_cum_time[22],1),"."))</f>
        <v>32.</v>
      </c>
      <c r="AF39" s="129" t="str">
        <f>IF(ISBLANK(laps_times[[#This Row],[23]]),"DNF",CONCATENATE(RANK(rounds_cum_time[[#This Row],[23]],rounds_cum_time[23],1),"."))</f>
        <v>32.</v>
      </c>
      <c r="AG39" s="129" t="str">
        <f>IF(ISBLANK(laps_times[[#This Row],[24]]),"DNF",CONCATENATE(RANK(rounds_cum_time[[#This Row],[24]],rounds_cum_time[24],1),"."))</f>
        <v>32.</v>
      </c>
      <c r="AH39" s="129" t="str">
        <f>IF(ISBLANK(laps_times[[#This Row],[25]]),"DNF",CONCATENATE(RANK(rounds_cum_time[[#This Row],[25]],rounds_cum_time[25],1),"."))</f>
        <v>32.</v>
      </c>
      <c r="AI39" s="129" t="str">
        <f>IF(ISBLANK(laps_times[[#This Row],[26]]),"DNF",CONCATENATE(RANK(rounds_cum_time[[#This Row],[26]],rounds_cum_time[26],1),"."))</f>
        <v>32.</v>
      </c>
      <c r="AJ39" s="129" t="str">
        <f>IF(ISBLANK(laps_times[[#This Row],[27]]),"DNF",CONCATENATE(RANK(rounds_cum_time[[#This Row],[27]],rounds_cum_time[27],1),"."))</f>
        <v>32.</v>
      </c>
      <c r="AK39" s="129" t="str">
        <f>IF(ISBLANK(laps_times[[#This Row],[28]]),"DNF",CONCATENATE(RANK(rounds_cum_time[[#This Row],[28]],rounds_cum_time[28],1),"."))</f>
        <v>33.</v>
      </c>
      <c r="AL39" s="129" t="str">
        <f>IF(ISBLANK(laps_times[[#This Row],[29]]),"DNF",CONCATENATE(RANK(rounds_cum_time[[#This Row],[29]],rounds_cum_time[29],1),"."))</f>
        <v>33.</v>
      </c>
      <c r="AM39" s="129" t="str">
        <f>IF(ISBLANK(laps_times[[#This Row],[30]]),"DNF",CONCATENATE(RANK(rounds_cum_time[[#This Row],[30]],rounds_cum_time[30],1),"."))</f>
        <v>33.</v>
      </c>
      <c r="AN39" s="129" t="str">
        <f>IF(ISBLANK(laps_times[[#This Row],[31]]),"DNF",CONCATENATE(RANK(rounds_cum_time[[#This Row],[31]],rounds_cum_time[31],1),"."))</f>
        <v>33.</v>
      </c>
      <c r="AO39" s="129" t="str">
        <f>IF(ISBLANK(laps_times[[#This Row],[32]]),"DNF",CONCATENATE(RANK(rounds_cum_time[[#This Row],[32]],rounds_cum_time[32],1),"."))</f>
        <v>33.</v>
      </c>
      <c r="AP39" s="129" t="str">
        <f>IF(ISBLANK(laps_times[[#This Row],[33]]),"DNF",CONCATENATE(RANK(rounds_cum_time[[#This Row],[33]],rounds_cum_time[33],1),"."))</f>
        <v>35.</v>
      </c>
      <c r="AQ39" s="129" t="str">
        <f>IF(ISBLANK(laps_times[[#This Row],[34]]),"DNF",CONCATENATE(RANK(rounds_cum_time[[#This Row],[34]],rounds_cum_time[34],1),"."))</f>
        <v>37.</v>
      </c>
      <c r="AR39" s="129" t="str">
        <f>IF(ISBLANK(laps_times[[#This Row],[35]]),"DNF",CONCATENATE(RANK(rounds_cum_time[[#This Row],[35]],rounds_cum_time[35],1),"."))</f>
        <v>38.</v>
      </c>
      <c r="AS39" s="129" t="str">
        <f>IF(ISBLANK(laps_times[[#This Row],[36]]),"DNF",CONCATENATE(RANK(rounds_cum_time[[#This Row],[36]],rounds_cum_time[36],1),"."))</f>
        <v>38.</v>
      </c>
      <c r="AT39" s="129" t="str">
        <f>IF(ISBLANK(laps_times[[#This Row],[37]]),"DNF",CONCATENATE(RANK(rounds_cum_time[[#This Row],[37]],rounds_cum_time[37],1),"."))</f>
        <v>35.</v>
      </c>
      <c r="AU39" s="129" t="str">
        <f>IF(ISBLANK(laps_times[[#This Row],[38]]),"DNF",CONCATENATE(RANK(rounds_cum_time[[#This Row],[38]],rounds_cum_time[38],1),"."))</f>
        <v>35.</v>
      </c>
      <c r="AV39" s="129" t="str">
        <f>IF(ISBLANK(laps_times[[#This Row],[39]]),"DNF",CONCATENATE(RANK(rounds_cum_time[[#This Row],[39]],rounds_cum_time[39],1),"."))</f>
        <v>36.</v>
      </c>
      <c r="AW39" s="129" t="str">
        <f>IF(ISBLANK(laps_times[[#This Row],[40]]),"DNF",CONCATENATE(RANK(rounds_cum_time[[#This Row],[40]],rounds_cum_time[40],1),"."))</f>
        <v>37.</v>
      </c>
      <c r="AX39" s="129" t="str">
        <f>IF(ISBLANK(laps_times[[#This Row],[41]]),"DNF",CONCATENATE(RANK(rounds_cum_time[[#This Row],[41]],rounds_cum_time[41],1),"."))</f>
        <v>37.</v>
      </c>
      <c r="AY39" s="129" t="str">
        <f>IF(ISBLANK(laps_times[[#This Row],[42]]),"DNF",CONCATENATE(RANK(rounds_cum_time[[#This Row],[42]],rounds_cum_time[42],1),"."))</f>
        <v>37.</v>
      </c>
      <c r="AZ39" s="129" t="str">
        <f>IF(ISBLANK(laps_times[[#This Row],[43]]),"DNF",CONCATENATE(RANK(rounds_cum_time[[#This Row],[43]],rounds_cum_time[43],1),"."))</f>
        <v>37.</v>
      </c>
      <c r="BA39" s="129" t="str">
        <f>IF(ISBLANK(laps_times[[#This Row],[44]]),"DNF",CONCATENATE(RANK(rounds_cum_time[[#This Row],[44]],rounds_cum_time[44],1),"."))</f>
        <v>37.</v>
      </c>
      <c r="BB39" s="129" t="str">
        <f>IF(ISBLANK(laps_times[[#This Row],[45]]),"DNF",CONCATENATE(RANK(rounds_cum_time[[#This Row],[45]],rounds_cum_time[45],1),"."))</f>
        <v>37.</v>
      </c>
      <c r="BC39" s="129" t="str">
        <f>IF(ISBLANK(laps_times[[#This Row],[46]]),"DNF",CONCATENATE(RANK(rounds_cum_time[[#This Row],[46]],rounds_cum_time[46],1),"."))</f>
        <v>36.</v>
      </c>
      <c r="BD39" s="129" t="str">
        <f>IF(ISBLANK(laps_times[[#This Row],[47]]),"DNF",CONCATENATE(RANK(rounds_cum_time[[#This Row],[47]],rounds_cum_time[47],1),"."))</f>
        <v>37.</v>
      </c>
      <c r="BE39" s="129" t="str">
        <f>IF(ISBLANK(laps_times[[#This Row],[48]]),"DNF",CONCATENATE(RANK(rounds_cum_time[[#This Row],[48]],rounds_cum_time[48],1),"."))</f>
        <v>36.</v>
      </c>
      <c r="BF39" s="129" t="str">
        <f>IF(ISBLANK(laps_times[[#This Row],[49]]),"DNF",CONCATENATE(RANK(rounds_cum_time[[#This Row],[49]],rounds_cum_time[49],1),"."))</f>
        <v>36.</v>
      </c>
      <c r="BG39" s="129" t="str">
        <f>IF(ISBLANK(laps_times[[#This Row],[50]]),"DNF",CONCATENATE(RANK(rounds_cum_time[[#This Row],[50]],rounds_cum_time[50],1),"."))</f>
        <v>36.</v>
      </c>
      <c r="BH39" s="129" t="str">
        <f>IF(ISBLANK(laps_times[[#This Row],[51]]),"DNF",CONCATENATE(RANK(rounds_cum_time[[#This Row],[51]],rounds_cum_time[51],1),"."))</f>
        <v>35.</v>
      </c>
      <c r="BI39" s="129" t="str">
        <f>IF(ISBLANK(laps_times[[#This Row],[52]]),"DNF",CONCATENATE(RANK(rounds_cum_time[[#This Row],[52]],rounds_cum_time[52],1),"."))</f>
        <v>35.</v>
      </c>
      <c r="BJ39" s="129" t="str">
        <f>IF(ISBLANK(laps_times[[#This Row],[53]]),"DNF",CONCATENATE(RANK(rounds_cum_time[[#This Row],[53]],rounds_cum_time[53],1),"."))</f>
        <v>35.</v>
      </c>
      <c r="BK39" s="129" t="str">
        <f>IF(ISBLANK(laps_times[[#This Row],[54]]),"DNF",CONCATENATE(RANK(rounds_cum_time[[#This Row],[54]],rounds_cum_time[54],1),"."))</f>
        <v>34.</v>
      </c>
      <c r="BL39" s="129" t="str">
        <f>IF(ISBLANK(laps_times[[#This Row],[55]]),"DNF",CONCATENATE(RANK(rounds_cum_time[[#This Row],[55]],rounds_cum_time[55],1),"."))</f>
        <v>34.</v>
      </c>
      <c r="BM39" s="129" t="str">
        <f>IF(ISBLANK(laps_times[[#This Row],[56]]),"DNF",CONCATENATE(RANK(rounds_cum_time[[#This Row],[56]],rounds_cum_time[56],1),"."))</f>
        <v>34.</v>
      </c>
      <c r="BN39" s="129" t="str">
        <f>IF(ISBLANK(laps_times[[#This Row],[57]]),"DNF",CONCATENATE(RANK(rounds_cum_time[[#This Row],[57]],rounds_cum_time[57],1),"."))</f>
        <v>34.</v>
      </c>
      <c r="BO39" s="129" t="str">
        <f>IF(ISBLANK(laps_times[[#This Row],[58]]),"DNF",CONCATENATE(RANK(rounds_cum_time[[#This Row],[58]],rounds_cum_time[58],1),"."))</f>
        <v>35.</v>
      </c>
      <c r="BP39" s="129" t="str">
        <f>IF(ISBLANK(laps_times[[#This Row],[59]]),"DNF",CONCATENATE(RANK(rounds_cum_time[[#This Row],[59]],rounds_cum_time[59],1),"."))</f>
        <v>35.</v>
      </c>
      <c r="BQ39" s="129" t="str">
        <f>IF(ISBLANK(laps_times[[#This Row],[60]]),"DNF",CONCATENATE(RANK(rounds_cum_time[[#This Row],[60]],rounds_cum_time[60],1),"."))</f>
        <v>34.</v>
      </c>
      <c r="BR39" s="129" t="str">
        <f>IF(ISBLANK(laps_times[[#This Row],[61]]),"DNF",CONCATENATE(RANK(rounds_cum_time[[#This Row],[61]],rounds_cum_time[61],1),"."))</f>
        <v>34.</v>
      </c>
      <c r="BS39" s="129" t="str">
        <f>IF(ISBLANK(laps_times[[#This Row],[62]]),"DNF",CONCATENATE(RANK(rounds_cum_time[[#This Row],[62]],rounds_cum_time[62],1),"."))</f>
        <v>35.</v>
      </c>
      <c r="BT39" s="129" t="str">
        <f>IF(ISBLANK(laps_times[[#This Row],[63]]),"DNF",CONCATENATE(RANK(rounds_cum_time[[#This Row],[63]],rounds_cum_time[63],1),"."))</f>
        <v>35.</v>
      </c>
      <c r="BU39" s="129" t="str">
        <f>IF(ISBLANK(laps_times[[#This Row],[64]]),"DNF",CONCATENATE(RANK(rounds_cum_time[[#This Row],[64]],rounds_cum_time[64],1),"."))</f>
        <v>35.</v>
      </c>
      <c r="BV39" s="129" t="str">
        <f>IF(ISBLANK(laps_times[[#This Row],[65]]),"DNF",CONCATENATE(RANK(rounds_cum_time[[#This Row],[65]],rounds_cum_time[65],1),"."))</f>
        <v>35.</v>
      </c>
      <c r="BW39" s="129" t="str">
        <f>IF(ISBLANK(laps_times[[#This Row],[66]]),"DNF",CONCATENATE(RANK(rounds_cum_time[[#This Row],[66]],rounds_cum_time[66],1),"."))</f>
        <v>34.</v>
      </c>
      <c r="BX39" s="129" t="str">
        <f>IF(ISBLANK(laps_times[[#This Row],[67]]),"DNF",CONCATENATE(RANK(rounds_cum_time[[#This Row],[67]],rounds_cum_time[67],1),"."))</f>
        <v>35.</v>
      </c>
      <c r="BY39" s="129" t="str">
        <f>IF(ISBLANK(laps_times[[#This Row],[68]]),"DNF",CONCATENATE(RANK(rounds_cum_time[[#This Row],[68]],rounds_cum_time[68],1),"."))</f>
        <v>35.</v>
      </c>
      <c r="BZ39" s="129" t="str">
        <f>IF(ISBLANK(laps_times[[#This Row],[69]]),"DNF",CONCATENATE(RANK(rounds_cum_time[[#This Row],[69]],rounds_cum_time[69],1),"."))</f>
        <v>35.</v>
      </c>
      <c r="CA39" s="129" t="str">
        <f>IF(ISBLANK(laps_times[[#This Row],[70]]),"DNF",CONCATENATE(RANK(rounds_cum_time[[#This Row],[70]],rounds_cum_time[70],1),"."))</f>
        <v>35.</v>
      </c>
      <c r="CB39" s="129" t="str">
        <f>IF(ISBLANK(laps_times[[#This Row],[71]]),"DNF",CONCATENATE(RANK(rounds_cum_time[[#This Row],[71]],rounds_cum_time[71],1),"."))</f>
        <v>35.</v>
      </c>
      <c r="CC39" s="129" t="str">
        <f>IF(ISBLANK(laps_times[[#This Row],[72]]),"DNF",CONCATENATE(RANK(rounds_cum_time[[#This Row],[72]],rounds_cum_time[72],1),"."))</f>
        <v>36.</v>
      </c>
      <c r="CD39" s="129" t="str">
        <f>IF(ISBLANK(laps_times[[#This Row],[73]]),"DNF",CONCATENATE(RANK(rounds_cum_time[[#This Row],[73]],rounds_cum_time[73],1),"."))</f>
        <v>37.</v>
      </c>
      <c r="CE39" s="129" t="str">
        <f>IF(ISBLANK(laps_times[[#This Row],[74]]),"DNF",CONCATENATE(RANK(rounds_cum_time[[#This Row],[74]],rounds_cum_time[74],1),"."))</f>
        <v>37.</v>
      </c>
      <c r="CF39" s="129" t="str">
        <f>IF(ISBLANK(laps_times[[#This Row],[75]]),"DNF",CONCATENATE(RANK(rounds_cum_time[[#This Row],[75]],rounds_cum_time[75],1),"."))</f>
        <v>37.</v>
      </c>
      <c r="CG39" s="129" t="str">
        <f>IF(ISBLANK(laps_times[[#This Row],[76]]),"DNF",CONCATENATE(RANK(rounds_cum_time[[#This Row],[76]],rounds_cum_time[76],1),"."))</f>
        <v>37.</v>
      </c>
      <c r="CH39" s="129" t="str">
        <f>IF(ISBLANK(laps_times[[#This Row],[77]]),"DNF",CONCATENATE(RANK(rounds_cum_time[[#This Row],[77]],rounds_cum_time[77],1),"."))</f>
        <v>37.</v>
      </c>
      <c r="CI39" s="129" t="str">
        <f>IF(ISBLANK(laps_times[[#This Row],[78]]),"DNF",CONCATENATE(RANK(rounds_cum_time[[#This Row],[78]],rounds_cum_time[78],1),"."))</f>
        <v>37.</v>
      </c>
      <c r="CJ39" s="129" t="str">
        <f>IF(ISBLANK(laps_times[[#This Row],[79]]),"DNF",CONCATENATE(RANK(rounds_cum_time[[#This Row],[79]],rounds_cum_time[79],1),"."))</f>
        <v>37.</v>
      </c>
      <c r="CK39" s="129" t="str">
        <f>IF(ISBLANK(laps_times[[#This Row],[80]]),"DNF",CONCATENATE(RANK(rounds_cum_time[[#This Row],[80]],rounds_cum_time[80],1),"."))</f>
        <v>37.</v>
      </c>
      <c r="CL39" s="129" t="str">
        <f>IF(ISBLANK(laps_times[[#This Row],[81]]),"DNF",CONCATENATE(RANK(rounds_cum_time[[#This Row],[81]],rounds_cum_time[81],1),"."))</f>
        <v>37.</v>
      </c>
      <c r="CM39" s="129" t="str">
        <f>IF(ISBLANK(laps_times[[#This Row],[82]]),"DNF",CONCATENATE(RANK(rounds_cum_time[[#This Row],[82]],rounds_cum_time[82],1),"."))</f>
        <v>37.</v>
      </c>
      <c r="CN39" s="129" t="str">
        <f>IF(ISBLANK(laps_times[[#This Row],[83]]),"DNF",CONCATENATE(RANK(rounds_cum_time[[#This Row],[83]],rounds_cum_time[83],1),"."))</f>
        <v>37.</v>
      </c>
      <c r="CO39" s="129" t="str">
        <f>IF(ISBLANK(laps_times[[#This Row],[84]]),"DNF",CONCATENATE(RANK(rounds_cum_time[[#This Row],[84]],rounds_cum_time[84],1),"."))</f>
        <v>37.</v>
      </c>
      <c r="CP39" s="129" t="str">
        <f>IF(ISBLANK(laps_times[[#This Row],[85]]),"DNF",CONCATENATE(RANK(rounds_cum_time[[#This Row],[85]],rounds_cum_time[85],1),"."))</f>
        <v>36.</v>
      </c>
      <c r="CQ39" s="129" t="str">
        <f>IF(ISBLANK(laps_times[[#This Row],[86]]),"DNF",CONCATENATE(RANK(rounds_cum_time[[#This Row],[86]],rounds_cum_time[86],1),"."))</f>
        <v>36.</v>
      </c>
      <c r="CR39" s="129" t="str">
        <f>IF(ISBLANK(laps_times[[#This Row],[87]]),"DNF",CONCATENATE(RANK(rounds_cum_time[[#This Row],[87]],rounds_cum_time[87],1),"."))</f>
        <v>37.</v>
      </c>
      <c r="CS39" s="129" t="str">
        <f>IF(ISBLANK(laps_times[[#This Row],[88]]),"DNF",CONCATENATE(RANK(rounds_cum_time[[#This Row],[88]],rounds_cum_time[88],1),"."))</f>
        <v>37.</v>
      </c>
      <c r="CT39" s="129" t="str">
        <f>IF(ISBLANK(laps_times[[#This Row],[89]]),"DNF",CONCATENATE(RANK(rounds_cum_time[[#This Row],[89]],rounds_cum_time[89],1),"."))</f>
        <v>37.</v>
      </c>
      <c r="CU39" s="129" t="str">
        <f>IF(ISBLANK(laps_times[[#This Row],[90]]),"DNF",CONCATENATE(RANK(rounds_cum_time[[#This Row],[90]],rounds_cum_time[90],1),"."))</f>
        <v>37.</v>
      </c>
      <c r="CV39" s="129" t="str">
        <f>IF(ISBLANK(laps_times[[#This Row],[91]]),"DNF",CONCATENATE(RANK(rounds_cum_time[[#This Row],[91]],rounds_cum_time[91],1),"."))</f>
        <v>37.</v>
      </c>
      <c r="CW39" s="129" t="str">
        <f>IF(ISBLANK(laps_times[[#This Row],[92]]),"DNF",CONCATENATE(RANK(rounds_cum_time[[#This Row],[92]],rounds_cum_time[92],1),"."))</f>
        <v>37.</v>
      </c>
      <c r="CX39" s="129" t="str">
        <f>IF(ISBLANK(laps_times[[#This Row],[93]]),"DNF",CONCATENATE(RANK(rounds_cum_time[[#This Row],[93]],rounds_cum_time[93],1),"."))</f>
        <v>37.</v>
      </c>
      <c r="CY39" s="129" t="str">
        <f>IF(ISBLANK(laps_times[[#This Row],[94]]),"DNF",CONCATENATE(RANK(rounds_cum_time[[#This Row],[94]],rounds_cum_time[94],1),"."))</f>
        <v>37.</v>
      </c>
      <c r="CZ39" s="129" t="str">
        <f>IF(ISBLANK(laps_times[[#This Row],[95]]),"DNF",CONCATENATE(RANK(rounds_cum_time[[#This Row],[95]],rounds_cum_time[95],1),"."))</f>
        <v>37.</v>
      </c>
      <c r="DA39" s="129" t="str">
        <f>IF(ISBLANK(laps_times[[#This Row],[96]]),"DNF",CONCATENATE(RANK(rounds_cum_time[[#This Row],[96]],rounds_cum_time[96],1),"."))</f>
        <v>37.</v>
      </c>
      <c r="DB39" s="129" t="str">
        <f>IF(ISBLANK(laps_times[[#This Row],[97]]),"DNF",CONCATENATE(RANK(rounds_cum_time[[#This Row],[97]],rounds_cum_time[97],1),"."))</f>
        <v>36.</v>
      </c>
      <c r="DC39" s="129" t="str">
        <f>IF(ISBLANK(laps_times[[#This Row],[98]]),"DNF",CONCATENATE(RANK(rounds_cum_time[[#This Row],[98]],rounds_cum_time[98],1),"."))</f>
        <v>36.</v>
      </c>
      <c r="DD39" s="129" t="str">
        <f>IF(ISBLANK(laps_times[[#This Row],[99]]),"DNF",CONCATENATE(RANK(rounds_cum_time[[#This Row],[99]],rounds_cum_time[99],1),"."))</f>
        <v>36.</v>
      </c>
      <c r="DE39" s="129" t="str">
        <f>IF(ISBLANK(laps_times[[#This Row],[100]]),"DNF",CONCATENATE(RANK(rounds_cum_time[[#This Row],[100]],rounds_cum_time[100],1),"."))</f>
        <v>36.</v>
      </c>
      <c r="DF39" s="129" t="str">
        <f>IF(ISBLANK(laps_times[[#This Row],[101]]),"DNF",CONCATENATE(RANK(rounds_cum_time[[#This Row],[101]],rounds_cum_time[101],1),"."))</f>
        <v>36.</v>
      </c>
      <c r="DG39" s="129" t="str">
        <f>IF(ISBLANK(laps_times[[#This Row],[102]]),"DNF",CONCATENATE(RANK(rounds_cum_time[[#This Row],[102]],rounds_cum_time[102],1),"."))</f>
        <v>36.</v>
      </c>
      <c r="DH39" s="129" t="str">
        <f>IF(ISBLANK(laps_times[[#This Row],[103]]),"DNF",CONCATENATE(RANK(rounds_cum_time[[#This Row],[103]],rounds_cum_time[103],1),"."))</f>
        <v>36.</v>
      </c>
      <c r="DI39" s="130" t="str">
        <f>IF(ISBLANK(laps_times[[#This Row],[104]]),"DNF",CONCATENATE(RANK(rounds_cum_time[[#This Row],[104]],rounds_cum_time[104],1),"."))</f>
        <v>36.</v>
      </c>
      <c r="DJ39" s="130" t="str">
        <f>IF(ISBLANK(laps_times[[#This Row],[105]]),"DNF",CONCATENATE(RANK(rounds_cum_time[[#This Row],[105]],rounds_cum_time[105],1),"."))</f>
        <v>36.</v>
      </c>
    </row>
    <row r="40" spans="2:114">
      <c r="B40" s="123">
        <f>laps_times[[#This Row],[poř]]</f>
        <v>37</v>
      </c>
      <c r="C40" s="128">
        <f>laps_times[[#This Row],[s.č.]]</f>
        <v>68</v>
      </c>
      <c r="D40" s="124" t="str">
        <f>laps_times[[#This Row],[jméno]]</f>
        <v>Šíma Jan</v>
      </c>
      <c r="E40" s="125">
        <f>laps_times[[#This Row],[roč]]</f>
        <v>1970</v>
      </c>
      <c r="F40" s="125" t="str">
        <f>laps_times[[#This Row],[kat]]</f>
        <v>M40</v>
      </c>
      <c r="G40" s="125">
        <f>laps_times[[#This Row],[poř_kat]]</f>
        <v>15</v>
      </c>
      <c r="H40" s="124" t="str">
        <f>IF(ISBLANK(laps_times[[#This Row],[klub]]),"-",laps_times[[#This Row],[klub]])</f>
        <v>Cyklo Outdoor Netolice</v>
      </c>
      <c r="I40" s="133">
        <f>laps_times[[#This Row],[celk. čas]]</f>
        <v>0.15689930555555556</v>
      </c>
      <c r="J40" s="129" t="str">
        <f>IF(ISBLANK(laps_times[[#This Row],[1]]),"DNF",CONCATENATE(RANK(rounds_cum_time[[#This Row],[1]],rounds_cum_time[1],1),"."))</f>
        <v>29.</v>
      </c>
      <c r="K40" s="129" t="str">
        <f>IF(ISBLANK(laps_times[[#This Row],[2]]),"DNF",CONCATENATE(RANK(rounds_cum_time[[#This Row],[2]],rounds_cum_time[2],1),"."))</f>
        <v>36.</v>
      </c>
      <c r="L40" s="129" t="str">
        <f>IF(ISBLANK(laps_times[[#This Row],[3]]),"DNF",CONCATENATE(RANK(rounds_cum_time[[#This Row],[3]],rounds_cum_time[3],1),"."))</f>
        <v>37.</v>
      </c>
      <c r="M40" s="129" t="str">
        <f>IF(ISBLANK(laps_times[[#This Row],[4]]),"DNF",CONCATENATE(RANK(rounds_cum_time[[#This Row],[4]],rounds_cum_time[4],1),"."))</f>
        <v>38.</v>
      </c>
      <c r="N40" s="129" t="str">
        <f>IF(ISBLANK(laps_times[[#This Row],[5]]),"DNF",CONCATENATE(RANK(rounds_cum_time[[#This Row],[5]],rounds_cum_time[5],1),"."))</f>
        <v>38.</v>
      </c>
      <c r="O40" s="129" t="str">
        <f>IF(ISBLANK(laps_times[[#This Row],[6]]),"DNF",CONCATENATE(RANK(rounds_cum_time[[#This Row],[6]],rounds_cum_time[6],1),"."))</f>
        <v>39.</v>
      </c>
      <c r="P40" s="129" t="str">
        <f>IF(ISBLANK(laps_times[[#This Row],[7]]),"DNF",CONCATENATE(RANK(rounds_cum_time[[#This Row],[7]],rounds_cum_time[7],1),"."))</f>
        <v>39.</v>
      </c>
      <c r="Q40" s="129" t="str">
        <f>IF(ISBLANK(laps_times[[#This Row],[8]]),"DNF",CONCATENATE(RANK(rounds_cum_time[[#This Row],[8]],rounds_cum_time[8],1),"."))</f>
        <v>39.</v>
      </c>
      <c r="R40" s="129" t="str">
        <f>IF(ISBLANK(laps_times[[#This Row],[9]]),"DNF",CONCATENATE(RANK(rounds_cum_time[[#This Row],[9]],rounds_cum_time[9],1),"."))</f>
        <v>39.</v>
      </c>
      <c r="S40" s="129" t="str">
        <f>IF(ISBLANK(laps_times[[#This Row],[10]]),"DNF",CONCATENATE(RANK(rounds_cum_time[[#This Row],[10]],rounds_cum_time[10],1),"."))</f>
        <v>39.</v>
      </c>
      <c r="T40" s="129" t="str">
        <f>IF(ISBLANK(laps_times[[#This Row],[11]]),"DNF",CONCATENATE(RANK(rounds_cum_time[[#This Row],[11]],rounds_cum_time[11],1),"."))</f>
        <v>39.</v>
      </c>
      <c r="U40" s="129" t="str">
        <f>IF(ISBLANK(laps_times[[#This Row],[12]]),"DNF",CONCATENATE(RANK(rounds_cum_time[[#This Row],[12]],rounds_cum_time[12],1),"."))</f>
        <v>40.</v>
      </c>
      <c r="V40" s="129" t="str">
        <f>IF(ISBLANK(laps_times[[#This Row],[13]]),"DNF",CONCATENATE(RANK(rounds_cum_time[[#This Row],[13]],rounds_cum_time[13],1),"."))</f>
        <v>40.</v>
      </c>
      <c r="W40" s="129" t="str">
        <f>IF(ISBLANK(laps_times[[#This Row],[14]]),"DNF",CONCATENATE(RANK(rounds_cum_time[[#This Row],[14]],rounds_cum_time[14],1),"."))</f>
        <v>40.</v>
      </c>
      <c r="X40" s="129" t="str">
        <f>IF(ISBLANK(laps_times[[#This Row],[15]]),"DNF",CONCATENATE(RANK(rounds_cum_time[[#This Row],[15]],rounds_cum_time[15],1),"."))</f>
        <v>40.</v>
      </c>
      <c r="Y40" s="129" t="str">
        <f>IF(ISBLANK(laps_times[[#This Row],[16]]),"DNF",CONCATENATE(RANK(rounds_cum_time[[#This Row],[16]],rounds_cum_time[16],1),"."))</f>
        <v>46.</v>
      </c>
      <c r="Z40" s="129" t="str">
        <f>IF(ISBLANK(laps_times[[#This Row],[17]]),"DNF",CONCATENATE(RANK(rounds_cum_time[[#This Row],[17]],rounds_cum_time[17],1),"."))</f>
        <v>45.</v>
      </c>
      <c r="AA40" s="129" t="str">
        <f>IF(ISBLANK(laps_times[[#This Row],[18]]),"DNF",CONCATENATE(RANK(rounds_cum_time[[#This Row],[18]],rounds_cum_time[18],1),"."))</f>
        <v>43.</v>
      </c>
      <c r="AB40" s="129" t="str">
        <f>IF(ISBLANK(laps_times[[#This Row],[19]]),"DNF",CONCATENATE(RANK(rounds_cum_time[[#This Row],[19]],rounds_cum_time[19],1),"."))</f>
        <v>43.</v>
      </c>
      <c r="AC40" s="129" t="str">
        <f>IF(ISBLANK(laps_times[[#This Row],[20]]),"DNF",CONCATENATE(RANK(rounds_cum_time[[#This Row],[20]],rounds_cum_time[20],1),"."))</f>
        <v>41.</v>
      </c>
      <c r="AD40" s="129" t="str">
        <f>IF(ISBLANK(laps_times[[#This Row],[21]]),"DNF",CONCATENATE(RANK(rounds_cum_time[[#This Row],[21]],rounds_cum_time[21],1),"."))</f>
        <v>42.</v>
      </c>
      <c r="AE40" s="129" t="str">
        <f>IF(ISBLANK(laps_times[[#This Row],[22]]),"DNF",CONCATENATE(RANK(rounds_cum_time[[#This Row],[22]],rounds_cum_time[22],1),"."))</f>
        <v>41.</v>
      </c>
      <c r="AF40" s="129" t="str">
        <f>IF(ISBLANK(laps_times[[#This Row],[23]]),"DNF",CONCATENATE(RANK(rounds_cum_time[[#This Row],[23]],rounds_cum_time[23],1),"."))</f>
        <v>42.</v>
      </c>
      <c r="AG40" s="129" t="str">
        <f>IF(ISBLANK(laps_times[[#This Row],[24]]),"DNF",CONCATENATE(RANK(rounds_cum_time[[#This Row],[24]],rounds_cum_time[24],1),"."))</f>
        <v>42.</v>
      </c>
      <c r="AH40" s="129" t="str">
        <f>IF(ISBLANK(laps_times[[#This Row],[25]]),"DNF",CONCATENATE(RANK(rounds_cum_time[[#This Row],[25]],rounds_cum_time[25],1),"."))</f>
        <v>42.</v>
      </c>
      <c r="AI40" s="129" t="str">
        <f>IF(ISBLANK(laps_times[[#This Row],[26]]),"DNF",CONCATENATE(RANK(rounds_cum_time[[#This Row],[26]],rounds_cum_time[26],1),"."))</f>
        <v>42.</v>
      </c>
      <c r="AJ40" s="129" t="str">
        <f>IF(ISBLANK(laps_times[[#This Row],[27]]),"DNF",CONCATENATE(RANK(rounds_cum_time[[#This Row],[27]],rounds_cum_time[27],1),"."))</f>
        <v>42.</v>
      </c>
      <c r="AK40" s="129" t="str">
        <f>IF(ISBLANK(laps_times[[#This Row],[28]]),"DNF",CONCATENATE(RANK(rounds_cum_time[[#This Row],[28]],rounds_cum_time[28],1),"."))</f>
        <v>42.</v>
      </c>
      <c r="AL40" s="129" t="str">
        <f>IF(ISBLANK(laps_times[[#This Row],[29]]),"DNF",CONCATENATE(RANK(rounds_cum_time[[#This Row],[29]],rounds_cum_time[29],1),"."))</f>
        <v>42.</v>
      </c>
      <c r="AM40" s="129" t="str">
        <f>IF(ISBLANK(laps_times[[#This Row],[30]]),"DNF",CONCATENATE(RANK(rounds_cum_time[[#This Row],[30]],rounds_cum_time[30],1),"."))</f>
        <v>41.</v>
      </c>
      <c r="AN40" s="129" t="str">
        <f>IF(ISBLANK(laps_times[[#This Row],[31]]),"DNF",CONCATENATE(RANK(rounds_cum_time[[#This Row],[31]],rounds_cum_time[31],1),"."))</f>
        <v>42.</v>
      </c>
      <c r="AO40" s="129" t="str">
        <f>IF(ISBLANK(laps_times[[#This Row],[32]]),"DNF",CONCATENATE(RANK(rounds_cum_time[[#This Row],[32]],rounds_cum_time[32],1),"."))</f>
        <v>41.</v>
      </c>
      <c r="AP40" s="129" t="str">
        <f>IF(ISBLANK(laps_times[[#This Row],[33]]),"DNF",CONCATENATE(RANK(rounds_cum_time[[#This Row],[33]],rounds_cum_time[33],1),"."))</f>
        <v>42.</v>
      </c>
      <c r="AQ40" s="129" t="str">
        <f>IF(ISBLANK(laps_times[[#This Row],[34]]),"DNF",CONCATENATE(RANK(rounds_cum_time[[#This Row],[34]],rounds_cum_time[34],1),"."))</f>
        <v>43.</v>
      </c>
      <c r="AR40" s="129" t="str">
        <f>IF(ISBLANK(laps_times[[#This Row],[35]]),"DNF",CONCATENATE(RANK(rounds_cum_time[[#This Row],[35]],rounds_cum_time[35],1),"."))</f>
        <v>44.</v>
      </c>
      <c r="AS40" s="129" t="str">
        <f>IF(ISBLANK(laps_times[[#This Row],[36]]),"DNF",CONCATENATE(RANK(rounds_cum_time[[#This Row],[36]],rounds_cum_time[36],1),"."))</f>
        <v>43.</v>
      </c>
      <c r="AT40" s="129" t="str">
        <f>IF(ISBLANK(laps_times[[#This Row],[37]]),"DNF",CONCATENATE(RANK(rounds_cum_time[[#This Row],[37]],rounds_cum_time[37],1),"."))</f>
        <v>41.</v>
      </c>
      <c r="AU40" s="129" t="str">
        <f>IF(ISBLANK(laps_times[[#This Row],[38]]),"DNF",CONCATENATE(RANK(rounds_cum_time[[#This Row],[38]],rounds_cum_time[38],1),"."))</f>
        <v>41.</v>
      </c>
      <c r="AV40" s="129" t="str">
        <f>IF(ISBLANK(laps_times[[#This Row],[39]]),"DNF",CONCATENATE(RANK(rounds_cum_time[[#This Row],[39]],rounds_cum_time[39],1),"."))</f>
        <v>41.</v>
      </c>
      <c r="AW40" s="129" t="str">
        <f>IF(ISBLANK(laps_times[[#This Row],[40]]),"DNF",CONCATENATE(RANK(rounds_cum_time[[#This Row],[40]],rounds_cum_time[40],1),"."))</f>
        <v>41.</v>
      </c>
      <c r="AX40" s="129" t="str">
        <f>IF(ISBLANK(laps_times[[#This Row],[41]]),"DNF",CONCATENATE(RANK(rounds_cum_time[[#This Row],[41]],rounds_cum_time[41],1),"."))</f>
        <v>41.</v>
      </c>
      <c r="AY40" s="129" t="str">
        <f>IF(ISBLANK(laps_times[[#This Row],[42]]),"DNF",CONCATENATE(RANK(rounds_cum_time[[#This Row],[42]],rounds_cum_time[42],1),"."))</f>
        <v>42.</v>
      </c>
      <c r="AZ40" s="129" t="str">
        <f>IF(ISBLANK(laps_times[[#This Row],[43]]),"DNF",CONCATENATE(RANK(rounds_cum_time[[#This Row],[43]],rounds_cum_time[43],1),"."))</f>
        <v>43.</v>
      </c>
      <c r="BA40" s="129" t="str">
        <f>IF(ISBLANK(laps_times[[#This Row],[44]]),"DNF",CONCATENATE(RANK(rounds_cum_time[[#This Row],[44]],rounds_cum_time[44],1),"."))</f>
        <v>43.</v>
      </c>
      <c r="BB40" s="129" t="str">
        <f>IF(ISBLANK(laps_times[[#This Row],[45]]),"DNF",CONCATENATE(RANK(rounds_cum_time[[#This Row],[45]],rounds_cum_time[45],1),"."))</f>
        <v>42.</v>
      </c>
      <c r="BC40" s="129" t="str">
        <f>IF(ISBLANK(laps_times[[#This Row],[46]]),"DNF",CONCATENATE(RANK(rounds_cum_time[[#This Row],[46]],rounds_cum_time[46],1),"."))</f>
        <v>42.</v>
      </c>
      <c r="BD40" s="129" t="str">
        <f>IF(ISBLANK(laps_times[[#This Row],[47]]),"DNF",CONCATENATE(RANK(rounds_cum_time[[#This Row],[47]],rounds_cum_time[47],1),"."))</f>
        <v>42.</v>
      </c>
      <c r="BE40" s="129" t="str">
        <f>IF(ISBLANK(laps_times[[#This Row],[48]]),"DNF",CONCATENATE(RANK(rounds_cum_time[[#This Row],[48]],rounds_cum_time[48],1),"."))</f>
        <v>42.</v>
      </c>
      <c r="BF40" s="129" t="str">
        <f>IF(ISBLANK(laps_times[[#This Row],[49]]),"DNF",CONCATENATE(RANK(rounds_cum_time[[#This Row],[49]],rounds_cum_time[49],1),"."))</f>
        <v>42.</v>
      </c>
      <c r="BG40" s="129" t="str">
        <f>IF(ISBLANK(laps_times[[#This Row],[50]]),"DNF",CONCATENATE(RANK(rounds_cum_time[[#This Row],[50]],rounds_cum_time[50],1),"."))</f>
        <v>43.</v>
      </c>
      <c r="BH40" s="129" t="str">
        <f>IF(ISBLANK(laps_times[[#This Row],[51]]),"DNF",CONCATENATE(RANK(rounds_cum_time[[#This Row],[51]],rounds_cum_time[51],1),"."))</f>
        <v>43.</v>
      </c>
      <c r="BI40" s="129" t="str">
        <f>IF(ISBLANK(laps_times[[#This Row],[52]]),"DNF",CONCATENATE(RANK(rounds_cum_time[[#This Row],[52]],rounds_cum_time[52],1),"."))</f>
        <v>43.</v>
      </c>
      <c r="BJ40" s="129" t="str">
        <f>IF(ISBLANK(laps_times[[#This Row],[53]]),"DNF",CONCATENATE(RANK(rounds_cum_time[[#This Row],[53]],rounds_cum_time[53],1),"."))</f>
        <v>44.</v>
      </c>
      <c r="BK40" s="129" t="str">
        <f>IF(ISBLANK(laps_times[[#This Row],[54]]),"DNF",CONCATENATE(RANK(rounds_cum_time[[#This Row],[54]],rounds_cum_time[54],1),"."))</f>
        <v>44.</v>
      </c>
      <c r="BL40" s="129" t="str">
        <f>IF(ISBLANK(laps_times[[#This Row],[55]]),"DNF",CONCATENATE(RANK(rounds_cum_time[[#This Row],[55]],rounds_cum_time[55],1),"."))</f>
        <v>44.</v>
      </c>
      <c r="BM40" s="129" t="str">
        <f>IF(ISBLANK(laps_times[[#This Row],[56]]),"DNF",CONCATENATE(RANK(rounds_cum_time[[#This Row],[56]],rounds_cum_time[56],1),"."))</f>
        <v>44.</v>
      </c>
      <c r="BN40" s="129" t="str">
        <f>IF(ISBLANK(laps_times[[#This Row],[57]]),"DNF",CONCATENATE(RANK(rounds_cum_time[[#This Row],[57]],rounds_cum_time[57],1),"."))</f>
        <v>44.</v>
      </c>
      <c r="BO40" s="129" t="str">
        <f>IF(ISBLANK(laps_times[[#This Row],[58]]),"DNF",CONCATENATE(RANK(rounds_cum_time[[#This Row],[58]],rounds_cum_time[58],1),"."))</f>
        <v>44.</v>
      </c>
      <c r="BP40" s="129" t="str">
        <f>IF(ISBLANK(laps_times[[#This Row],[59]]),"DNF",CONCATENATE(RANK(rounds_cum_time[[#This Row],[59]],rounds_cum_time[59],1),"."))</f>
        <v>44.</v>
      </c>
      <c r="BQ40" s="129" t="str">
        <f>IF(ISBLANK(laps_times[[#This Row],[60]]),"DNF",CONCATENATE(RANK(rounds_cum_time[[#This Row],[60]],rounds_cum_time[60],1),"."))</f>
        <v>44.</v>
      </c>
      <c r="BR40" s="129" t="str">
        <f>IF(ISBLANK(laps_times[[#This Row],[61]]),"DNF",CONCATENATE(RANK(rounds_cum_time[[#This Row],[61]],rounds_cum_time[61],1),"."))</f>
        <v>44.</v>
      </c>
      <c r="BS40" s="129" t="str">
        <f>IF(ISBLANK(laps_times[[#This Row],[62]]),"DNF",CONCATENATE(RANK(rounds_cum_time[[#This Row],[62]],rounds_cum_time[62],1),"."))</f>
        <v>44.</v>
      </c>
      <c r="BT40" s="129" t="str">
        <f>IF(ISBLANK(laps_times[[#This Row],[63]]),"DNF",CONCATENATE(RANK(rounds_cum_time[[#This Row],[63]],rounds_cum_time[63],1),"."))</f>
        <v>44.</v>
      </c>
      <c r="BU40" s="129" t="str">
        <f>IF(ISBLANK(laps_times[[#This Row],[64]]),"DNF",CONCATENATE(RANK(rounds_cum_time[[#This Row],[64]],rounds_cum_time[64],1),"."))</f>
        <v>44.</v>
      </c>
      <c r="BV40" s="129" t="str">
        <f>IF(ISBLANK(laps_times[[#This Row],[65]]),"DNF",CONCATENATE(RANK(rounds_cum_time[[#This Row],[65]],rounds_cum_time[65],1),"."))</f>
        <v>43.</v>
      </c>
      <c r="BW40" s="129" t="str">
        <f>IF(ISBLANK(laps_times[[#This Row],[66]]),"DNF",CONCATENATE(RANK(rounds_cum_time[[#This Row],[66]],rounds_cum_time[66],1),"."))</f>
        <v>41.</v>
      </c>
      <c r="BX40" s="129" t="str">
        <f>IF(ISBLANK(laps_times[[#This Row],[67]]),"DNF",CONCATENATE(RANK(rounds_cum_time[[#This Row],[67]],rounds_cum_time[67],1),"."))</f>
        <v>41.</v>
      </c>
      <c r="BY40" s="129" t="str">
        <f>IF(ISBLANK(laps_times[[#This Row],[68]]),"DNF",CONCATENATE(RANK(rounds_cum_time[[#This Row],[68]],rounds_cum_time[68],1),"."))</f>
        <v>41.</v>
      </c>
      <c r="BZ40" s="129" t="str">
        <f>IF(ISBLANK(laps_times[[#This Row],[69]]),"DNF",CONCATENATE(RANK(rounds_cum_time[[#This Row],[69]],rounds_cum_time[69],1),"."))</f>
        <v>41.</v>
      </c>
      <c r="CA40" s="129" t="str">
        <f>IF(ISBLANK(laps_times[[#This Row],[70]]),"DNF",CONCATENATE(RANK(rounds_cum_time[[#This Row],[70]],rounds_cum_time[70],1),"."))</f>
        <v>41.</v>
      </c>
      <c r="CB40" s="129" t="str">
        <f>IF(ISBLANK(laps_times[[#This Row],[71]]),"DNF",CONCATENATE(RANK(rounds_cum_time[[#This Row],[71]],rounds_cum_time[71],1),"."))</f>
        <v>41.</v>
      </c>
      <c r="CC40" s="129" t="str">
        <f>IF(ISBLANK(laps_times[[#This Row],[72]]),"DNF",CONCATENATE(RANK(rounds_cum_time[[#This Row],[72]],rounds_cum_time[72],1),"."))</f>
        <v>41.</v>
      </c>
      <c r="CD40" s="129" t="str">
        <f>IF(ISBLANK(laps_times[[#This Row],[73]]),"DNF",CONCATENATE(RANK(rounds_cum_time[[#This Row],[73]],rounds_cum_time[73],1),"."))</f>
        <v>41.</v>
      </c>
      <c r="CE40" s="129" t="str">
        <f>IF(ISBLANK(laps_times[[#This Row],[74]]),"DNF",CONCATENATE(RANK(rounds_cum_time[[#This Row],[74]],rounds_cum_time[74],1),"."))</f>
        <v>40.</v>
      </c>
      <c r="CF40" s="129" t="str">
        <f>IF(ISBLANK(laps_times[[#This Row],[75]]),"DNF",CONCATENATE(RANK(rounds_cum_time[[#This Row],[75]],rounds_cum_time[75],1),"."))</f>
        <v>40.</v>
      </c>
      <c r="CG40" s="129" t="str">
        <f>IF(ISBLANK(laps_times[[#This Row],[76]]),"DNF",CONCATENATE(RANK(rounds_cum_time[[#This Row],[76]],rounds_cum_time[76],1),"."))</f>
        <v>40.</v>
      </c>
      <c r="CH40" s="129" t="str">
        <f>IF(ISBLANK(laps_times[[#This Row],[77]]),"DNF",CONCATENATE(RANK(rounds_cum_time[[#This Row],[77]],rounds_cum_time[77],1),"."))</f>
        <v>39.</v>
      </c>
      <c r="CI40" s="129" t="str">
        <f>IF(ISBLANK(laps_times[[#This Row],[78]]),"DNF",CONCATENATE(RANK(rounds_cum_time[[#This Row],[78]],rounds_cum_time[78],1),"."))</f>
        <v>39.</v>
      </c>
      <c r="CJ40" s="129" t="str">
        <f>IF(ISBLANK(laps_times[[#This Row],[79]]),"DNF",CONCATENATE(RANK(rounds_cum_time[[#This Row],[79]],rounds_cum_time[79],1),"."))</f>
        <v>40.</v>
      </c>
      <c r="CK40" s="129" t="str">
        <f>IF(ISBLANK(laps_times[[#This Row],[80]]),"DNF",CONCATENATE(RANK(rounds_cum_time[[#This Row],[80]],rounds_cum_time[80],1),"."))</f>
        <v>40.</v>
      </c>
      <c r="CL40" s="129" t="str">
        <f>IF(ISBLANK(laps_times[[#This Row],[81]]),"DNF",CONCATENATE(RANK(rounds_cum_time[[#This Row],[81]],rounds_cum_time[81],1),"."))</f>
        <v>40.</v>
      </c>
      <c r="CM40" s="129" t="str">
        <f>IF(ISBLANK(laps_times[[#This Row],[82]]),"DNF",CONCATENATE(RANK(rounds_cum_time[[#This Row],[82]],rounds_cum_time[82],1),"."))</f>
        <v>39.</v>
      </c>
      <c r="CN40" s="129" t="str">
        <f>IF(ISBLANK(laps_times[[#This Row],[83]]),"DNF",CONCATENATE(RANK(rounds_cum_time[[#This Row],[83]],rounds_cum_time[83],1),"."))</f>
        <v>39.</v>
      </c>
      <c r="CO40" s="129" t="str">
        <f>IF(ISBLANK(laps_times[[#This Row],[84]]),"DNF",CONCATENATE(RANK(rounds_cum_time[[#This Row],[84]],rounds_cum_time[84],1),"."))</f>
        <v>40.</v>
      </c>
      <c r="CP40" s="129" t="str">
        <f>IF(ISBLANK(laps_times[[#This Row],[85]]),"DNF",CONCATENATE(RANK(rounds_cum_time[[#This Row],[85]],rounds_cum_time[85],1),"."))</f>
        <v>40.</v>
      </c>
      <c r="CQ40" s="129" t="str">
        <f>IF(ISBLANK(laps_times[[#This Row],[86]]),"DNF",CONCATENATE(RANK(rounds_cum_time[[#This Row],[86]],rounds_cum_time[86],1),"."))</f>
        <v>40.</v>
      </c>
      <c r="CR40" s="129" t="str">
        <f>IF(ISBLANK(laps_times[[#This Row],[87]]),"DNF",CONCATENATE(RANK(rounds_cum_time[[#This Row],[87]],rounds_cum_time[87],1),"."))</f>
        <v>40.</v>
      </c>
      <c r="CS40" s="129" t="str">
        <f>IF(ISBLANK(laps_times[[#This Row],[88]]),"DNF",CONCATENATE(RANK(rounds_cum_time[[#This Row],[88]],rounds_cum_time[88],1),"."))</f>
        <v>40.</v>
      </c>
      <c r="CT40" s="129" t="str">
        <f>IF(ISBLANK(laps_times[[#This Row],[89]]),"DNF",CONCATENATE(RANK(rounds_cum_time[[#This Row],[89]],rounds_cum_time[89],1),"."))</f>
        <v>39.</v>
      </c>
      <c r="CU40" s="129" t="str">
        <f>IF(ISBLANK(laps_times[[#This Row],[90]]),"DNF",CONCATENATE(RANK(rounds_cum_time[[#This Row],[90]],rounds_cum_time[90],1),"."))</f>
        <v>38.</v>
      </c>
      <c r="CV40" s="129" t="str">
        <f>IF(ISBLANK(laps_times[[#This Row],[91]]),"DNF",CONCATENATE(RANK(rounds_cum_time[[#This Row],[91]],rounds_cum_time[91],1),"."))</f>
        <v>38.</v>
      </c>
      <c r="CW40" s="129" t="str">
        <f>IF(ISBLANK(laps_times[[#This Row],[92]]),"DNF",CONCATENATE(RANK(rounds_cum_time[[#This Row],[92]],rounds_cum_time[92],1),"."))</f>
        <v>38.</v>
      </c>
      <c r="CX40" s="129" t="str">
        <f>IF(ISBLANK(laps_times[[#This Row],[93]]),"DNF",CONCATENATE(RANK(rounds_cum_time[[#This Row],[93]],rounds_cum_time[93],1),"."))</f>
        <v>38.</v>
      </c>
      <c r="CY40" s="129" t="str">
        <f>IF(ISBLANK(laps_times[[#This Row],[94]]),"DNF",CONCATENATE(RANK(rounds_cum_time[[#This Row],[94]],rounds_cum_time[94],1),"."))</f>
        <v>38.</v>
      </c>
      <c r="CZ40" s="129" t="str">
        <f>IF(ISBLANK(laps_times[[#This Row],[95]]),"DNF",CONCATENATE(RANK(rounds_cum_time[[#This Row],[95]],rounds_cum_time[95],1),"."))</f>
        <v>38.</v>
      </c>
      <c r="DA40" s="129" t="str">
        <f>IF(ISBLANK(laps_times[[#This Row],[96]]),"DNF",CONCATENATE(RANK(rounds_cum_time[[#This Row],[96]],rounds_cum_time[96],1),"."))</f>
        <v>38.</v>
      </c>
      <c r="DB40" s="129" t="str">
        <f>IF(ISBLANK(laps_times[[#This Row],[97]]),"DNF",CONCATENATE(RANK(rounds_cum_time[[#This Row],[97]],rounds_cum_time[97],1),"."))</f>
        <v>38.</v>
      </c>
      <c r="DC40" s="129" t="str">
        <f>IF(ISBLANK(laps_times[[#This Row],[98]]),"DNF",CONCATENATE(RANK(rounds_cum_time[[#This Row],[98]],rounds_cum_time[98],1),"."))</f>
        <v>37.</v>
      </c>
      <c r="DD40" s="129" t="str">
        <f>IF(ISBLANK(laps_times[[#This Row],[99]]),"DNF",CONCATENATE(RANK(rounds_cum_time[[#This Row],[99]],rounds_cum_time[99],1),"."))</f>
        <v>37.</v>
      </c>
      <c r="DE40" s="129" t="str">
        <f>IF(ISBLANK(laps_times[[#This Row],[100]]),"DNF",CONCATENATE(RANK(rounds_cum_time[[#This Row],[100]],rounds_cum_time[100],1),"."))</f>
        <v>37.</v>
      </c>
      <c r="DF40" s="129" t="str">
        <f>IF(ISBLANK(laps_times[[#This Row],[101]]),"DNF",CONCATENATE(RANK(rounds_cum_time[[#This Row],[101]],rounds_cum_time[101],1),"."))</f>
        <v>37.</v>
      </c>
      <c r="DG40" s="129" t="str">
        <f>IF(ISBLANK(laps_times[[#This Row],[102]]),"DNF",CONCATENATE(RANK(rounds_cum_time[[#This Row],[102]],rounds_cum_time[102],1),"."))</f>
        <v>37.</v>
      </c>
      <c r="DH40" s="129" t="str">
        <f>IF(ISBLANK(laps_times[[#This Row],[103]]),"DNF",CONCATENATE(RANK(rounds_cum_time[[#This Row],[103]],rounds_cum_time[103],1),"."))</f>
        <v>37.</v>
      </c>
      <c r="DI40" s="130" t="str">
        <f>IF(ISBLANK(laps_times[[#This Row],[104]]),"DNF",CONCATENATE(RANK(rounds_cum_time[[#This Row],[104]],rounds_cum_time[104],1),"."))</f>
        <v>37.</v>
      </c>
      <c r="DJ40" s="130" t="str">
        <f>IF(ISBLANK(laps_times[[#This Row],[105]]),"DNF",CONCATENATE(RANK(rounds_cum_time[[#This Row],[105]],rounds_cum_time[105],1),"."))</f>
        <v>37.</v>
      </c>
    </row>
    <row r="41" spans="2:114">
      <c r="B41" s="123">
        <f>laps_times[[#This Row],[poř]]</f>
        <v>38</v>
      </c>
      <c r="C41" s="128">
        <f>laps_times[[#This Row],[s.č.]]</f>
        <v>80</v>
      </c>
      <c r="D41" s="124" t="str">
        <f>laps_times[[#This Row],[jméno]]</f>
        <v>Vondrášek Štěpán</v>
      </c>
      <c r="E41" s="125">
        <f>laps_times[[#This Row],[roč]]</f>
        <v>1980</v>
      </c>
      <c r="F41" s="125" t="str">
        <f>laps_times[[#This Row],[kat]]</f>
        <v>M30</v>
      </c>
      <c r="G41" s="125">
        <f>laps_times[[#This Row],[poř_kat]]</f>
        <v>9</v>
      </c>
      <c r="H41" s="124" t="str">
        <f>IF(ISBLANK(laps_times[[#This Row],[klub]]),"-",laps_times[[#This Row],[klub]])</f>
        <v>SK Čtyři Dvory</v>
      </c>
      <c r="I41" s="133">
        <f>laps_times[[#This Row],[celk. čas]]</f>
        <v>0.15836805555555555</v>
      </c>
      <c r="J41" s="129" t="str">
        <f>IF(ISBLANK(laps_times[[#This Row],[1]]),"DNF",CONCATENATE(RANK(rounds_cum_time[[#This Row],[1]],rounds_cum_time[1],1),"."))</f>
        <v>33.</v>
      </c>
      <c r="K41" s="129" t="str">
        <f>IF(ISBLANK(laps_times[[#This Row],[2]]),"DNF",CONCATENATE(RANK(rounds_cum_time[[#This Row],[2]],rounds_cum_time[2],1),"."))</f>
        <v>34.</v>
      </c>
      <c r="L41" s="129" t="str">
        <f>IF(ISBLANK(laps_times[[#This Row],[3]]),"DNF",CONCATENATE(RANK(rounds_cum_time[[#This Row],[3]],rounds_cum_time[3],1),"."))</f>
        <v>33.</v>
      </c>
      <c r="M41" s="129" t="str">
        <f>IF(ISBLANK(laps_times[[#This Row],[4]]),"DNF",CONCATENATE(RANK(rounds_cum_time[[#This Row],[4]],rounds_cum_time[4],1),"."))</f>
        <v>34.</v>
      </c>
      <c r="N41" s="129" t="str">
        <f>IF(ISBLANK(laps_times[[#This Row],[5]]),"DNF",CONCATENATE(RANK(rounds_cum_time[[#This Row],[5]],rounds_cum_time[5],1),"."))</f>
        <v>34.</v>
      </c>
      <c r="O41" s="129" t="str">
        <f>IF(ISBLANK(laps_times[[#This Row],[6]]),"DNF",CONCATENATE(RANK(rounds_cum_time[[#This Row],[6]],rounds_cum_time[6],1),"."))</f>
        <v>34.</v>
      </c>
      <c r="P41" s="129" t="str">
        <f>IF(ISBLANK(laps_times[[#This Row],[7]]),"DNF",CONCATENATE(RANK(rounds_cum_time[[#This Row],[7]],rounds_cum_time[7],1),"."))</f>
        <v>34.</v>
      </c>
      <c r="Q41" s="129" t="str">
        <f>IF(ISBLANK(laps_times[[#This Row],[8]]),"DNF",CONCATENATE(RANK(rounds_cum_time[[#This Row],[8]],rounds_cum_time[8],1),"."))</f>
        <v>37.</v>
      </c>
      <c r="R41" s="129" t="str">
        <f>IF(ISBLANK(laps_times[[#This Row],[9]]),"DNF",CONCATENATE(RANK(rounds_cum_time[[#This Row],[9]],rounds_cum_time[9],1),"."))</f>
        <v>37.</v>
      </c>
      <c r="S41" s="129" t="str">
        <f>IF(ISBLANK(laps_times[[#This Row],[10]]),"DNF",CONCATENATE(RANK(rounds_cum_time[[#This Row],[10]],rounds_cum_time[10],1),"."))</f>
        <v>37.</v>
      </c>
      <c r="T41" s="129" t="str">
        <f>IF(ISBLANK(laps_times[[#This Row],[11]]),"DNF",CONCATENATE(RANK(rounds_cum_time[[#This Row],[11]],rounds_cum_time[11],1),"."))</f>
        <v>37.</v>
      </c>
      <c r="U41" s="129" t="str">
        <f>IF(ISBLANK(laps_times[[#This Row],[12]]),"DNF",CONCATENATE(RANK(rounds_cum_time[[#This Row],[12]],rounds_cum_time[12],1),"."))</f>
        <v>37.</v>
      </c>
      <c r="V41" s="129" t="str">
        <f>IF(ISBLANK(laps_times[[#This Row],[13]]),"DNF",CONCATENATE(RANK(rounds_cum_time[[#This Row],[13]],rounds_cum_time[13],1),"."))</f>
        <v>37.</v>
      </c>
      <c r="W41" s="129" t="str">
        <f>IF(ISBLANK(laps_times[[#This Row],[14]]),"DNF",CONCATENATE(RANK(rounds_cum_time[[#This Row],[14]],rounds_cum_time[14],1),"."))</f>
        <v>37.</v>
      </c>
      <c r="X41" s="129" t="str">
        <f>IF(ISBLANK(laps_times[[#This Row],[15]]),"DNF",CONCATENATE(RANK(rounds_cum_time[[#This Row],[15]],rounds_cum_time[15],1),"."))</f>
        <v>37.</v>
      </c>
      <c r="Y41" s="129" t="str">
        <f>IF(ISBLANK(laps_times[[#This Row],[16]]),"DNF",CONCATENATE(RANK(rounds_cum_time[[#This Row],[16]],rounds_cum_time[16],1),"."))</f>
        <v>37.</v>
      </c>
      <c r="Z41" s="129" t="str">
        <f>IF(ISBLANK(laps_times[[#This Row],[17]]),"DNF",CONCATENATE(RANK(rounds_cum_time[[#This Row],[17]],rounds_cum_time[17],1),"."))</f>
        <v>37.</v>
      </c>
      <c r="AA41" s="129" t="str">
        <f>IF(ISBLANK(laps_times[[#This Row],[18]]),"DNF",CONCATENATE(RANK(rounds_cum_time[[#This Row],[18]],rounds_cum_time[18],1),"."))</f>
        <v>37.</v>
      </c>
      <c r="AB41" s="129" t="str">
        <f>IF(ISBLANK(laps_times[[#This Row],[19]]),"DNF",CONCATENATE(RANK(rounds_cum_time[[#This Row],[19]],rounds_cum_time[19],1),"."))</f>
        <v>37.</v>
      </c>
      <c r="AC41" s="129" t="str">
        <f>IF(ISBLANK(laps_times[[#This Row],[20]]),"DNF",CONCATENATE(RANK(rounds_cum_time[[#This Row],[20]],rounds_cum_time[20],1),"."))</f>
        <v>37.</v>
      </c>
      <c r="AD41" s="129" t="str">
        <f>IF(ISBLANK(laps_times[[#This Row],[21]]),"DNF",CONCATENATE(RANK(rounds_cum_time[[#This Row],[21]],rounds_cum_time[21],1),"."))</f>
        <v>37.</v>
      </c>
      <c r="AE41" s="129" t="str">
        <f>IF(ISBLANK(laps_times[[#This Row],[22]]),"DNF",CONCATENATE(RANK(rounds_cum_time[[#This Row],[22]],rounds_cum_time[22],1),"."))</f>
        <v>36.</v>
      </c>
      <c r="AF41" s="129" t="str">
        <f>IF(ISBLANK(laps_times[[#This Row],[23]]),"DNF",CONCATENATE(RANK(rounds_cum_time[[#This Row],[23]],rounds_cum_time[23],1),"."))</f>
        <v>36.</v>
      </c>
      <c r="AG41" s="129" t="str">
        <f>IF(ISBLANK(laps_times[[#This Row],[24]]),"DNF",CONCATENATE(RANK(rounds_cum_time[[#This Row],[24]],rounds_cum_time[24],1),"."))</f>
        <v>36.</v>
      </c>
      <c r="AH41" s="129" t="str">
        <f>IF(ISBLANK(laps_times[[#This Row],[25]]),"DNF",CONCATENATE(RANK(rounds_cum_time[[#This Row],[25]],rounds_cum_time[25],1),"."))</f>
        <v>36.</v>
      </c>
      <c r="AI41" s="129" t="str">
        <f>IF(ISBLANK(laps_times[[#This Row],[26]]),"DNF",CONCATENATE(RANK(rounds_cum_time[[#This Row],[26]],rounds_cum_time[26],1),"."))</f>
        <v>35.</v>
      </c>
      <c r="AJ41" s="129" t="str">
        <f>IF(ISBLANK(laps_times[[#This Row],[27]]),"DNF",CONCATENATE(RANK(rounds_cum_time[[#This Row],[27]],rounds_cum_time[27],1),"."))</f>
        <v>35.</v>
      </c>
      <c r="AK41" s="129" t="str">
        <f>IF(ISBLANK(laps_times[[#This Row],[28]]),"DNF",CONCATENATE(RANK(rounds_cum_time[[#This Row],[28]],rounds_cum_time[28],1),"."))</f>
        <v>35.</v>
      </c>
      <c r="AL41" s="129" t="str">
        <f>IF(ISBLANK(laps_times[[#This Row],[29]]),"DNF",CONCATENATE(RANK(rounds_cum_time[[#This Row],[29]],rounds_cum_time[29],1),"."))</f>
        <v>35.</v>
      </c>
      <c r="AM41" s="129" t="str">
        <f>IF(ISBLANK(laps_times[[#This Row],[30]]),"DNF",CONCATENATE(RANK(rounds_cum_time[[#This Row],[30]],rounds_cum_time[30],1),"."))</f>
        <v>35.</v>
      </c>
      <c r="AN41" s="129" t="str">
        <f>IF(ISBLANK(laps_times[[#This Row],[31]]),"DNF",CONCATENATE(RANK(rounds_cum_time[[#This Row],[31]],rounds_cum_time[31],1),"."))</f>
        <v>35.</v>
      </c>
      <c r="AO41" s="129" t="str">
        <f>IF(ISBLANK(laps_times[[#This Row],[32]]),"DNF",CONCATENATE(RANK(rounds_cum_time[[#This Row],[32]],rounds_cum_time[32],1),"."))</f>
        <v>34.</v>
      </c>
      <c r="AP41" s="129" t="str">
        <f>IF(ISBLANK(laps_times[[#This Row],[33]]),"DNF",CONCATENATE(RANK(rounds_cum_time[[#This Row],[33]],rounds_cum_time[33],1),"."))</f>
        <v>34.</v>
      </c>
      <c r="AQ41" s="129" t="str">
        <f>IF(ISBLANK(laps_times[[#This Row],[34]]),"DNF",CONCATENATE(RANK(rounds_cum_time[[#This Row],[34]],rounds_cum_time[34],1),"."))</f>
        <v>33.</v>
      </c>
      <c r="AR41" s="129" t="str">
        <f>IF(ISBLANK(laps_times[[#This Row],[35]]),"DNF",CONCATENATE(RANK(rounds_cum_time[[#This Row],[35]],rounds_cum_time[35],1),"."))</f>
        <v>32.</v>
      </c>
      <c r="AS41" s="129" t="str">
        <f>IF(ISBLANK(laps_times[[#This Row],[36]]),"DNF",CONCATENATE(RANK(rounds_cum_time[[#This Row],[36]],rounds_cum_time[36],1),"."))</f>
        <v>32.</v>
      </c>
      <c r="AT41" s="129" t="str">
        <f>IF(ISBLANK(laps_times[[#This Row],[37]]),"DNF",CONCATENATE(RANK(rounds_cum_time[[#This Row],[37]],rounds_cum_time[37],1),"."))</f>
        <v>31.</v>
      </c>
      <c r="AU41" s="129" t="str">
        <f>IF(ISBLANK(laps_times[[#This Row],[38]]),"DNF",CONCATENATE(RANK(rounds_cum_time[[#This Row],[38]],rounds_cum_time[38],1),"."))</f>
        <v>30.</v>
      </c>
      <c r="AV41" s="129" t="str">
        <f>IF(ISBLANK(laps_times[[#This Row],[39]]),"DNF",CONCATENATE(RANK(rounds_cum_time[[#This Row],[39]],rounds_cum_time[39],1),"."))</f>
        <v>30.</v>
      </c>
      <c r="AW41" s="129" t="str">
        <f>IF(ISBLANK(laps_times[[#This Row],[40]]),"DNF",CONCATENATE(RANK(rounds_cum_time[[#This Row],[40]],rounds_cum_time[40],1),"."))</f>
        <v>30.</v>
      </c>
      <c r="AX41" s="129" t="str">
        <f>IF(ISBLANK(laps_times[[#This Row],[41]]),"DNF",CONCATENATE(RANK(rounds_cum_time[[#This Row],[41]],rounds_cum_time[41],1),"."))</f>
        <v>30.</v>
      </c>
      <c r="AY41" s="129" t="str">
        <f>IF(ISBLANK(laps_times[[#This Row],[42]]),"DNF",CONCATENATE(RANK(rounds_cum_time[[#This Row],[42]],rounds_cum_time[42],1),"."))</f>
        <v>30.</v>
      </c>
      <c r="AZ41" s="129" t="str">
        <f>IF(ISBLANK(laps_times[[#This Row],[43]]),"DNF",CONCATENATE(RANK(rounds_cum_time[[#This Row],[43]],rounds_cum_time[43],1),"."))</f>
        <v>30.</v>
      </c>
      <c r="BA41" s="129" t="str">
        <f>IF(ISBLANK(laps_times[[#This Row],[44]]),"DNF",CONCATENATE(RANK(rounds_cum_time[[#This Row],[44]],rounds_cum_time[44],1),"."))</f>
        <v>30.</v>
      </c>
      <c r="BB41" s="129" t="str">
        <f>IF(ISBLANK(laps_times[[#This Row],[45]]),"DNF",CONCATENATE(RANK(rounds_cum_time[[#This Row],[45]],rounds_cum_time[45],1),"."))</f>
        <v>29.</v>
      </c>
      <c r="BC41" s="129" t="str">
        <f>IF(ISBLANK(laps_times[[#This Row],[46]]),"DNF",CONCATENATE(RANK(rounds_cum_time[[#This Row],[46]],rounds_cum_time[46],1),"."))</f>
        <v>31.</v>
      </c>
      <c r="BD41" s="129" t="str">
        <f>IF(ISBLANK(laps_times[[#This Row],[47]]),"DNF",CONCATENATE(RANK(rounds_cum_time[[#This Row],[47]],rounds_cum_time[47],1),"."))</f>
        <v>31.</v>
      </c>
      <c r="BE41" s="129" t="str">
        <f>IF(ISBLANK(laps_times[[#This Row],[48]]),"DNF",CONCATENATE(RANK(rounds_cum_time[[#This Row],[48]],rounds_cum_time[48],1),"."))</f>
        <v>29.</v>
      </c>
      <c r="BF41" s="129" t="str">
        <f>IF(ISBLANK(laps_times[[#This Row],[49]]),"DNF",CONCATENATE(RANK(rounds_cum_time[[#This Row],[49]],rounds_cum_time[49],1),"."))</f>
        <v>30.</v>
      </c>
      <c r="BG41" s="129" t="str">
        <f>IF(ISBLANK(laps_times[[#This Row],[50]]),"DNF",CONCATENATE(RANK(rounds_cum_time[[#This Row],[50]],rounds_cum_time[50],1),"."))</f>
        <v>30.</v>
      </c>
      <c r="BH41" s="129" t="str">
        <f>IF(ISBLANK(laps_times[[#This Row],[51]]),"DNF",CONCATENATE(RANK(rounds_cum_time[[#This Row],[51]],rounds_cum_time[51],1),"."))</f>
        <v>32.</v>
      </c>
      <c r="BI41" s="129" t="str">
        <f>IF(ISBLANK(laps_times[[#This Row],[52]]),"DNF",CONCATENATE(RANK(rounds_cum_time[[#This Row],[52]],rounds_cum_time[52],1),"."))</f>
        <v>32.</v>
      </c>
      <c r="BJ41" s="129" t="str">
        <f>IF(ISBLANK(laps_times[[#This Row],[53]]),"DNF",CONCATENATE(RANK(rounds_cum_time[[#This Row],[53]],rounds_cum_time[53],1),"."))</f>
        <v>32.</v>
      </c>
      <c r="BK41" s="129" t="str">
        <f>IF(ISBLANK(laps_times[[#This Row],[54]]),"DNF",CONCATENATE(RANK(rounds_cum_time[[#This Row],[54]],rounds_cum_time[54],1),"."))</f>
        <v>32.</v>
      </c>
      <c r="BL41" s="129" t="str">
        <f>IF(ISBLANK(laps_times[[#This Row],[55]]),"DNF",CONCATENATE(RANK(rounds_cum_time[[#This Row],[55]],rounds_cum_time[55],1),"."))</f>
        <v>32.</v>
      </c>
      <c r="BM41" s="129" t="str">
        <f>IF(ISBLANK(laps_times[[#This Row],[56]]),"DNF",CONCATENATE(RANK(rounds_cum_time[[#This Row],[56]],rounds_cum_time[56],1),"."))</f>
        <v>31.</v>
      </c>
      <c r="BN41" s="129" t="str">
        <f>IF(ISBLANK(laps_times[[#This Row],[57]]),"DNF",CONCATENATE(RANK(rounds_cum_time[[#This Row],[57]],rounds_cum_time[57],1),"."))</f>
        <v>31.</v>
      </c>
      <c r="BO41" s="129" t="str">
        <f>IF(ISBLANK(laps_times[[#This Row],[58]]),"DNF",CONCATENATE(RANK(rounds_cum_time[[#This Row],[58]],rounds_cum_time[58],1),"."))</f>
        <v>31.</v>
      </c>
      <c r="BP41" s="129" t="str">
        <f>IF(ISBLANK(laps_times[[#This Row],[59]]),"DNF",CONCATENATE(RANK(rounds_cum_time[[#This Row],[59]],rounds_cum_time[59],1),"."))</f>
        <v>31.</v>
      </c>
      <c r="BQ41" s="129" t="str">
        <f>IF(ISBLANK(laps_times[[#This Row],[60]]),"DNF",CONCATENATE(RANK(rounds_cum_time[[#This Row],[60]],rounds_cum_time[60],1),"."))</f>
        <v>32.</v>
      </c>
      <c r="BR41" s="129" t="str">
        <f>IF(ISBLANK(laps_times[[#This Row],[61]]),"DNF",CONCATENATE(RANK(rounds_cum_time[[#This Row],[61]],rounds_cum_time[61],1),"."))</f>
        <v>32.</v>
      </c>
      <c r="BS41" s="129" t="str">
        <f>IF(ISBLANK(laps_times[[#This Row],[62]]),"DNF",CONCATENATE(RANK(rounds_cum_time[[#This Row],[62]],rounds_cum_time[62],1),"."))</f>
        <v>32.</v>
      </c>
      <c r="BT41" s="129" t="str">
        <f>IF(ISBLANK(laps_times[[#This Row],[63]]),"DNF",CONCATENATE(RANK(rounds_cum_time[[#This Row],[63]],rounds_cum_time[63],1),"."))</f>
        <v>33.</v>
      </c>
      <c r="BU41" s="129" t="str">
        <f>IF(ISBLANK(laps_times[[#This Row],[64]]),"DNF",CONCATENATE(RANK(rounds_cum_time[[#This Row],[64]],rounds_cum_time[64],1),"."))</f>
        <v>34.</v>
      </c>
      <c r="BV41" s="129" t="str">
        <f>IF(ISBLANK(laps_times[[#This Row],[65]]),"DNF",CONCATENATE(RANK(rounds_cum_time[[#This Row],[65]],rounds_cum_time[65],1),"."))</f>
        <v>34.</v>
      </c>
      <c r="BW41" s="129" t="str">
        <f>IF(ISBLANK(laps_times[[#This Row],[66]]),"DNF",CONCATENATE(RANK(rounds_cum_time[[#This Row],[66]],rounds_cum_time[66],1),"."))</f>
        <v>35.</v>
      </c>
      <c r="BX41" s="129" t="str">
        <f>IF(ISBLANK(laps_times[[#This Row],[67]]),"DNF",CONCATENATE(RANK(rounds_cum_time[[#This Row],[67]],rounds_cum_time[67],1),"."))</f>
        <v>36.</v>
      </c>
      <c r="BY41" s="129" t="str">
        <f>IF(ISBLANK(laps_times[[#This Row],[68]]),"DNF",CONCATENATE(RANK(rounds_cum_time[[#This Row],[68]],rounds_cum_time[68],1),"."))</f>
        <v>36.</v>
      </c>
      <c r="BZ41" s="129" t="str">
        <f>IF(ISBLANK(laps_times[[#This Row],[69]]),"DNF",CONCATENATE(RANK(rounds_cum_time[[#This Row],[69]],rounds_cum_time[69],1),"."))</f>
        <v>36.</v>
      </c>
      <c r="CA41" s="129" t="str">
        <f>IF(ISBLANK(laps_times[[#This Row],[70]]),"DNF",CONCATENATE(RANK(rounds_cum_time[[#This Row],[70]],rounds_cum_time[70],1),"."))</f>
        <v>36.</v>
      </c>
      <c r="CB41" s="129" t="str">
        <f>IF(ISBLANK(laps_times[[#This Row],[71]]),"DNF",CONCATENATE(RANK(rounds_cum_time[[#This Row],[71]],rounds_cum_time[71],1),"."))</f>
        <v>37.</v>
      </c>
      <c r="CC41" s="129" t="str">
        <f>IF(ISBLANK(laps_times[[#This Row],[72]]),"DNF",CONCATENATE(RANK(rounds_cum_time[[#This Row],[72]],rounds_cum_time[72],1),"."))</f>
        <v>37.</v>
      </c>
      <c r="CD41" s="129" t="str">
        <f>IF(ISBLANK(laps_times[[#This Row],[73]]),"DNF",CONCATENATE(RANK(rounds_cum_time[[#This Row],[73]],rounds_cum_time[73],1),"."))</f>
        <v>36.</v>
      </c>
      <c r="CE41" s="129" t="str">
        <f>IF(ISBLANK(laps_times[[#This Row],[74]]),"DNF",CONCATENATE(RANK(rounds_cum_time[[#This Row],[74]],rounds_cum_time[74],1),"."))</f>
        <v>36.</v>
      </c>
      <c r="CF41" s="129" t="str">
        <f>IF(ISBLANK(laps_times[[#This Row],[75]]),"DNF",CONCATENATE(RANK(rounds_cum_time[[#This Row],[75]],rounds_cum_time[75],1),"."))</f>
        <v>36.</v>
      </c>
      <c r="CG41" s="129" t="str">
        <f>IF(ISBLANK(laps_times[[#This Row],[76]]),"DNF",CONCATENATE(RANK(rounds_cum_time[[#This Row],[76]],rounds_cum_time[76],1),"."))</f>
        <v>36.</v>
      </c>
      <c r="CH41" s="129" t="str">
        <f>IF(ISBLANK(laps_times[[#This Row],[77]]),"DNF",CONCATENATE(RANK(rounds_cum_time[[#This Row],[77]],rounds_cum_time[77],1),"."))</f>
        <v>34.</v>
      </c>
      <c r="CI41" s="129" t="str">
        <f>IF(ISBLANK(laps_times[[#This Row],[78]]),"DNF",CONCATENATE(RANK(rounds_cum_time[[#This Row],[78]],rounds_cum_time[78],1),"."))</f>
        <v>34.</v>
      </c>
      <c r="CJ41" s="129" t="str">
        <f>IF(ISBLANK(laps_times[[#This Row],[79]]),"DNF",CONCATENATE(RANK(rounds_cum_time[[#This Row],[79]],rounds_cum_time[79],1),"."))</f>
        <v>34.</v>
      </c>
      <c r="CK41" s="129" t="str">
        <f>IF(ISBLANK(laps_times[[#This Row],[80]]),"DNF",CONCATENATE(RANK(rounds_cum_time[[#This Row],[80]],rounds_cum_time[80],1),"."))</f>
        <v>34.</v>
      </c>
      <c r="CL41" s="129" t="str">
        <f>IF(ISBLANK(laps_times[[#This Row],[81]]),"DNF",CONCATENATE(RANK(rounds_cum_time[[#This Row],[81]],rounds_cum_time[81],1),"."))</f>
        <v>34.</v>
      </c>
      <c r="CM41" s="129" t="str">
        <f>IF(ISBLANK(laps_times[[#This Row],[82]]),"DNF",CONCATENATE(RANK(rounds_cum_time[[#This Row],[82]],rounds_cum_time[82],1),"."))</f>
        <v>34.</v>
      </c>
      <c r="CN41" s="129" t="str">
        <f>IF(ISBLANK(laps_times[[#This Row],[83]]),"DNF",CONCATENATE(RANK(rounds_cum_time[[#This Row],[83]],rounds_cum_time[83],1),"."))</f>
        <v>34.</v>
      </c>
      <c r="CO41" s="129" t="str">
        <f>IF(ISBLANK(laps_times[[#This Row],[84]]),"DNF",CONCATENATE(RANK(rounds_cum_time[[#This Row],[84]],rounds_cum_time[84],1),"."))</f>
        <v>34.</v>
      </c>
      <c r="CP41" s="129" t="str">
        <f>IF(ISBLANK(laps_times[[#This Row],[85]]),"DNF",CONCATENATE(RANK(rounds_cum_time[[#This Row],[85]],rounds_cum_time[85],1),"."))</f>
        <v>34.</v>
      </c>
      <c r="CQ41" s="129" t="str">
        <f>IF(ISBLANK(laps_times[[#This Row],[86]]),"DNF",CONCATENATE(RANK(rounds_cum_time[[#This Row],[86]],rounds_cum_time[86],1),"."))</f>
        <v>34.</v>
      </c>
      <c r="CR41" s="129" t="str">
        <f>IF(ISBLANK(laps_times[[#This Row],[87]]),"DNF",CONCATENATE(RANK(rounds_cum_time[[#This Row],[87]],rounds_cum_time[87],1),"."))</f>
        <v>34.</v>
      </c>
      <c r="CS41" s="129" t="str">
        <f>IF(ISBLANK(laps_times[[#This Row],[88]]),"DNF",CONCATENATE(RANK(rounds_cum_time[[#This Row],[88]],rounds_cum_time[88],1),"."))</f>
        <v>34.</v>
      </c>
      <c r="CT41" s="129" t="str">
        <f>IF(ISBLANK(laps_times[[#This Row],[89]]),"DNF",CONCATENATE(RANK(rounds_cum_time[[#This Row],[89]],rounds_cum_time[89],1),"."))</f>
        <v>34.</v>
      </c>
      <c r="CU41" s="129" t="str">
        <f>IF(ISBLANK(laps_times[[#This Row],[90]]),"DNF",CONCATENATE(RANK(rounds_cum_time[[#This Row],[90]],rounds_cum_time[90],1),"."))</f>
        <v>35.</v>
      </c>
      <c r="CV41" s="129" t="str">
        <f>IF(ISBLANK(laps_times[[#This Row],[91]]),"DNF",CONCATENATE(RANK(rounds_cum_time[[#This Row],[91]],rounds_cum_time[91],1),"."))</f>
        <v>36.</v>
      </c>
      <c r="CW41" s="129" t="str">
        <f>IF(ISBLANK(laps_times[[#This Row],[92]]),"DNF",CONCATENATE(RANK(rounds_cum_time[[#This Row],[92]],rounds_cum_time[92],1),"."))</f>
        <v>36.</v>
      </c>
      <c r="CX41" s="129" t="str">
        <f>IF(ISBLANK(laps_times[[#This Row],[93]]),"DNF",CONCATENATE(RANK(rounds_cum_time[[#This Row],[93]],rounds_cum_time[93],1),"."))</f>
        <v>36.</v>
      </c>
      <c r="CY41" s="129" t="str">
        <f>IF(ISBLANK(laps_times[[#This Row],[94]]),"DNF",CONCATENATE(RANK(rounds_cum_time[[#This Row],[94]],rounds_cum_time[94],1),"."))</f>
        <v>36.</v>
      </c>
      <c r="CZ41" s="129" t="str">
        <f>IF(ISBLANK(laps_times[[#This Row],[95]]),"DNF",CONCATENATE(RANK(rounds_cum_time[[#This Row],[95]],rounds_cum_time[95],1),"."))</f>
        <v>36.</v>
      </c>
      <c r="DA41" s="129" t="str">
        <f>IF(ISBLANK(laps_times[[#This Row],[96]]),"DNF",CONCATENATE(RANK(rounds_cum_time[[#This Row],[96]],rounds_cum_time[96],1),"."))</f>
        <v>36.</v>
      </c>
      <c r="DB41" s="129" t="str">
        <f>IF(ISBLANK(laps_times[[#This Row],[97]]),"DNF",CONCATENATE(RANK(rounds_cum_time[[#This Row],[97]],rounds_cum_time[97],1),"."))</f>
        <v>37.</v>
      </c>
      <c r="DC41" s="129" t="str">
        <f>IF(ISBLANK(laps_times[[#This Row],[98]]),"DNF",CONCATENATE(RANK(rounds_cum_time[[#This Row],[98]],rounds_cum_time[98],1),"."))</f>
        <v>38.</v>
      </c>
      <c r="DD41" s="129" t="str">
        <f>IF(ISBLANK(laps_times[[#This Row],[99]]),"DNF",CONCATENATE(RANK(rounds_cum_time[[#This Row],[99]],rounds_cum_time[99],1),"."))</f>
        <v>38.</v>
      </c>
      <c r="DE41" s="129" t="str">
        <f>IF(ISBLANK(laps_times[[#This Row],[100]]),"DNF",CONCATENATE(RANK(rounds_cum_time[[#This Row],[100]],rounds_cum_time[100],1),"."))</f>
        <v>38.</v>
      </c>
      <c r="DF41" s="129" t="str">
        <f>IF(ISBLANK(laps_times[[#This Row],[101]]),"DNF",CONCATENATE(RANK(rounds_cum_time[[#This Row],[101]],rounds_cum_time[101],1),"."))</f>
        <v>38.</v>
      </c>
      <c r="DG41" s="129" t="str">
        <f>IF(ISBLANK(laps_times[[#This Row],[102]]),"DNF",CONCATENATE(RANK(rounds_cum_time[[#This Row],[102]],rounds_cum_time[102],1),"."))</f>
        <v>38.</v>
      </c>
      <c r="DH41" s="129" t="str">
        <f>IF(ISBLANK(laps_times[[#This Row],[103]]),"DNF",CONCATENATE(RANK(rounds_cum_time[[#This Row],[103]],rounds_cum_time[103],1),"."))</f>
        <v>38.</v>
      </c>
      <c r="DI41" s="130" t="str">
        <f>IF(ISBLANK(laps_times[[#This Row],[104]]),"DNF",CONCATENATE(RANK(rounds_cum_time[[#This Row],[104]],rounds_cum_time[104],1),"."))</f>
        <v>38.</v>
      </c>
      <c r="DJ41" s="130" t="str">
        <f>IF(ISBLANK(laps_times[[#This Row],[105]]),"DNF",CONCATENATE(RANK(rounds_cum_time[[#This Row],[105]],rounds_cum_time[105],1),"."))</f>
        <v>38.</v>
      </c>
    </row>
    <row r="42" spans="2:114">
      <c r="B42" s="123">
        <f>laps_times[[#This Row],[poř]]</f>
        <v>39</v>
      </c>
      <c r="C42" s="128">
        <f>laps_times[[#This Row],[s.č.]]</f>
        <v>89</v>
      </c>
      <c r="D42" s="124" t="str">
        <f>laps_times[[#This Row],[jméno]]</f>
        <v>Teplý Ondřej</v>
      </c>
      <c r="E42" s="125">
        <f>laps_times[[#This Row],[roč]]</f>
        <v>1978</v>
      </c>
      <c r="F42" s="125" t="str">
        <f>laps_times[[#This Row],[kat]]</f>
        <v>M40</v>
      </c>
      <c r="G42" s="125">
        <f>laps_times[[#This Row],[poř_kat]]</f>
        <v>16</v>
      </c>
      <c r="H42" s="124" t="str">
        <f>IF(ISBLANK(laps_times[[#This Row],[klub]]),"-",laps_times[[#This Row],[klub]])</f>
        <v>Hisport Team</v>
      </c>
      <c r="I42" s="133">
        <f>laps_times[[#This Row],[celk. čas]]</f>
        <v>0.15931828703703704</v>
      </c>
      <c r="J42" s="129" t="str">
        <f>IF(ISBLANK(laps_times[[#This Row],[1]]),"DNF",CONCATENATE(RANK(rounds_cum_time[[#This Row],[1]],rounds_cum_time[1],1),"."))</f>
        <v>16.</v>
      </c>
      <c r="K42" s="129" t="str">
        <f>IF(ISBLANK(laps_times[[#This Row],[2]]),"DNF",CONCATENATE(RANK(rounds_cum_time[[#This Row],[2]],rounds_cum_time[2],1),"."))</f>
        <v>16.</v>
      </c>
      <c r="L42" s="129" t="str">
        <f>IF(ISBLANK(laps_times[[#This Row],[3]]),"DNF",CONCATENATE(RANK(rounds_cum_time[[#This Row],[3]],rounds_cum_time[3],1),"."))</f>
        <v>14.</v>
      </c>
      <c r="M42" s="129" t="str">
        <f>IF(ISBLANK(laps_times[[#This Row],[4]]),"DNF",CONCATENATE(RANK(rounds_cum_time[[#This Row],[4]],rounds_cum_time[4],1),"."))</f>
        <v>14.</v>
      </c>
      <c r="N42" s="129" t="str">
        <f>IF(ISBLANK(laps_times[[#This Row],[5]]),"DNF",CONCATENATE(RANK(rounds_cum_time[[#This Row],[5]],rounds_cum_time[5],1),"."))</f>
        <v>14.</v>
      </c>
      <c r="O42" s="129" t="str">
        <f>IF(ISBLANK(laps_times[[#This Row],[6]]),"DNF",CONCATENATE(RANK(rounds_cum_time[[#This Row],[6]],rounds_cum_time[6],1),"."))</f>
        <v>14.</v>
      </c>
      <c r="P42" s="129" t="str">
        <f>IF(ISBLANK(laps_times[[#This Row],[7]]),"DNF",CONCATENATE(RANK(rounds_cum_time[[#This Row],[7]],rounds_cum_time[7],1),"."))</f>
        <v>15.</v>
      </c>
      <c r="Q42" s="129" t="str">
        <f>IF(ISBLANK(laps_times[[#This Row],[8]]),"DNF",CONCATENATE(RANK(rounds_cum_time[[#This Row],[8]],rounds_cum_time[8],1),"."))</f>
        <v>15.</v>
      </c>
      <c r="R42" s="129" t="str">
        <f>IF(ISBLANK(laps_times[[#This Row],[9]]),"DNF",CONCATENATE(RANK(rounds_cum_time[[#This Row],[9]],rounds_cum_time[9],1),"."))</f>
        <v>16.</v>
      </c>
      <c r="S42" s="129" t="str">
        <f>IF(ISBLANK(laps_times[[#This Row],[10]]),"DNF",CONCATENATE(RANK(rounds_cum_time[[#This Row],[10]],rounds_cum_time[10],1),"."))</f>
        <v>16.</v>
      </c>
      <c r="T42" s="129" t="str">
        <f>IF(ISBLANK(laps_times[[#This Row],[11]]),"DNF",CONCATENATE(RANK(rounds_cum_time[[#This Row],[11]],rounds_cum_time[11],1),"."))</f>
        <v>16.</v>
      </c>
      <c r="U42" s="129" t="str">
        <f>IF(ISBLANK(laps_times[[#This Row],[12]]),"DNF",CONCATENATE(RANK(rounds_cum_time[[#This Row],[12]],rounds_cum_time[12],1),"."))</f>
        <v>16.</v>
      </c>
      <c r="V42" s="129" t="str">
        <f>IF(ISBLANK(laps_times[[#This Row],[13]]),"DNF",CONCATENATE(RANK(rounds_cum_time[[#This Row],[13]],rounds_cum_time[13],1),"."))</f>
        <v>21.</v>
      </c>
      <c r="W42" s="129" t="str">
        <f>IF(ISBLANK(laps_times[[#This Row],[14]]),"DNF",CONCATENATE(RANK(rounds_cum_time[[#This Row],[14]],rounds_cum_time[14],1),"."))</f>
        <v>22.</v>
      </c>
      <c r="X42" s="129" t="str">
        <f>IF(ISBLANK(laps_times[[#This Row],[15]]),"DNF",CONCATENATE(RANK(rounds_cum_time[[#This Row],[15]],rounds_cum_time[15],1),"."))</f>
        <v>22.</v>
      </c>
      <c r="Y42" s="129" t="str">
        <f>IF(ISBLANK(laps_times[[#This Row],[16]]),"DNF",CONCATENATE(RANK(rounds_cum_time[[#This Row],[16]],rounds_cum_time[16],1),"."))</f>
        <v>22.</v>
      </c>
      <c r="Z42" s="129" t="str">
        <f>IF(ISBLANK(laps_times[[#This Row],[17]]),"DNF",CONCATENATE(RANK(rounds_cum_time[[#This Row],[17]],rounds_cum_time[17],1),"."))</f>
        <v>22.</v>
      </c>
      <c r="AA42" s="129" t="str">
        <f>IF(ISBLANK(laps_times[[#This Row],[18]]),"DNF",CONCATENATE(RANK(rounds_cum_time[[#This Row],[18]],rounds_cum_time[18],1),"."))</f>
        <v>22.</v>
      </c>
      <c r="AB42" s="129" t="str">
        <f>IF(ISBLANK(laps_times[[#This Row],[19]]),"DNF",CONCATENATE(RANK(rounds_cum_time[[#This Row],[19]],rounds_cum_time[19],1),"."))</f>
        <v>22.</v>
      </c>
      <c r="AC42" s="129" t="str">
        <f>IF(ISBLANK(laps_times[[#This Row],[20]]),"DNF",CONCATENATE(RANK(rounds_cum_time[[#This Row],[20]],rounds_cum_time[20],1),"."))</f>
        <v>22.</v>
      </c>
      <c r="AD42" s="129" t="str">
        <f>IF(ISBLANK(laps_times[[#This Row],[21]]),"DNF",CONCATENATE(RANK(rounds_cum_time[[#This Row],[21]],rounds_cum_time[21],1),"."))</f>
        <v>22.</v>
      </c>
      <c r="AE42" s="129" t="str">
        <f>IF(ISBLANK(laps_times[[#This Row],[22]]),"DNF",CONCATENATE(RANK(rounds_cum_time[[#This Row],[22]],rounds_cum_time[22],1),"."))</f>
        <v>22.</v>
      </c>
      <c r="AF42" s="129" t="str">
        <f>IF(ISBLANK(laps_times[[#This Row],[23]]),"DNF",CONCATENATE(RANK(rounds_cum_time[[#This Row],[23]],rounds_cum_time[23],1),"."))</f>
        <v>22.</v>
      </c>
      <c r="AG42" s="129" t="str">
        <f>IF(ISBLANK(laps_times[[#This Row],[24]]),"DNF",CONCATENATE(RANK(rounds_cum_time[[#This Row],[24]],rounds_cum_time[24],1),"."))</f>
        <v>22.</v>
      </c>
      <c r="AH42" s="129" t="str">
        <f>IF(ISBLANK(laps_times[[#This Row],[25]]),"DNF",CONCATENATE(RANK(rounds_cum_time[[#This Row],[25]],rounds_cum_time[25],1),"."))</f>
        <v>22.</v>
      </c>
      <c r="AI42" s="129" t="str">
        <f>IF(ISBLANK(laps_times[[#This Row],[26]]),"DNF",CONCATENATE(RANK(rounds_cum_time[[#This Row],[26]],rounds_cum_time[26],1),"."))</f>
        <v>22.</v>
      </c>
      <c r="AJ42" s="129" t="str">
        <f>IF(ISBLANK(laps_times[[#This Row],[27]]),"DNF",CONCATENATE(RANK(rounds_cum_time[[#This Row],[27]],rounds_cum_time[27],1),"."))</f>
        <v>23.</v>
      </c>
      <c r="AK42" s="129" t="str">
        <f>IF(ISBLANK(laps_times[[#This Row],[28]]),"DNF",CONCATENATE(RANK(rounds_cum_time[[#This Row],[28]],rounds_cum_time[28],1),"."))</f>
        <v>24.</v>
      </c>
      <c r="AL42" s="129" t="str">
        <f>IF(ISBLANK(laps_times[[#This Row],[29]]),"DNF",CONCATENATE(RANK(rounds_cum_time[[#This Row],[29]],rounds_cum_time[29],1),"."))</f>
        <v>25.</v>
      </c>
      <c r="AM42" s="129" t="str">
        <f>IF(ISBLANK(laps_times[[#This Row],[30]]),"DNF",CONCATENATE(RANK(rounds_cum_time[[#This Row],[30]],rounds_cum_time[30],1),"."))</f>
        <v>25.</v>
      </c>
      <c r="AN42" s="129" t="str">
        <f>IF(ISBLANK(laps_times[[#This Row],[31]]),"DNF",CONCATENATE(RANK(rounds_cum_time[[#This Row],[31]],rounds_cum_time[31],1),"."))</f>
        <v>25.</v>
      </c>
      <c r="AO42" s="129" t="str">
        <f>IF(ISBLANK(laps_times[[#This Row],[32]]),"DNF",CONCATENATE(RANK(rounds_cum_time[[#This Row],[32]],rounds_cum_time[32],1),"."))</f>
        <v>25.</v>
      </c>
      <c r="AP42" s="129" t="str">
        <f>IF(ISBLANK(laps_times[[#This Row],[33]]),"DNF",CONCATENATE(RANK(rounds_cum_time[[#This Row],[33]],rounds_cum_time[33],1),"."))</f>
        <v>26.</v>
      </c>
      <c r="AQ42" s="129" t="str">
        <f>IF(ISBLANK(laps_times[[#This Row],[34]]),"DNF",CONCATENATE(RANK(rounds_cum_time[[#This Row],[34]],rounds_cum_time[34],1),"."))</f>
        <v>26.</v>
      </c>
      <c r="AR42" s="129" t="str">
        <f>IF(ISBLANK(laps_times[[#This Row],[35]]),"DNF",CONCATENATE(RANK(rounds_cum_time[[#This Row],[35]],rounds_cum_time[35],1),"."))</f>
        <v>26.</v>
      </c>
      <c r="AS42" s="129" t="str">
        <f>IF(ISBLANK(laps_times[[#This Row],[36]]),"DNF",CONCATENATE(RANK(rounds_cum_time[[#This Row],[36]],rounds_cum_time[36],1),"."))</f>
        <v>26.</v>
      </c>
      <c r="AT42" s="129" t="str">
        <f>IF(ISBLANK(laps_times[[#This Row],[37]]),"DNF",CONCATENATE(RANK(rounds_cum_time[[#This Row],[37]],rounds_cum_time[37],1),"."))</f>
        <v>25.</v>
      </c>
      <c r="AU42" s="129" t="str">
        <f>IF(ISBLANK(laps_times[[#This Row],[38]]),"DNF",CONCATENATE(RANK(rounds_cum_time[[#This Row],[38]],rounds_cum_time[38],1),"."))</f>
        <v>27.</v>
      </c>
      <c r="AV42" s="129" t="str">
        <f>IF(ISBLANK(laps_times[[#This Row],[39]]),"DNF",CONCATENATE(RANK(rounds_cum_time[[#This Row],[39]],rounds_cum_time[39],1),"."))</f>
        <v>27.</v>
      </c>
      <c r="AW42" s="129" t="str">
        <f>IF(ISBLANK(laps_times[[#This Row],[40]]),"DNF",CONCATENATE(RANK(rounds_cum_time[[#This Row],[40]],rounds_cum_time[40],1),"."))</f>
        <v>27.</v>
      </c>
      <c r="AX42" s="129" t="str">
        <f>IF(ISBLANK(laps_times[[#This Row],[41]]),"DNF",CONCATENATE(RANK(rounds_cum_time[[#This Row],[41]],rounds_cum_time[41],1),"."))</f>
        <v>27.</v>
      </c>
      <c r="AY42" s="129" t="str">
        <f>IF(ISBLANK(laps_times[[#This Row],[42]]),"DNF",CONCATENATE(RANK(rounds_cum_time[[#This Row],[42]],rounds_cum_time[42],1),"."))</f>
        <v>27.</v>
      </c>
      <c r="AZ42" s="129" t="str">
        <f>IF(ISBLANK(laps_times[[#This Row],[43]]),"DNF",CONCATENATE(RANK(rounds_cum_time[[#This Row],[43]],rounds_cum_time[43],1),"."))</f>
        <v>28.</v>
      </c>
      <c r="BA42" s="129" t="str">
        <f>IF(ISBLANK(laps_times[[#This Row],[44]]),"DNF",CONCATENATE(RANK(rounds_cum_time[[#This Row],[44]],rounds_cum_time[44],1),"."))</f>
        <v>28.</v>
      </c>
      <c r="BB42" s="129" t="str">
        <f>IF(ISBLANK(laps_times[[#This Row],[45]]),"DNF",CONCATENATE(RANK(rounds_cum_time[[#This Row],[45]],rounds_cum_time[45],1),"."))</f>
        <v>28.</v>
      </c>
      <c r="BC42" s="129" t="str">
        <f>IF(ISBLANK(laps_times[[#This Row],[46]]),"DNF",CONCATENATE(RANK(rounds_cum_time[[#This Row],[46]],rounds_cum_time[46],1),"."))</f>
        <v>28.</v>
      </c>
      <c r="BD42" s="129" t="str">
        <f>IF(ISBLANK(laps_times[[#This Row],[47]]),"DNF",CONCATENATE(RANK(rounds_cum_time[[#This Row],[47]],rounds_cum_time[47],1),"."))</f>
        <v>29.</v>
      </c>
      <c r="BE42" s="129" t="str">
        <f>IF(ISBLANK(laps_times[[#This Row],[48]]),"DNF",CONCATENATE(RANK(rounds_cum_time[[#This Row],[48]],rounds_cum_time[48],1),"."))</f>
        <v>32.</v>
      </c>
      <c r="BF42" s="129" t="str">
        <f>IF(ISBLANK(laps_times[[#This Row],[49]]),"DNF",CONCATENATE(RANK(rounds_cum_time[[#This Row],[49]],rounds_cum_time[49],1),"."))</f>
        <v>34.</v>
      </c>
      <c r="BG42" s="129" t="str">
        <f>IF(ISBLANK(laps_times[[#This Row],[50]]),"DNF",CONCATENATE(RANK(rounds_cum_time[[#This Row],[50]],rounds_cum_time[50],1),"."))</f>
        <v>34.</v>
      </c>
      <c r="BH42" s="129" t="str">
        <f>IF(ISBLANK(laps_times[[#This Row],[51]]),"DNF",CONCATENATE(RANK(rounds_cum_time[[#This Row],[51]],rounds_cum_time[51],1),"."))</f>
        <v>34.</v>
      </c>
      <c r="BI42" s="129" t="str">
        <f>IF(ISBLANK(laps_times[[#This Row],[52]]),"DNF",CONCATENATE(RANK(rounds_cum_time[[#This Row],[52]],rounds_cum_time[52],1),"."))</f>
        <v>34.</v>
      </c>
      <c r="BJ42" s="129" t="str">
        <f>IF(ISBLANK(laps_times[[#This Row],[53]]),"DNF",CONCATENATE(RANK(rounds_cum_time[[#This Row],[53]],rounds_cum_time[53],1),"."))</f>
        <v>34.</v>
      </c>
      <c r="BK42" s="129" t="str">
        <f>IF(ISBLANK(laps_times[[#This Row],[54]]),"DNF",CONCATENATE(RANK(rounds_cum_time[[#This Row],[54]],rounds_cum_time[54],1),"."))</f>
        <v>35.</v>
      </c>
      <c r="BL42" s="129" t="str">
        <f>IF(ISBLANK(laps_times[[#This Row],[55]]),"DNF",CONCATENATE(RANK(rounds_cum_time[[#This Row],[55]],rounds_cum_time[55],1),"."))</f>
        <v>35.</v>
      </c>
      <c r="BM42" s="129" t="str">
        <f>IF(ISBLANK(laps_times[[#This Row],[56]]),"DNF",CONCATENATE(RANK(rounds_cum_time[[#This Row],[56]],rounds_cum_time[56],1),"."))</f>
        <v>36.</v>
      </c>
      <c r="BN42" s="129" t="str">
        <f>IF(ISBLANK(laps_times[[#This Row],[57]]),"DNF",CONCATENATE(RANK(rounds_cum_time[[#This Row],[57]],rounds_cum_time[57],1),"."))</f>
        <v>36.</v>
      </c>
      <c r="BO42" s="129" t="str">
        <f>IF(ISBLANK(laps_times[[#This Row],[58]]),"DNF",CONCATENATE(RANK(rounds_cum_time[[#This Row],[58]],rounds_cum_time[58],1),"."))</f>
        <v>36.</v>
      </c>
      <c r="BP42" s="129" t="str">
        <f>IF(ISBLANK(laps_times[[#This Row],[59]]),"DNF",CONCATENATE(RANK(rounds_cum_time[[#This Row],[59]],rounds_cum_time[59],1),"."))</f>
        <v>36.</v>
      </c>
      <c r="BQ42" s="129" t="str">
        <f>IF(ISBLANK(laps_times[[#This Row],[60]]),"DNF",CONCATENATE(RANK(rounds_cum_time[[#This Row],[60]],rounds_cum_time[60],1),"."))</f>
        <v>38.</v>
      </c>
      <c r="BR42" s="129" t="str">
        <f>IF(ISBLANK(laps_times[[#This Row],[61]]),"DNF",CONCATENATE(RANK(rounds_cum_time[[#This Row],[61]],rounds_cum_time[61],1),"."))</f>
        <v>38.</v>
      </c>
      <c r="BS42" s="129" t="str">
        <f>IF(ISBLANK(laps_times[[#This Row],[62]]),"DNF",CONCATENATE(RANK(rounds_cum_time[[#This Row],[62]],rounds_cum_time[62],1),"."))</f>
        <v>39.</v>
      </c>
      <c r="BT42" s="129" t="str">
        <f>IF(ISBLANK(laps_times[[#This Row],[63]]),"DNF",CONCATENATE(RANK(rounds_cum_time[[#This Row],[63]],rounds_cum_time[63],1),"."))</f>
        <v>39.</v>
      </c>
      <c r="BU42" s="129" t="str">
        <f>IF(ISBLANK(laps_times[[#This Row],[64]]),"DNF",CONCATENATE(RANK(rounds_cum_time[[#This Row],[64]],rounds_cum_time[64],1),"."))</f>
        <v>40.</v>
      </c>
      <c r="BV42" s="129" t="str">
        <f>IF(ISBLANK(laps_times[[#This Row],[65]]),"DNF",CONCATENATE(RANK(rounds_cum_time[[#This Row],[65]],rounds_cum_time[65],1),"."))</f>
        <v>40.</v>
      </c>
      <c r="BW42" s="129" t="str">
        <f>IF(ISBLANK(laps_times[[#This Row],[66]]),"DNF",CONCATENATE(RANK(rounds_cum_time[[#This Row],[66]],rounds_cum_time[66],1),"."))</f>
        <v>40.</v>
      </c>
      <c r="BX42" s="129" t="str">
        <f>IF(ISBLANK(laps_times[[#This Row],[67]]),"DNF",CONCATENATE(RANK(rounds_cum_time[[#This Row],[67]],rounds_cum_time[67],1),"."))</f>
        <v>40.</v>
      </c>
      <c r="BY42" s="129" t="str">
        <f>IF(ISBLANK(laps_times[[#This Row],[68]]),"DNF",CONCATENATE(RANK(rounds_cum_time[[#This Row],[68]],rounds_cum_time[68],1),"."))</f>
        <v>40.</v>
      </c>
      <c r="BZ42" s="129" t="str">
        <f>IF(ISBLANK(laps_times[[#This Row],[69]]),"DNF",CONCATENATE(RANK(rounds_cum_time[[#This Row],[69]],rounds_cum_time[69],1),"."))</f>
        <v>40.</v>
      </c>
      <c r="CA42" s="129" t="str">
        <f>IF(ISBLANK(laps_times[[#This Row],[70]]),"DNF",CONCATENATE(RANK(rounds_cum_time[[#This Row],[70]],rounds_cum_time[70],1),"."))</f>
        <v>40.</v>
      </c>
      <c r="CB42" s="129" t="str">
        <f>IF(ISBLANK(laps_times[[#This Row],[71]]),"DNF",CONCATENATE(RANK(rounds_cum_time[[#This Row],[71]],rounds_cum_time[71],1),"."))</f>
        <v>40.</v>
      </c>
      <c r="CC42" s="129" t="str">
        <f>IF(ISBLANK(laps_times[[#This Row],[72]]),"DNF",CONCATENATE(RANK(rounds_cum_time[[#This Row],[72]],rounds_cum_time[72],1),"."))</f>
        <v>40.</v>
      </c>
      <c r="CD42" s="129" t="str">
        <f>IF(ISBLANK(laps_times[[#This Row],[73]]),"DNF",CONCATENATE(RANK(rounds_cum_time[[#This Row],[73]],rounds_cum_time[73],1),"."))</f>
        <v>40.</v>
      </c>
      <c r="CE42" s="129" t="str">
        <f>IF(ISBLANK(laps_times[[#This Row],[74]]),"DNF",CONCATENATE(RANK(rounds_cum_time[[#This Row],[74]],rounds_cum_time[74],1),"."))</f>
        <v>39.</v>
      </c>
      <c r="CF42" s="129" t="str">
        <f>IF(ISBLANK(laps_times[[#This Row],[75]]),"DNF",CONCATENATE(RANK(rounds_cum_time[[#This Row],[75]],rounds_cum_time[75],1),"."))</f>
        <v>39.</v>
      </c>
      <c r="CG42" s="129" t="str">
        <f>IF(ISBLANK(laps_times[[#This Row],[76]]),"DNF",CONCATENATE(RANK(rounds_cum_time[[#This Row],[76]],rounds_cum_time[76],1),"."))</f>
        <v>39.</v>
      </c>
      <c r="CH42" s="129" t="str">
        <f>IF(ISBLANK(laps_times[[#This Row],[77]]),"DNF",CONCATENATE(RANK(rounds_cum_time[[#This Row],[77]],rounds_cum_time[77],1),"."))</f>
        <v>40.</v>
      </c>
      <c r="CI42" s="129" t="str">
        <f>IF(ISBLANK(laps_times[[#This Row],[78]]),"DNF",CONCATENATE(RANK(rounds_cum_time[[#This Row],[78]],rounds_cum_time[78],1),"."))</f>
        <v>41.</v>
      </c>
      <c r="CJ42" s="129" t="str">
        <f>IF(ISBLANK(laps_times[[#This Row],[79]]),"DNF",CONCATENATE(RANK(rounds_cum_time[[#This Row],[79]],rounds_cum_time[79],1),"."))</f>
        <v>41.</v>
      </c>
      <c r="CK42" s="129" t="str">
        <f>IF(ISBLANK(laps_times[[#This Row],[80]]),"DNF",CONCATENATE(RANK(rounds_cum_time[[#This Row],[80]],rounds_cum_time[80],1),"."))</f>
        <v>41.</v>
      </c>
      <c r="CL42" s="129" t="str">
        <f>IF(ISBLANK(laps_times[[#This Row],[81]]),"DNF",CONCATENATE(RANK(rounds_cum_time[[#This Row],[81]],rounds_cum_time[81],1),"."))</f>
        <v>41.</v>
      </c>
      <c r="CM42" s="129" t="str">
        <f>IF(ISBLANK(laps_times[[#This Row],[82]]),"DNF",CONCATENATE(RANK(rounds_cum_time[[#This Row],[82]],rounds_cum_time[82],1),"."))</f>
        <v>42.</v>
      </c>
      <c r="CN42" s="129" t="str">
        <f>IF(ISBLANK(laps_times[[#This Row],[83]]),"DNF",CONCATENATE(RANK(rounds_cum_time[[#This Row],[83]],rounds_cum_time[83],1),"."))</f>
        <v>42.</v>
      </c>
      <c r="CO42" s="129" t="str">
        <f>IF(ISBLANK(laps_times[[#This Row],[84]]),"DNF",CONCATENATE(RANK(rounds_cum_time[[#This Row],[84]],rounds_cum_time[84],1),"."))</f>
        <v>42.</v>
      </c>
      <c r="CP42" s="129" t="str">
        <f>IF(ISBLANK(laps_times[[#This Row],[85]]),"DNF",CONCATENATE(RANK(rounds_cum_time[[#This Row],[85]],rounds_cum_time[85],1),"."))</f>
        <v>42.</v>
      </c>
      <c r="CQ42" s="129" t="str">
        <f>IF(ISBLANK(laps_times[[#This Row],[86]]),"DNF",CONCATENATE(RANK(rounds_cum_time[[#This Row],[86]],rounds_cum_time[86],1),"."))</f>
        <v>42.</v>
      </c>
      <c r="CR42" s="129" t="str">
        <f>IF(ISBLANK(laps_times[[#This Row],[87]]),"DNF",CONCATENATE(RANK(rounds_cum_time[[#This Row],[87]],rounds_cum_time[87],1),"."))</f>
        <v>42.</v>
      </c>
      <c r="CS42" s="129" t="str">
        <f>IF(ISBLANK(laps_times[[#This Row],[88]]),"DNF",CONCATENATE(RANK(rounds_cum_time[[#This Row],[88]],rounds_cum_time[88],1),"."))</f>
        <v>42.</v>
      </c>
      <c r="CT42" s="129" t="str">
        <f>IF(ISBLANK(laps_times[[#This Row],[89]]),"DNF",CONCATENATE(RANK(rounds_cum_time[[#This Row],[89]],rounds_cum_time[89],1),"."))</f>
        <v>42.</v>
      </c>
      <c r="CU42" s="129" t="str">
        <f>IF(ISBLANK(laps_times[[#This Row],[90]]),"DNF",CONCATENATE(RANK(rounds_cum_time[[#This Row],[90]],rounds_cum_time[90],1),"."))</f>
        <v>42.</v>
      </c>
      <c r="CV42" s="129" t="str">
        <f>IF(ISBLANK(laps_times[[#This Row],[91]]),"DNF",CONCATENATE(RANK(rounds_cum_time[[#This Row],[91]],rounds_cum_time[91],1),"."))</f>
        <v>42.</v>
      </c>
      <c r="CW42" s="129" t="str">
        <f>IF(ISBLANK(laps_times[[#This Row],[92]]),"DNF",CONCATENATE(RANK(rounds_cum_time[[#This Row],[92]],rounds_cum_time[92],1),"."))</f>
        <v>42.</v>
      </c>
      <c r="CX42" s="129" t="str">
        <f>IF(ISBLANK(laps_times[[#This Row],[93]]),"DNF",CONCATENATE(RANK(rounds_cum_time[[#This Row],[93]],rounds_cum_time[93],1),"."))</f>
        <v>41.</v>
      </c>
      <c r="CY42" s="129" t="str">
        <f>IF(ISBLANK(laps_times[[#This Row],[94]]),"DNF",CONCATENATE(RANK(rounds_cum_time[[#This Row],[94]],rounds_cum_time[94],1),"."))</f>
        <v>41.</v>
      </c>
      <c r="CZ42" s="129" t="str">
        <f>IF(ISBLANK(laps_times[[#This Row],[95]]),"DNF",CONCATENATE(RANK(rounds_cum_time[[#This Row],[95]],rounds_cum_time[95],1),"."))</f>
        <v>41.</v>
      </c>
      <c r="DA42" s="129" t="str">
        <f>IF(ISBLANK(laps_times[[#This Row],[96]]),"DNF",CONCATENATE(RANK(rounds_cum_time[[#This Row],[96]],rounds_cum_time[96],1),"."))</f>
        <v>41.</v>
      </c>
      <c r="DB42" s="129" t="str">
        <f>IF(ISBLANK(laps_times[[#This Row],[97]]),"DNF",CONCATENATE(RANK(rounds_cum_time[[#This Row],[97]],rounds_cum_time[97],1),"."))</f>
        <v>41.</v>
      </c>
      <c r="DC42" s="129" t="str">
        <f>IF(ISBLANK(laps_times[[#This Row],[98]]),"DNF",CONCATENATE(RANK(rounds_cum_time[[#This Row],[98]],rounds_cum_time[98],1),"."))</f>
        <v>40.</v>
      </c>
      <c r="DD42" s="129" t="str">
        <f>IF(ISBLANK(laps_times[[#This Row],[99]]),"DNF",CONCATENATE(RANK(rounds_cum_time[[#This Row],[99]],rounds_cum_time[99],1),"."))</f>
        <v>39.</v>
      </c>
      <c r="DE42" s="129" t="str">
        <f>IF(ISBLANK(laps_times[[#This Row],[100]]),"DNF",CONCATENATE(RANK(rounds_cum_time[[#This Row],[100]],rounds_cum_time[100],1),"."))</f>
        <v>39.</v>
      </c>
      <c r="DF42" s="129" t="str">
        <f>IF(ISBLANK(laps_times[[#This Row],[101]]),"DNF",CONCATENATE(RANK(rounds_cum_time[[#This Row],[101]],rounds_cum_time[101],1),"."))</f>
        <v>39.</v>
      </c>
      <c r="DG42" s="129" t="str">
        <f>IF(ISBLANK(laps_times[[#This Row],[102]]),"DNF",CONCATENATE(RANK(rounds_cum_time[[#This Row],[102]],rounds_cum_time[102],1),"."))</f>
        <v>39.</v>
      </c>
      <c r="DH42" s="129" t="str">
        <f>IF(ISBLANK(laps_times[[#This Row],[103]]),"DNF",CONCATENATE(RANK(rounds_cum_time[[#This Row],[103]],rounds_cum_time[103],1),"."))</f>
        <v>39.</v>
      </c>
      <c r="DI42" s="130" t="str">
        <f>IF(ISBLANK(laps_times[[#This Row],[104]]),"DNF",CONCATENATE(RANK(rounds_cum_time[[#This Row],[104]],rounds_cum_time[104],1),"."))</f>
        <v>39.</v>
      </c>
      <c r="DJ42" s="130" t="str">
        <f>IF(ISBLANK(laps_times[[#This Row],[105]]),"DNF",CONCATENATE(RANK(rounds_cum_time[[#This Row],[105]],rounds_cum_time[105],1),"."))</f>
        <v>39.</v>
      </c>
    </row>
    <row r="43" spans="2:114">
      <c r="B43" s="123">
        <f>laps_times[[#This Row],[poř]]</f>
        <v>40</v>
      </c>
      <c r="C43" s="128">
        <f>laps_times[[#This Row],[s.č.]]</f>
        <v>36</v>
      </c>
      <c r="D43" s="124" t="str">
        <f>laps_times[[#This Row],[jméno]]</f>
        <v>Klíma Petr</v>
      </c>
      <c r="E43" s="125">
        <f>laps_times[[#This Row],[roč]]</f>
        <v>1996</v>
      </c>
      <c r="F43" s="125" t="str">
        <f>laps_times[[#This Row],[kat]]</f>
        <v>M20</v>
      </c>
      <c r="G43" s="125">
        <f>laps_times[[#This Row],[poř_kat]]</f>
        <v>1</v>
      </c>
      <c r="H43" s="124" t="str">
        <f>IF(ISBLANK(laps_times[[#This Row],[klub]]),"-",laps_times[[#This Row],[klub]])</f>
        <v>-</v>
      </c>
      <c r="I43" s="133">
        <f>laps_times[[#This Row],[celk. čas]]</f>
        <v>0.15935300925925924</v>
      </c>
      <c r="J43" s="129" t="str">
        <f>IF(ISBLANK(laps_times[[#This Row],[1]]),"DNF",CONCATENATE(RANK(rounds_cum_time[[#This Row],[1]],rounds_cum_time[1],1),"."))</f>
        <v>66.</v>
      </c>
      <c r="K43" s="129" t="str">
        <f>IF(ISBLANK(laps_times[[#This Row],[2]]),"DNF",CONCATENATE(RANK(rounds_cum_time[[#This Row],[2]],rounds_cum_time[2],1),"."))</f>
        <v>63.</v>
      </c>
      <c r="L43" s="129" t="str">
        <f>IF(ISBLANK(laps_times[[#This Row],[3]]),"DNF",CONCATENATE(RANK(rounds_cum_time[[#This Row],[3]],rounds_cum_time[3],1),"."))</f>
        <v>61.</v>
      </c>
      <c r="M43" s="129" t="str">
        <f>IF(ISBLANK(laps_times[[#This Row],[4]]),"DNF",CONCATENATE(RANK(rounds_cum_time[[#This Row],[4]],rounds_cum_time[4],1),"."))</f>
        <v>61.</v>
      </c>
      <c r="N43" s="129" t="str">
        <f>IF(ISBLANK(laps_times[[#This Row],[5]]),"DNF",CONCATENATE(RANK(rounds_cum_time[[#This Row],[5]],rounds_cum_time[5],1),"."))</f>
        <v>59.</v>
      </c>
      <c r="O43" s="129" t="str">
        <f>IF(ISBLANK(laps_times[[#This Row],[6]]),"DNF",CONCATENATE(RANK(rounds_cum_time[[#This Row],[6]],rounds_cum_time[6],1),"."))</f>
        <v>59.</v>
      </c>
      <c r="P43" s="129" t="str">
        <f>IF(ISBLANK(laps_times[[#This Row],[7]]),"DNF",CONCATENATE(RANK(rounds_cum_time[[#This Row],[7]],rounds_cum_time[7],1),"."))</f>
        <v>59.</v>
      </c>
      <c r="Q43" s="129" t="str">
        <f>IF(ISBLANK(laps_times[[#This Row],[8]]),"DNF",CONCATENATE(RANK(rounds_cum_time[[#This Row],[8]],rounds_cum_time[8],1),"."))</f>
        <v>58.</v>
      </c>
      <c r="R43" s="129" t="str">
        <f>IF(ISBLANK(laps_times[[#This Row],[9]]),"DNF",CONCATENATE(RANK(rounds_cum_time[[#This Row],[9]],rounds_cum_time[9],1),"."))</f>
        <v>57.</v>
      </c>
      <c r="S43" s="129" t="str">
        <f>IF(ISBLANK(laps_times[[#This Row],[10]]),"DNF",CONCATENATE(RANK(rounds_cum_time[[#This Row],[10]],rounds_cum_time[10],1),"."))</f>
        <v>58.</v>
      </c>
      <c r="T43" s="129" t="str">
        <f>IF(ISBLANK(laps_times[[#This Row],[11]]),"DNF",CONCATENATE(RANK(rounds_cum_time[[#This Row],[11]],rounds_cum_time[11],1),"."))</f>
        <v>56.</v>
      </c>
      <c r="U43" s="129" t="str">
        <f>IF(ISBLANK(laps_times[[#This Row],[12]]),"DNF",CONCATENATE(RANK(rounds_cum_time[[#This Row],[12]],rounds_cum_time[12],1),"."))</f>
        <v>57.</v>
      </c>
      <c r="V43" s="129" t="str">
        <f>IF(ISBLANK(laps_times[[#This Row],[13]]),"DNF",CONCATENATE(RANK(rounds_cum_time[[#This Row],[13]],rounds_cum_time[13],1),"."))</f>
        <v>55.</v>
      </c>
      <c r="W43" s="129" t="str">
        <f>IF(ISBLANK(laps_times[[#This Row],[14]]),"DNF",CONCATENATE(RANK(rounds_cum_time[[#This Row],[14]],rounds_cum_time[14],1),"."))</f>
        <v>54.</v>
      </c>
      <c r="X43" s="129" t="str">
        <f>IF(ISBLANK(laps_times[[#This Row],[15]]),"DNF",CONCATENATE(RANK(rounds_cum_time[[#This Row],[15]],rounds_cum_time[15],1),"."))</f>
        <v>55.</v>
      </c>
      <c r="Y43" s="129" t="str">
        <f>IF(ISBLANK(laps_times[[#This Row],[16]]),"DNF",CONCATENATE(RANK(rounds_cum_time[[#This Row],[16]],rounds_cum_time[16],1),"."))</f>
        <v>55.</v>
      </c>
      <c r="Z43" s="129" t="str">
        <f>IF(ISBLANK(laps_times[[#This Row],[17]]),"DNF",CONCATENATE(RANK(rounds_cum_time[[#This Row],[17]],rounds_cum_time[17],1),"."))</f>
        <v>54.</v>
      </c>
      <c r="AA43" s="129" t="str">
        <f>IF(ISBLANK(laps_times[[#This Row],[18]]),"DNF",CONCATENATE(RANK(rounds_cum_time[[#This Row],[18]],rounds_cum_time[18],1),"."))</f>
        <v>54.</v>
      </c>
      <c r="AB43" s="129" t="str">
        <f>IF(ISBLANK(laps_times[[#This Row],[19]]),"DNF",CONCATENATE(RANK(rounds_cum_time[[#This Row],[19]],rounds_cum_time[19],1),"."))</f>
        <v>54.</v>
      </c>
      <c r="AC43" s="129" t="str">
        <f>IF(ISBLANK(laps_times[[#This Row],[20]]),"DNF",CONCATENATE(RANK(rounds_cum_time[[#This Row],[20]],rounds_cum_time[20],1),"."))</f>
        <v>53.</v>
      </c>
      <c r="AD43" s="129" t="str">
        <f>IF(ISBLANK(laps_times[[#This Row],[21]]),"DNF",CONCATENATE(RANK(rounds_cum_time[[#This Row],[21]],rounds_cum_time[21],1),"."))</f>
        <v>53.</v>
      </c>
      <c r="AE43" s="129" t="str">
        <f>IF(ISBLANK(laps_times[[#This Row],[22]]),"DNF",CONCATENATE(RANK(rounds_cum_time[[#This Row],[22]],rounds_cum_time[22],1),"."))</f>
        <v>53.</v>
      </c>
      <c r="AF43" s="129" t="str">
        <f>IF(ISBLANK(laps_times[[#This Row],[23]]),"DNF",CONCATENATE(RANK(rounds_cum_time[[#This Row],[23]],rounds_cum_time[23],1),"."))</f>
        <v>53.</v>
      </c>
      <c r="AG43" s="129" t="str">
        <f>IF(ISBLANK(laps_times[[#This Row],[24]]),"DNF",CONCATENATE(RANK(rounds_cum_time[[#This Row],[24]],rounds_cum_time[24],1),"."))</f>
        <v>53.</v>
      </c>
      <c r="AH43" s="129" t="str">
        <f>IF(ISBLANK(laps_times[[#This Row],[25]]),"DNF",CONCATENATE(RANK(rounds_cum_time[[#This Row],[25]],rounds_cum_time[25],1),"."))</f>
        <v>53.</v>
      </c>
      <c r="AI43" s="129" t="str">
        <f>IF(ISBLANK(laps_times[[#This Row],[26]]),"DNF",CONCATENATE(RANK(rounds_cum_time[[#This Row],[26]],rounds_cum_time[26],1),"."))</f>
        <v>53.</v>
      </c>
      <c r="AJ43" s="129" t="str">
        <f>IF(ISBLANK(laps_times[[#This Row],[27]]),"DNF",CONCATENATE(RANK(rounds_cum_time[[#This Row],[27]],rounds_cum_time[27],1),"."))</f>
        <v>52.</v>
      </c>
      <c r="AK43" s="129" t="str">
        <f>IF(ISBLANK(laps_times[[#This Row],[28]]),"DNF",CONCATENATE(RANK(rounds_cum_time[[#This Row],[28]],rounds_cum_time[28],1),"."))</f>
        <v>52.</v>
      </c>
      <c r="AL43" s="129" t="str">
        <f>IF(ISBLANK(laps_times[[#This Row],[29]]),"DNF",CONCATENATE(RANK(rounds_cum_time[[#This Row],[29]],rounds_cum_time[29],1),"."))</f>
        <v>52.</v>
      </c>
      <c r="AM43" s="129" t="str">
        <f>IF(ISBLANK(laps_times[[#This Row],[30]]),"DNF",CONCATENATE(RANK(rounds_cum_time[[#This Row],[30]],rounds_cum_time[30],1),"."))</f>
        <v>51.</v>
      </c>
      <c r="AN43" s="129" t="str">
        <f>IF(ISBLANK(laps_times[[#This Row],[31]]),"DNF",CONCATENATE(RANK(rounds_cum_time[[#This Row],[31]],rounds_cum_time[31],1),"."))</f>
        <v>51.</v>
      </c>
      <c r="AO43" s="129" t="str">
        <f>IF(ISBLANK(laps_times[[#This Row],[32]]),"DNF",CONCATENATE(RANK(rounds_cum_time[[#This Row],[32]],rounds_cum_time[32],1),"."))</f>
        <v>51.</v>
      </c>
      <c r="AP43" s="129" t="str">
        <f>IF(ISBLANK(laps_times[[#This Row],[33]]),"DNF",CONCATENATE(RANK(rounds_cum_time[[#This Row],[33]],rounds_cum_time[33],1),"."))</f>
        <v>50.</v>
      </c>
      <c r="AQ43" s="129" t="str">
        <f>IF(ISBLANK(laps_times[[#This Row],[34]]),"DNF",CONCATENATE(RANK(rounds_cum_time[[#This Row],[34]],rounds_cum_time[34],1),"."))</f>
        <v>50.</v>
      </c>
      <c r="AR43" s="129" t="str">
        <f>IF(ISBLANK(laps_times[[#This Row],[35]]),"DNF",CONCATENATE(RANK(rounds_cum_time[[#This Row],[35]],rounds_cum_time[35],1),"."))</f>
        <v>50.</v>
      </c>
      <c r="AS43" s="129" t="str">
        <f>IF(ISBLANK(laps_times[[#This Row],[36]]),"DNF",CONCATENATE(RANK(rounds_cum_time[[#This Row],[36]],rounds_cum_time[36],1),"."))</f>
        <v>50.</v>
      </c>
      <c r="AT43" s="129" t="str">
        <f>IF(ISBLANK(laps_times[[#This Row],[37]]),"DNF",CONCATENATE(RANK(rounds_cum_time[[#This Row],[37]],rounds_cum_time[37],1),"."))</f>
        <v>48.</v>
      </c>
      <c r="AU43" s="129" t="str">
        <f>IF(ISBLANK(laps_times[[#This Row],[38]]),"DNF",CONCATENATE(RANK(rounds_cum_time[[#This Row],[38]],rounds_cum_time[38],1),"."))</f>
        <v>48.</v>
      </c>
      <c r="AV43" s="129" t="str">
        <f>IF(ISBLANK(laps_times[[#This Row],[39]]),"DNF",CONCATENATE(RANK(rounds_cum_time[[#This Row],[39]],rounds_cum_time[39],1),"."))</f>
        <v>48.</v>
      </c>
      <c r="AW43" s="129" t="str">
        <f>IF(ISBLANK(laps_times[[#This Row],[40]]),"DNF",CONCATENATE(RANK(rounds_cum_time[[#This Row],[40]],rounds_cum_time[40],1),"."))</f>
        <v>48.</v>
      </c>
      <c r="AX43" s="129" t="str">
        <f>IF(ISBLANK(laps_times[[#This Row],[41]]),"DNF",CONCATENATE(RANK(rounds_cum_time[[#This Row],[41]],rounds_cum_time[41],1),"."))</f>
        <v>48.</v>
      </c>
      <c r="AY43" s="129" t="str">
        <f>IF(ISBLANK(laps_times[[#This Row],[42]]),"DNF",CONCATENATE(RANK(rounds_cum_time[[#This Row],[42]],rounds_cum_time[42],1),"."))</f>
        <v>48.</v>
      </c>
      <c r="AZ43" s="129" t="str">
        <f>IF(ISBLANK(laps_times[[#This Row],[43]]),"DNF",CONCATENATE(RANK(rounds_cum_time[[#This Row],[43]],rounds_cum_time[43],1),"."))</f>
        <v>48.</v>
      </c>
      <c r="BA43" s="129" t="str">
        <f>IF(ISBLANK(laps_times[[#This Row],[44]]),"DNF",CONCATENATE(RANK(rounds_cum_time[[#This Row],[44]],rounds_cum_time[44],1),"."))</f>
        <v>47.</v>
      </c>
      <c r="BB43" s="129" t="str">
        <f>IF(ISBLANK(laps_times[[#This Row],[45]]),"DNF",CONCATENATE(RANK(rounds_cum_time[[#This Row],[45]],rounds_cum_time[45],1),"."))</f>
        <v>47.</v>
      </c>
      <c r="BC43" s="129" t="str">
        <f>IF(ISBLANK(laps_times[[#This Row],[46]]),"DNF",CONCATENATE(RANK(rounds_cum_time[[#This Row],[46]],rounds_cum_time[46],1),"."))</f>
        <v>47.</v>
      </c>
      <c r="BD43" s="129" t="str">
        <f>IF(ISBLANK(laps_times[[#This Row],[47]]),"DNF",CONCATENATE(RANK(rounds_cum_time[[#This Row],[47]],rounds_cum_time[47],1),"."))</f>
        <v>47.</v>
      </c>
      <c r="BE43" s="129" t="str">
        <f>IF(ISBLANK(laps_times[[#This Row],[48]]),"DNF",CONCATENATE(RANK(rounds_cum_time[[#This Row],[48]],rounds_cum_time[48],1),"."))</f>
        <v>47.</v>
      </c>
      <c r="BF43" s="129" t="str">
        <f>IF(ISBLANK(laps_times[[#This Row],[49]]),"DNF",CONCATENATE(RANK(rounds_cum_time[[#This Row],[49]],rounds_cum_time[49],1),"."))</f>
        <v>46.</v>
      </c>
      <c r="BG43" s="129" t="str">
        <f>IF(ISBLANK(laps_times[[#This Row],[50]]),"DNF",CONCATENATE(RANK(rounds_cum_time[[#This Row],[50]],rounds_cum_time[50],1),"."))</f>
        <v>46.</v>
      </c>
      <c r="BH43" s="129" t="str">
        <f>IF(ISBLANK(laps_times[[#This Row],[51]]),"DNF",CONCATENATE(RANK(rounds_cum_time[[#This Row],[51]],rounds_cum_time[51],1),"."))</f>
        <v>46.</v>
      </c>
      <c r="BI43" s="129" t="str">
        <f>IF(ISBLANK(laps_times[[#This Row],[52]]),"DNF",CONCATENATE(RANK(rounds_cum_time[[#This Row],[52]],rounds_cum_time[52],1),"."))</f>
        <v>46.</v>
      </c>
      <c r="BJ43" s="129" t="str">
        <f>IF(ISBLANK(laps_times[[#This Row],[53]]),"DNF",CONCATENATE(RANK(rounds_cum_time[[#This Row],[53]],rounds_cum_time[53],1),"."))</f>
        <v>46.</v>
      </c>
      <c r="BK43" s="129" t="str">
        <f>IF(ISBLANK(laps_times[[#This Row],[54]]),"DNF",CONCATENATE(RANK(rounds_cum_time[[#This Row],[54]],rounds_cum_time[54],1),"."))</f>
        <v>46.</v>
      </c>
      <c r="BL43" s="129" t="str">
        <f>IF(ISBLANK(laps_times[[#This Row],[55]]),"DNF",CONCATENATE(RANK(rounds_cum_time[[#This Row],[55]],rounds_cum_time[55],1),"."))</f>
        <v>46.</v>
      </c>
      <c r="BM43" s="129" t="str">
        <f>IF(ISBLANK(laps_times[[#This Row],[56]]),"DNF",CONCATENATE(RANK(rounds_cum_time[[#This Row],[56]],rounds_cum_time[56],1),"."))</f>
        <v>46.</v>
      </c>
      <c r="BN43" s="129" t="str">
        <f>IF(ISBLANK(laps_times[[#This Row],[57]]),"DNF",CONCATENATE(RANK(rounds_cum_time[[#This Row],[57]],rounds_cum_time[57],1),"."))</f>
        <v>46.</v>
      </c>
      <c r="BO43" s="129" t="str">
        <f>IF(ISBLANK(laps_times[[#This Row],[58]]),"DNF",CONCATENATE(RANK(rounds_cum_time[[#This Row],[58]],rounds_cum_time[58],1),"."))</f>
        <v>46.</v>
      </c>
      <c r="BP43" s="129" t="str">
        <f>IF(ISBLANK(laps_times[[#This Row],[59]]),"DNF",CONCATENATE(RANK(rounds_cum_time[[#This Row],[59]],rounds_cum_time[59],1),"."))</f>
        <v>46.</v>
      </c>
      <c r="BQ43" s="129" t="str">
        <f>IF(ISBLANK(laps_times[[#This Row],[60]]),"DNF",CONCATENATE(RANK(rounds_cum_time[[#This Row],[60]],rounds_cum_time[60],1),"."))</f>
        <v>46.</v>
      </c>
      <c r="BR43" s="129" t="str">
        <f>IF(ISBLANK(laps_times[[#This Row],[61]]),"DNF",CONCATENATE(RANK(rounds_cum_time[[#This Row],[61]],rounds_cum_time[61],1),"."))</f>
        <v>45.</v>
      </c>
      <c r="BS43" s="129" t="str">
        <f>IF(ISBLANK(laps_times[[#This Row],[62]]),"DNF",CONCATENATE(RANK(rounds_cum_time[[#This Row],[62]],rounds_cum_time[62],1),"."))</f>
        <v>45.</v>
      </c>
      <c r="BT43" s="129" t="str">
        <f>IF(ISBLANK(laps_times[[#This Row],[63]]),"DNF",CONCATENATE(RANK(rounds_cum_time[[#This Row],[63]],rounds_cum_time[63],1),"."))</f>
        <v>45.</v>
      </c>
      <c r="BU43" s="129" t="str">
        <f>IF(ISBLANK(laps_times[[#This Row],[64]]),"DNF",CONCATENATE(RANK(rounds_cum_time[[#This Row],[64]],rounds_cum_time[64],1),"."))</f>
        <v>45.</v>
      </c>
      <c r="BV43" s="129" t="str">
        <f>IF(ISBLANK(laps_times[[#This Row],[65]]),"DNF",CONCATENATE(RANK(rounds_cum_time[[#This Row],[65]],rounds_cum_time[65],1),"."))</f>
        <v>45.</v>
      </c>
      <c r="BW43" s="129" t="str">
        <f>IF(ISBLANK(laps_times[[#This Row],[66]]),"DNF",CONCATENATE(RANK(rounds_cum_time[[#This Row],[66]],rounds_cum_time[66],1),"."))</f>
        <v>45.</v>
      </c>
      <c r="BX43" s="129" t="str">
        <f>IF(ISBLANK(laps_times[[#This Row],[67]]),"DNF",CONCATENATE(RANK(rounds_cum_time[[#This Row],[67]],rounds_cum_time[67],1),"."))</f>
        <v>45.</v>
      </c>
      <c r="BY43" s="129" t="str">
        <f>IF(ISBLANK(laps_times[[#This Row],[68]]),"DNF",CONCATENATE(RANK(rounds_cum_time[[#This Row],[68]],rounds_cum_time[68],1),"."))</f>
        <v>45.</v>
      </c>
      <c r="BZ43" s="129" t="str">
        <f>IF(ISBLANK(laps_times[[#This Row],[69]]),"DNF",CONCATENATE(RANK(rounds_cum_time[[#This Row],[69]],rounds_cum_time[69],1),"."))</f>
        <v>45.</v>
      </c>
      <c r="CA43" s="129" t="str">
        <f>IF(ISBLANK(laps_times[[#This Row],[70]]),"DNF",CONCATENATE(RANK(rounds_cum_time[[#This Row],[70]],rounds_cum_time[70],1),"."))</f>
        <v>45.</v>
      </c>
      <c r="CB43" s="129" t="str">
        <f>IF(ISBLANK(laps_times[[#This Row],[71]]),"DNF",CONCATENATE(RANK(rounds_cum_time[[#This Row],[71]],rounds_cum_time[71],1),"."))</f>
        <v>44.</v>
      </c>
      <c r="CC43" s="129" t="str">
        <f>IF(ISBLANK(laps_times[[#This Row],[72]]),"DNF",CONCATENATE(RANK(rounds_cum_time[[#This Row],[72]],rounds_cum_time[72],1),"."))</f>
        <v>44.</v>
      </c>
      <c r="CD43" s="129" t="str">
        <f>IF(ISBLANK(laps_times[[#This Row],[73]]),"DNF",CONCATENATE(RANK(rounds_cum_time[[#This Row],[73]],rounds_cum_time[73],1),"."))</f>
        <v>44.</v>
      </c>
      <c r="CE43" s="129" t="str">
        <f>IF(ISBLANK(laps_times[[#This Row],[74]]),"DNF",CONCATENATE(RANK(rounds_cum_time[[#This Row],[74]],rounds_cum_time[74],1),"."))</f>
        <v>43.</v>
      </c>
      <c r="CF43" s="129" t="str">
        <f>IF(ISBLANK(laps_times[[#This Row],[75]]),"DNF",CONCATENATE(RANK(rounds_cum_time[[#This Row],[75]],rounds_cum_time[75],1),"."))</f>
        <v>43.</v>
      </c>
      <c r="CG43" s="129" t="str">
        <f>IF(ISBLANK(laps_times[[#This Row],[76]]),"DNF",CONCATENATE(RANK(rounds_cum_time[[#This Row],[76]],rounds_cum_time[76],1),"."))</f>
        <v>44.</v>
      </c>
      <c r="CH43" s="129" t="str">
        <f>IF(ISBLANK(laps_times[[#This Row],[77]]),"DNF",CONCATENATE(RANK(rounds_cum_time[[#This Row],[77]],rounds_cum_time[77],1),"."))</f>
        <v>44.</v>
      </c>
      <c r="CI43" s="129" t="str">
        <f>IF(ISBLANK(laps_times[[#This Row],[78]]),"DNF",CONCATENATE(RANK(rounds_cum_time[[#This Row],[78]],rounds_cum_time[78],1),"."))</f>
        <v>44.</v>
      </c>
      <c r="CJ43" s="129" t="str">
        <f>IF(ISBLANK(laps_times[[#This Row],[79]]),"DNF",CONCATENATE(RANK(rounds_cum_time[[#This Row],[79]],rounds_cum_time[79],1),"."))</f>
        <v>44.</v>
      </c>
      <c r="CK43" s="129" t="str">
        <f>IF(ISBLANK(laps_times[[#This Row],[80]]),"DNF",CONCATENATE(RANK(rounds_cum_time[[#This Row],[80]],rounds_cum_time[80],1),"."))</f>
        <v>44.</v>
      </c>
      <c r="CL43" s="129" t="str">
        <f>IF(ISBLANK(laps_times[[#This Row],[81]]),"DNF",CONCATENATE(RANK(rounds_cum_time[[#This Row],[81]],rounds_cum_time[81],1),"."))</f>
        <v>44.</v>
      </c>
      <c r="CM43" s="129" t="str">
        <f>IF(ISBLANK(laps_times[[#This Row],[82]]),"DNF",CONCATENATE(RANK(rounds_cum_time[[#This Row],[82]],rounds_cum_time[82],1),"."))</f>
        <v>43.</v>
      </c>
      <c r="CN43" s="129" t="str">
        <f>IF(ISBLANK(laps_times[[#This Row],[83]]),"DNF",CONCATENATE(RANK(rounds_cum_time[[#This Row],[83]],rounds_cum_time[83],1),"."))</f>
        <v>43.</v>
      </c>
      <c r="CO43" s="129" t="str">
        <f>IF(ISBLANK(laps_times[[#This Row],[84]]),"DNF",CONCATENATE(RANK(rounds_cum_time[[#This Row],[84]],rounds_cum_time[84],1),"."))</f>
        <v>43.</v>
      </c>
      <c r="CP43" s="129" t="str">
        <f>IF(ISBLANK(laps_times[[#This Row],[85]]),"DNF",CONCATENATE(RANK(rounds_cum_time[[#This Row],[85]],rounds_cum_time[85],1),"."))</f>
        <v>43.</v>
      </c>
      <c r="CQ43" s="129" t="str">
        <f>IF(ISBLANK(laps_times[[#This Row],[86]]),"DNF",CONCATENATE(RANK(rounds_cum_time[[#This Row],[86]],rounds_cum_time[86],1),"."))</f>
        <v>43.</v>
      </c>
      <c r="CR43" s="129" t="str">
        <f>IF(ISBLANK(laps_times[[#This Row],[87]]),"DNF",CONCATENATE(RANK(rounds_cum_time[[#This Row],[87]],rounds_cum_time[87],1),"."))</f>
        <v>43.</v>
      </c>
      <c r="CS43" s="129" t="str">
        <f>IF(ISBLANK(laps_times[[#This Row],[88]]),"DNF",CONCATENATE(RANK(rounds_cum_time[[#This Row],[88]],rounds_cum_time[88],1),"."))</f>
        <v>43.</v>
      </c>
      <c r="CT43" s="129" t="str">
        <f>IF(ISBLANK(laps_times[[#This Row],[89]]),"DNF",CONCATENATE(RANK(rounds_cum_time[[#This Row],[89]],rounds_cum_time[89],1),"."))</f>
        <v>43.</v>
      </c>
      <c r="CU43" s="129" t="str">
        <f>IF(ISBLANK(laps_times[[#This Row],[90]]),"DNF",CONCATENATE(RANK(rounds_cum_time[[#This Row],[90]],rounds_cum_time[90],1),"."))</f>
        <v>43.</v>
      </c>
      <c r="CV43" s="129" t="str">
        <f>IF(ISBLANK(laps_times[[#This Row],[91]]),"DNF",CONCATENATE(RANK(rounds_cum_time[[#This Row],[91]],rounds_cum_time[91],1),"."))</f>
        <v>43.</v>
      </c>
      <c r="CW43" s="129" t="str">
        <f>IF(ISBLANK(laps_times[[#This Row],[92]]),"DNF",CONCATENATE(RANK(rounds_cum_time[[#This Row],[92]],rounds_cum_time[92],1),"."))</f>
        <v>43.</v>
      </c>
      <c r="CX43" s="129" t="str">
        <f>IF(ISBLANK(laps_times[[#This Row],[93]]),"DNF",CONCATENATE(RANK(rounds_cum_time[[#This Row],[93]],rounds_cum_time[93],1),"."))</f>
        <v>43.</v>
      </c>
      <c r="CY43" s="129" t="str">
        <f>IF(ISBLANK(laps_times[[#This Row],[94]]),"DNF",CONCATENATE(RANK(rounds_cum_time[[#This Row],[94]],rounds_cum_time[94],1),"."))</f>
        <v>43.</v>
      </c>
      <c r="CZ43" s="129" t="str">
        <f>IF(ISBLANK(laps_times[[#This Row],[95]]),"DNF",CONCATENATE(RANK(rounds_cum_time[[#This Row],[95]],rounds_cum_time[95],1),"."))</f>
        <v>43.</v>
      </c>
      <c r="DA43" s="129" t="str">
        <f>IF(ISBLANK(laps_times[[#This Row],[96]]),"DNF",CONCATENATE(RANK(rounds_cum_time[[#This Row],[96]],rounds_cum_time[96],1),"."))</f>
        <v>42.</v>
      </c>
      <c r="DB43" s="129" t="str">
        <f>IF(ISBLANK(laps_times[[#This Row],[97]]),"DNF",CONCATENATE(RANK(rounds_cum_time[[#This Row],[97]],rounds_cum_time[97],1),"."))</f>
        <v>42.</v>
      </c>
      <c r="DC43" s="129" t="str">
        <f>IF(ISBLANK(laps_times[[#This Row],[98]]),"DNF",CONCATENATE(RANK(rounds_cum_time[[#This Row],[98]],rounds_cum_time[98],1),"."))</f>
        <v>42.</v>
      </c>
      <c r="DD43" s="129" t="str">
        <f>IF(ISBLANK(laps_times[[#This Row],[99]]),"DNF",CONCATENATE(RANK(rounds_cum_time[[#This Row],[99]],rounds_cum_time[99],1),"."))</f>
        <v>42.</v>
      </c>
      <c r="DE43" s="129" t="str">
        <f>IF(ISBLANK(laps_times[[#This Row],[100]]),"DNF",CONCATENATE(RANK(rounds_cum_time[[#This Row],[100]],rounds_cum_time[100],1),"."))</f>
        <v>41.</v>
      </c>
      <c r="DF43" s="129" t="str">
        <f>IF(ISBLANK(laps_times[[#This Row],[101]]),"DNF",CONCATENATE(RANK(rounds_cum_time[[#This Row],[101]],rounds_cum_time[101],1),"."))</f>
        <v>40.</v>
      </c>
      <c r="DG43" s="129" t="str">
        <f>IF(ISBLANK(laps_times[[#This Row],[102]]),"DNF",CONCATENATE(RANK(rounds_cum_time[[#This Row],[102]],rounds_cum_time[102],1),"."))</f>
        <v>40.</v>
      </c>
      <c r="DH43" s="129" t="str">
        <f>IF(ISBLANK(laps_times[[#This Row],[103]]),"DNF",CONCATENATE(RANK(rounds_cum_time[[#This Row],[103]],rounds_cum_time[103],1),"."))</f>
        <v>40.</v>
      </c>
      <c r="DI43" s="130" t="str">
        <f>IF(ISBLANK(laps_times[[#This Row],[104]]),"DNF",CONCATENATE(RANK(rounds_cum_time[[#This Row],[104]],rounds_cum_time[104],1),"."))</f>
        <v>40.</v>
      </c>
      <c r="DJ43" s="130" t="str">
        <f>IF(ISBLANK(laps_times[[#This Row],[105]]),"DNF",CONCATENATE(RANK(rounds_cum_time[[#This Row],[105]],rounds_cum_time[105],1),"."))</f>
        <v>40.</v>
      </c>
    </row>
    <row r="44" spans="2:114">
      <c r="B44" s="123">
        <f>laps_times[[#This Row],[poř]]</f>
        <v>41</v>
      </c>
      <c r="C44" s="128">
        <f>laps_times[[#This Row],[s.č.]]</f>
        <v>32</v>
      </c>
      <c r="D44" s="124" t="str">
        <f>laps_times[[#This Row],[jméno]]</f>
        <v>Kakáčová Jana</v>
      </c>
      <c r="E44" s="125">
        <f>laps_times[[#This Row],[roč]]</f>
        <v>1971</v>
      </c>
      <c r="F44" s="125" t="str">
        <f>laps_times[[#This Row],[kat]]</f>
        <v>Z2</v>
      </c>
      <c r="G44" s="125">
        <f>laps_times[[#This Row],[poř_kat]]</f>
        <v>2</v>
      </c>
      <c r="H44" s="124" t="str">
        <f>IF(ISBLANK(laps_times[[#This Row],[klub]]),"-",laps_times[[#This Row],[klub]])</f>
        <v>Elite Sport Team Boskovice</v>
      </c>
      <c r="I44" s="133">
        <f>laps_times[[#This Row],[celk. čas]]</f>
        <v>0.16024884259259259</v>
      </c>
      <c r="J44" s="129" t="str">
        <f>IF(ISBLANK(laps_times[[#This Row],[1]]),"DNF",CONCATENATE(RANK(rounds_cum_time[[#This Row],[1]],rounds_cum_time[1],1),"."))</f>
        <v>22.</v>
      </c>
      <c r="K44" s="129" t="str">
        <f>IF(ISBLANK(laps_times[[#This Row],[2]]),"DNF",CONCATENATE(RANK(rounds_cum_time[[#This Row],[2]],rounds_cum_time[2],1),"."))</f>
        <v>25.</v>
      </c>
      <c r="L44" s="129" t="str">
        <f>IF(ISBLANK(laps_times[[#This Row],[3]]),"DNF",CONCATENATE(RANK(rounds_cum_time[[#This Row],[3]],rounds_cum_time[3],1),"."))</f>
        <v>25.</v>
      </c>
      <c r="M44" s="129" t="str">
        <f>IF(ISBLANK(laps_times[[#This Row],[4]]),"DNF",CONCATENATE(RANK(rounds_cum_time[[#This Row],[4]],rounds_cum_time[4],1),"."))</f>
        <v>29.</v>
      </c>
      <c r="N44" s="129" t="str">
        <f>IF(ISBLANK(laps_times[[#This Row],[5]]),"DNF",CONCATENATE(RANK(rounds_cum_time[[#This Row],[5]],rounds_cum_time[5],1),"."))</f>
        <v>28.</v>
      </c>
      <c r="O44" s="129" t="str">
        <f>IF(ISBLANK(laps_times[[#This Row],[6]]),"DNF",CONCATENATE(RANK(rounds_cum_time[[#This Row],[6]],rounds_cum_time[6],1),"."))</f>
        <v>28.</v>
      </c>
      <c r="P44" s="129" t="str">
        <f>IF(ISBLANK(laps_times[[#This Row],[7]]),"DNF",CONCATENATE(RANK(rounds_cum_time[[#This Row],[7]],rounds_cum_time[7],1),"."))</f>
        <v>24.</v>
      </c>
      <c r="Q44" s="129" t="str">
        <f>IF(ISBLANK(laps_times[[#This Row],[8]]),"DNF",CONCATENATE(RANK(rounds_cum_time[[#This Row],[8]],rounds_cum_time[8],1),"."))</f>
        <v>24.</v>
      </c>
      <c r="R44" s="129" t="str">
        <f>IF(ISBLANK(laps_times[[#This Row],[9]]),"DNF",CONCATENATE(RANK(rounds_cum_time[[#This Row],[9]],rounds_cum_time[9],1),"."))</f>
        <v>24.</v>
      </c>
      <c r="S44" s="129" t="str">
        <f>IF(ISBLANK(laps_times[[#This Row],[10]]),"DNF",CONCATENATE(RANK(rounds_cum_time[[#This Row],[10]],rounds_cum_time[10],1),"."))</f>
        <v>24.</v>
      </c>
      <c r="T44" s="129" t="str">
        <f>IF(ISBLANK(laps_times[[#This Row],[11]]),"DNF",CONCATENATE(RANK(rounds_cum_time[[#This Row],[11]],rounds_cum_time[11],1),"."))</f>
        <v>24.</v>
      </c>
      <c r="U44" s="129" t="str">
        <f>IF(ISBLANK(laps_times[[#This Row],[12]]),"DNF",CONCATENATE(RANK(rounds_cum_time[[#This Row],[12]],rounds_cum_time[12],1),"."))</f>
        <v>25.</v>
      </c>
      <c r="V44" s="129" t="str">
        <f>IF(ISBLANK(laps_times[[#This Row],[13]]),"DNF",CONCATENATE(RANK(rounds_cum_time[[#This Row],[13]],rounds_cum_time[13],1),"."))</f>
        <v>25.</v>
      </c>
      <c r="W44" s="129" t="str">
        <f>IF(ISBLANK(laps_times[[#This Row],[14]]),"DNF",CONCATENATE(RANK(rounds_cum_time[[#This Row],[14]],rounds_cum_time[14],1),"."))</f>
        <v>25.</v>
      </c>
      <c r="X44" s="129" t="str">
        <f>IF(ISBLANK(laps_times[[#This Row],[15]]),"DNF",CONCATENATE(RANK(rounds_cum_time[[#This Row],[15]],rounds_cum_time[15],1),"."))</f>
        <v>26.</v>
      </c>
      <c r="Y44" s="129" t="str">
        <f>IF(ISBLANK(laps_times[[#This Row],[16]]),"DNF",CONCATENATE(RANK(rounds_cum_time[[#This Row],[16]],rounds_cum_time[16],1),"."))</f>
        <v>25.</v>
      </c>
      <c r="Z44" s="129" t="str">
        <f>IF(ISBLANK(laps_times[[#This Row],[17]]),"DNF",CONCATENATE(RANK(rounds_cum_time[[#This Row],[17]],rounds_cum_time[17],1),"."))</f>
        <v>25.</v>
      </c>
      <c r="AA44" s="129" t="str">
        <f>IF(ISBLANK(laps_times[[#This Row],[18]]),"DNF",CONCATENATE(RANK(rounds_cum_time[[#This Row],[18]],rounds_cum_time[18],1),"."))</f>
        <v>25.</v>
      </c>
      <c r="AB44" s="129" t="str">
        <f>IF(ISBLANK(laps_times[[#This Row],[19]]),"DNF",CONCATENATE(RANK(rounds_cum_time[[#This Row],[19]],rounds_cum_time[19],1),"."))</f>
        <v>25.</v>
      </c>
      <c r="AC44" s="129" t="str">
        <f>IF(ISBLANK(laps_times[[#This Row],[20]]),"DNF",CONCATENATE(RANK(rounds_cum_time[[#This Row],[20]],rounds_cum_time[20],1),"."))</f>
        <v>26.</v>
      </c>
      <c r="AD44" s="129" t="str">
        <f>IF(ISBLANK(laps_times[[#This Row],[21]]),"DNF",CONCATENATE(RANK(rounds_cum_time[[#This Row],[21]],rounds_cum_time[21],1),"."))</f>
        <v>26.</v>
      </c>
      <c r="AE44" s="129" t="str">
        <f>IF(ISBLANK(laps_times[[#This Row],[22]]),"DNF",CONCATENATE(RANK(rounds_cum_time[[#This Row],[22]],rounds_cum_time[22],1),"."))</f>
        <v>26.</v>
      </c>
      <c r="AF44" s="129" t="str">
        <f>IF(ISBLANK(laps_times[[#This Row],[23]]),"DNF",CONCATENATE(RANK(rounds_cum_time[[#This Row],[23]],rounds_cum_time[23],1),"."))</f>
        <v>28.</v>
      </c>
      <c r="AG44" s="129" t="str">
        <f>IF(ISBLANK(laps_times[[#This Row],[24]]),"DNF",CONCATENATE(RANK(rounds_cum_time[[#This Row],[24]],rounds_cum_time[24],1),"."))</f>
        <v>29.</v>
      </c>
      <c r="AH44" s="129" t="str">
        <f>IF(ISBLANK(laps_times[[#This Row],[25]]),"DNF",CONCATENATE(RANK(rounds_cum_time[[#This Row],[25]],rounds_cum_time[25],1),"."))</f>
        <v>29.</v>
      </c>
      <c r="AI44" s="129" t="str">
        <f>IF(ISBLANK(laps_times[[#This Row],[26]]),"DNF",CONCATENATE(RANK(rounds_cum_time[[#This Row],[26]],rounds_cum_time[26],1),"."))</f>
        <v>30.</v>
      </c>
      <c r="AJ44" s="129" t="str">
        <f>IF(ISBLANK(laps_times[[#This Row],[27]]),"DNF",CONCATENATE(RANK(rounds_cum_time[[#This Row],[27]],rounds_cum_time[27],1),"."))</f>
        <v>30.</v>
      </c>
      <c r="AK44" s="129" t="str">
        <f>IF(ISBLANK(laps_times[[#This Row],[28]]),"DNF",CONCATENATE(RANK(rounds_cum_time[[#This Row],[28]],rounds_cum_time[28],1),"."))</f>
        <v>31.</v>
      </c>
      <c r="AL44" s="129" t="str">
        <f>IF(ISBLANK(laps_times[[#This Row],[29]]),"DNF",CONCATENATE(RANK(rounds_cum_time[[#This Row],[29]],rounds_cum_time[29],1),"."))</f>
        <v>31.</v>
      </c>
      <c r="AM44" s="129" t="str">
        <f>IF(ISBLANK(laps_times[[#This Row],[30]]),"DNF",CONCATENATE(RANK(rounds_cum_time[[#This Row],[30]],rounds_cum_time[30],1),"."))</f>
        <v>31.</v>
      </c>
      <c r="AN44" s="129" t="str">
        <f>IF(ISBLANK(laps_times[[#This Row],[31]]),"DNF",CONCATENATE(RANK(rounds_cum_time[[#This Row],[31]],rounds_cum_time[31],1),"."))</f>
        <v>29.</v>
      </c>
      <c r="AO44" s="129" t="str">
        <f>IF(ISBLANK(laps_times[[#This Row],[32]]),"DNF",CONCATENATE(RANK(rounds_cum_time[[#This Row],[32]],rounds_cum_time[32],1),"."))</f>
        <v>29.</v>
      </c>
      <c r="AP44" s="129" t="str">
        <f>IF(ISBLANK(laps_times[[#This Row],[33]]),"DNF",CONCATENATE(RANK(rounds_cum_time[[#This Row],[33]],rounds_cum_time[33],1),"."))</f>
        <v>29.</v>
      </c>
      <c r="AQ44" s="129" t="str">
        <f>IF(ISBLANK(laps_times[[#This Row],[34]]),"DNF",CONCATENATE(RANK(rounds_cum_time[[#This Row],[34]],rounds_cum_time[34],1),"."))</f>
        <v>30.</v>
      </c>
      <c r="AR44" s="129" t="str">
        <f>IF(ISBLANK(laps_times[[#This Row],[35]]),"DNF",CONCATENATE(RANK(rounds_cum_time[[#This Row],[35]],rounds_cum_time[35],1),"."))</f>
        <v>30.</v>
      </c>
      <c r="AS44" s="129" t="str">
        <f>IF(ISBLANK(laps_times[[#This Row],[36]]),"DNF",CONCATENATE(RANK(rounds_cum_time[[#This Row],[36]],rounds_cum_time[36],1),"."))</f>
        <v>30.</v>
      </c>
      <c r="AT44" s="129" t="str">
        <f>IF(ISBLANK(laps_times[[#This Row],[37]]),"DNF",CONCATENATE(RANK(rounds_cum_time[[#This Row],[37]],rounds_cum_time[37],1),"."))</f>
        <v>29.</v>
      </c>
      <c r="AU44" s="129" t="str">
        <f>IF(ISBLANK(laps_times[[#This Row],[38]]),"DNF",CONCATENATE(RANK(rounds_cum_time[[#This Row],[38]],rounds_cum_time[38],1),"."))</f>
        <v>29.</v>
      </c>
      <c r="AV44" s="129" t="str">
        <f>IF(ISBLANK(laps_times[[#This Row],[39]]),"DNF",CONCATENATE(RANK(rounds_cum_time[[#This Row],[39]],rounds_cum_time[39],1),"."))</f>
        <v>29.</v>
      </c>
      <c r="AW44" s="129" t="str">
        <f>IF(ISBLANK(laps_times[[#This Row],[40]]),"DNF",CONCATENATE(RANK(rounds_cum_time[[#This Row],[40]],rounds_cum_time[40],1),"."))</f>
        <v>29.</v>
      </c>
      <c r="AX44" s="129" t="str">
        <f>IF(ISBLANK(laps_times[[#This Row],[41]]),"DNF",CONCATENATE(RANK(rounds_cum_time[[#This Row],[41]],rounds_cum_time[41],1),"."))</f>
        <v>29.</v>
      </c>
      <c r="AY44" s="129" t="str">
        <f>IF(ISBLANK(laps_times[[#This Row],[42]]),"DNF",CONCATENATE(RANK(rounds_cum_time[[#This Row],[42]],rounds_cum_time[42],1),"."))</f>
        <v>29.</v>
      </c>
      <c r="AZ44" s="129" t="str">
        <f>IF(ISBLANK(laps_times[[#This Row],[43]]),"DNF",CONCATENATE(RANK(rounds_cum_time[[#This Row],[43]],rounds_cum_time[43],1),"."))</f>
        <v>29.</v>
      </c>
      <c r="BA44" s="129" t="str">
        <f>IF(ISBLANK(laps_times[[#This Row],[44]]),"DNF",CONCATENATE(RANK(rounds_cum_time[[#This Row],[44]],rounds_cum_time[44],1),"."))</f>
        <v>29.</v>
      </c>
      <c r="BB44" s="129" t="str">
        <f>IF(ISBLANK(laps_times[[#This Row],[45]]),"DNF",CONCATENATE(RANK(rounds_cum_time[[#This Row],[45]],rounds_cum_time[45],1),"."))</f>
        <v>31.</v>
      </c>
      <c r="BC44" s="129" t="str">
        <f>IF(ISBLANK(laps_times[[#This Row],[46]]),"DNF",CONCATENATE(RANK(rounds_cum_time[[#This Row],[46]],rounds_cum_time[46],1),"."))</f>
        <v>30.</v>
      </c>
      <c r="BD44" s="129" t="str">
        <f>IF(ISBLANK(laps_times[[#This Row],[47]]),"DNF",CONCATENATE(RANK(rounds_cum_time[[#This Row],[47]],rounds_cum_time[47],1),"."))</f>
        <v>30.</v>
      </c>
      <c r="BE44" s="129" t="str">
        <f>IF(ISBLANK(laps_times[[#This Row],[48]]),"DNF",CONCATENATE(RANK(rounds_cum_time[[#This Row],[48]],rounds_cum_time[48],1),"."))</f>
        <v>31.</v>
      </c>
      <c r="BF44" s="129" t="str">
        <f>IF(ISBLANK(laps_times[[#This Row],[49]]),"DNF",CONCATENATE(RANK(rounds_cum_time[[#This Row],[49]],rounds_cum_time[49],1),"."))</f>
        <v>32.</v>
      </c>
      <c r="BG44" s="129" t="str">
        <f>IF(ISBLANK(laps_times[[#This Row],[50]]),"DNF",CONCATENATE(RANK(rounds_cum_time[[#This Row],[50]],rounds_cum_time[50],1),"."))</f>
        <v>33.</v>
      </c>
      <c r="BH44" s="129" t="str">
        <f>IF(ISBLANK(laps_times[[#This Row],[51]]),"DNF",CONCATENATE(RANK(rounds_cum_time[[#This Row],[51]],rounds_cum_time[51],1),"."))</f>
        <v>33.</v>
      </c>
      <c r="BI44" s="129" t="str">
        <f>IF(ISBLANK(laps_times[[#This Row],[52]]),"DNF",CONCATENATE(RANK(rounds_cum_time[[#This Row],[52]],rounds_cum_time[52],1),"."))</f>
        <v>33.</v>
      </c>
      <c r="BJ44" s="129" t="str">
        <f>IF(ISBLANK(laps_times[[#This Row],[53]]),"DNF",CONCATENATE(RANK(rounds_cum_time[[#This Row],[53]],rounds_cum_time[53],1),"."))</f>
        <v>33.</v>
      </c>
      <c r="BK44" s="129" t="str">
        <f>IF(ISBLANK(laps_times[[#This Row],[54]]),"DNF",CONCATENATE(RANK(rounds_cum_time[[#This Row],[54]],rounds_cum_time[54],1),"."))</f>
        <v>33.</v>
      </c>
      <c r="BL44" s="129" t="str">
        <f>IF(ISBLANK(laps_times[[#This Row],[55]]),"DNF",CONCATENATE(RANK(rounds_cum_time[[#This Row],[55]],rounds_cum_time[55],1),"."))</f>
        <v>33.</v>
      </c>
      <c r="BM44" s="129" t="str">
        <f>IF(ISBLANK(laps_times[[#This Row],[56]]),"DNF",CONCATENATE(RANK(rounds_cum_time[[#This Row],[56]],rounds_cum_time[56],1),"."))</f>
        <v>33.</v>
      </c>
      <c r="BN44" s="129" t="str">
        <f>IF(ISBLANK(laps_times[[#This Row],[57]]),"DNF",CONCATENATE(RANK(rounds_cum_time[[#This Row],[57]],rounds_cum_time[57],1),"."))</f>
        <v>33.</v>
      </c>
      <c r="BO44" s="129" t="str">
        <f>IF(ISBLANK(laps_times[[#This Row],[58]]),"DNF",CONCATENATE(RANK(rounds_cum_time[[#This Row],[58]],rounds_cum_time[58],1),"."))</f>
        <v>32.</v>
      </c>
      <c r="BP44" s="129" t="str">
        <f>IF(ISBLANK(laps_times[[#This Row],[59]]),"DNF",CONCATENATE(RANK(rounds_cum_time[[#This Row],[59]],rounds_cum_time[59],1),"."))</f>
        <v>33.</v>
      </c>
      <c r="BQ44" s="129" t="str">
        <f>IF(ISBLANK(laps_times[[#This Row],[60]]),"DNF",CONCATENATE(RANK(rounds_cum_time[[#This Row],[60]],rounds_cum_time[60],1),"."))</f>
        <v>33.</v>
      </c>
      <c r="BR44" s="129" t="str">
        <f>IF(ISBLANK(laps_times[[#This Row],[61]]),"DNF",CONCATENATE(RANK(rounds_cum_time[[#This Row],[61]],rounds_cum_time[61],1),"."))</f>
        <v>33.</v>
      </c>
      <c r="BS44" s="129" t="str">
        <f>IF(ISBLANK(laps_times[[#This Row],[62]]),"DNF",CONCATENATE(RANK(rounds_cum_time[[#This Row],[62]],rounds_cum_time[62],1),"."))</f>
        <v>34.</v>
      </c>
      <c r="BT44" s="129" t="str">
        <f>IF(ISBLANK(laps_times[[#This Row],[63]]),"DNF",CONCATENATE(RANK(rounds_cum_time[[#This Row],[63]],rounds_cum_time[63],1),"."))</f>
        <v>36.</v>
      </c>
      <c r="BU44" s="129" t="str">
        <f>IF(ISBLANK(laps_times[[#This Row],[64]]),"DNF",CONCATENATE(RANK(rounds_cum_time[[#This Row],[64]],rounds_cum_time[64],1),"."))</f>
        <v>36.</v>
      </c>
      <c r="BV44" s="129" t="str">
        <f>IF(ISBLANK(laps_times[[#This Row],[65]]),"DNF",CONCATENATE(RANK(rounds_cum_time[[#This Row],[65]],rounds_cum_time[65],1),"."))</f>
        <v>37.</v>
      </c>
      <c r="BW44" s="129" t="str">
        <f>IF(ISBLANK(laps_times[[#This Row],[66]]),"DNF",CONCATENATE(RANK(rounds_cum_time[[#This Row],[66]],rounds_cum_time[66],1),"."))</f>
        <v>37.</v>
      </c>
      <c r="BX44" s="129" t="str">
        <f>IF(ISBLANK(laps_times[[#This Row],[67]]),"DNF",CONCATENATE(RANK(rounds_cum_time[[#This Row],[67]],rounds_cum_time[67],1),"."))</f>
        <v>37.</v>
      </c>
      <c r="BY44" s="129" t="str">
        <f>IF(ISBLANK(laps_times[[#This Row],[68]]),"DNF",CONCATENATE(RANK(rounds_cum_time[[#This Row],[68]],rounds_cum_time[68],1),"."))</f>
        <v>38.</v>
      </c>
      <c r="BZ44" s="129" t="str">
        <f>IF(ISBLANK(laps_times[[#This Row],[69]]),"DNF",CONCATENATE(RANK(rounds_cum_time[[#This Row],[69]],rounds_cum_time[69],1),"."))</f>
        <v>38.</v>
      </c>
      <c r="CA44" s="129" t="str">
        <f>IF(ISBLANK(laps_times[[#This Row],[70]]),"DNF",CONCATENATE(RANK(rounds_cum_time[[#This Row],[70]],rounds_cum_time[70],1),"."))</f>
        <v>38.</v>
      </c>
      <c r="CB44" s="129" t="str">
        <f>IF(ISBLANK(laps_times[[#This Row],[71]]),"DNF",CONCATENATE(RANK(rounds_cum_time[[#This Row],[71]],rounds_cum_time[71],1),"."))</f>
        <v>38.</v>
      </c>
      <c r="CC44" s="129" t="str">
        <f>IF(ISBLANK(laps_times[[#This Row],[72]]),"DNF",CONCATENATE(RANK(rounds_cum_time[[#This Row],[72]],rounds_cum_time[72],1),"."))</f>
        <v>38.</v>
      </c>
      <c r="CD44" s="129" t="str">
        <f>IF(ISBLANK(laps_times[[#This Row],[73]]),"DNF",CONCATENATE(RANK(rounds_cum_time[[#This Row],[73]],rounds_cum_time[73],1),"."))</f>
        <v>38.</v>
      </c>
      <c r="CE44" s="129" t="str">
        <f>IF(ISBLANK(laps_times[[#This Row],[74]]),"DNF",CONCATENATE(RANK(rounds_cum_time[[#This Row],[74]],rounds_cum_time[74],1),"."))</f>
        <v>38.</v>
      </c>
      <c r="CF44" s="129" t="str">
        <f>IF(ISBLANK(laps_times[[#This Row],[75]]),"DNF",CONCATENATE(RANK(rounds_cum_time[[#This Row],[75]],rounds_cum_time[75],1),"."))</f>
        <v>38.</v>
      </c>
      <c r="CG44" s="129" t="str">
        <f>IF(ISBLANK(laps_times[[#This Row],[76]]),"DNF",CONCATENATE(RANK(rounds_cum_time[[#This Row],[76]],rounds_cum_time[76],1),"."))</f>
        <v>38.</v>
      </c>
      <c r="CH44" s="129" t="str">
        <f>IF(ISBLANK(laps_times[[#This Row],[77]]),"DNF",CONCATENATE(RANK(rounds_cum_time[[#This Row],[77]],rounds_cum_time[77],1),"."))</f>
        <v>38.</v>
      </c>
      <c r="CI44" s="129" t="str">
        <f>IF(ISBLANK(laps_times[[#This Row],[78]]),"DNF",CONCATENATE(RANK(rounds_cum_time[[#This Row],[78]],rounds_cum_time[78],1),"."))</f>
        <v>38.</v>
      </c>
      <c r="CJ44" s="129" t="str">
        <f>IF(ISBLANK(laps_times[[#This Row],[79]]),"DNF",CONCATENATE(RANK(rounds_cum_time[[#This Row],[79]],rounds_cum_time[79],1),"."))</f>
        <v>38.</v>
      </c>
      <c r="CK44" s="129" t="str">
        <f>IF(ISBLANK(laps_times[[#This Row],[80]]),"DNF",CONCATENATE(RANK(rounds_cum_time[[#This Row],[80]],rounds_cum_time[80],1),"."))</f>
        <v>39.</v>
      </c>
      <c r="CL44" s="129" t="str">
        <f>IF(ISBLANK(laps_times[[#This Row],[81]]),"DNF",CONCATENATE(RANK(rounds_cum_time[[#This Row],[81]],rounds_cum_time[81],1),"."))</f>
        <v>39.</v>
      </c>
      <c r="CM44" s="129" t="str">
        <f>IF(ISBLANK(laps_times[[#This Row],[82]]),"DNF",CONCATENATE(RANK(rounds_cum_time[[#This Row],[82]],rounds_cum_time[82],1),"."))</f>
        <v>40.</v>
      </c>
      <c r="CN44" s="129" t="str">
        <f>IF(ISBLANK(laps_times[[#This Row],[83]]),"DNF",CONCATENATE(RANK(rounds_cum_time[[#This Row],[83]],rounds_cum_time[83],1),"."))</f>
        <v>41.</v>
      </c>
      <c r="CO44" s="129" t="str">
        <f>IF(ISBLANK(laps_times[[#This Row],[84]]),"DNF",CONCATENATE(RANK(rounds_cum_time[[#This Row],[84]],rounds_cum_time[84],1),"."))</f>
        <v>41.</v>
      </c>
      <c r="CP44" s="129" t="str">
        <f>IF(ISBLANK(laps_times[[#This Row],[85]]),"DNF",CONCATENATE(RANK(rounds_cum_time[[#This Row],[85]],rounds_cum_time[85],1),"."))</f>
        <v>41.</v>
      </c>
      <c r="CQ44" s="129" t="str">
        <f>IF(ISBLANK(laps_times[[#This Row],[86]]),"DNF",CONCATENATE(RANK(rounds_cum_time[[#This Row],[86]],rounds_cum_time[86],1),"."))</f>
        <v>41.</v>
      </c>
      <c r="CR44" s="129" t="str">
        <f>IF(ISBLANK(laps_times[[#This Row],[87]]),"DNF",CONCATENATE(RANK(rounds_cum_time[[#This Row],[87]],rounds_cum_time[87],1),"."))</f>
        <v>41.</v>
      </c>
      <c r="CS44" s="129" t="str">
        <f>IF(ISBLANK(laps_times[[#This Row],[88]]),"DNF",CONCATENATE(RANK(rounds_cum_time[[#This Row],[88]],rounds_cum_time[88],1),"."))</f>
        <v>41.</v>
      </c>
      <c r="CT44" s="129" t="str">
        <f>IF(ISBLANK(laps_times[[#This Row],[89]]),"DNF",CONCATENATE(RANK(rounds_cum_time[[#This Row],[89]],rounds_cum_time[89],1),"."))</f>
        <v>41.</v>
      </c>
      <c r="CU44" s="129" t="str">
        <f>IF(ISBLANK(laps_times[[#This Row],[90]]),"DNF",CONCATENATE(RANK(rounds_cum_time[[#This Row],[90]],rounds_cum_time[90],1),"."))</f>
        <v>41.</v>
      </c>
      <c r="CV44" s="129" t="str">
        <f>IF(ISBLANK(laps_times[[#This Row],[91]]),"DNF",CONCATENATE(RANK(rounds_cum_time[[#This Row],[91]],rounds_cum_time[91],1),"."))</f>
        <v>41.</v>
      </c>
      <c r="CW44" s="129" t="str">
        <f>IF(ISBLANK(laps_times[[#This Row],[92]]),"DNF",CONCATENATE(RANK(rounds_cum_time[[#This Row],[92]],rounds_cum_time[92],1),"."))</f>
        <v>40.</v>
      </c>
      <c r="CX44" s="129" t="str">
        <f>IF(ISBLANK(laps_times[[#This Row],[93]]),"DNF",CONCATENATE(RANK(rounds_cum_time[[#This Row],[93]],rounds_cum_time[93],1),"."))</f>
        <v>40.</v>
      </c>
      <c r="CY44" s="129" t="str">
        <f>IF(ISBLANK(laps_times[[#This Row],[94]]),"DNF",CONCATENATE(RANK(rounds_cum_time[[#This Row],[94]],rounds_cum_time[94],1),"."))</f>
        <v>40.</v>
      </c>
      <c r="CZ44" s="129" t="str">
        <f>IF(ISBLANK(laps_times[[#This Row],[95]]),"DNF",CONCATENATE(RANK(rounds_cum_time[[#This Row],[95]],rounds_cum_time[95],1),"."))</f>
        <v>40.</v>
      </c>
      <c r="DA44" s="129" t="str">
        <f>IF(ISBLANK(laps_times[[#This Row],[96]]),"DNF",CONCATENATE(RANK(rounds_cum_time[[#This Row],[96]],rounds_cum_time[96],1),"."))</f>
        <v>40.</v>
      </c>
      <c r="DB44" s="129" t="str">
        <f>IF(ISBLANK(laps_times[[#This Row],[97]]),"DNF",CONCATENATE(RANK(rounds_cum_time[[#This Row],[97]],rounds_cum_time[97],1),"."))</f>
        <v>40.</v>
      </c>
      <c r="DC44" s="129" t="str">
        <f>IF(ISBLANK(laps_times[[#This Row],[98]]),"DNF",CONCATENATE(RANK(rounds_cum_time[[#This Row],[98]],rounds_cum_time[98],1),"."))</f>
        <v>41.</v>
      </c>
      <c r="DD44" s="129" t="str">
        <f>IF(ISBLANK(laps_times[[#This Row],[99]]),"DNF",CONCATENATE(RANK(rounds_cum_time[[#This Row],[99]],rounds_cum_time[99],1),"."))</f>
        <v>41.</v>
      </c>
      <c r="DE44" s="129" t="str">
        <f>IF(ISBLANK(laps_times[[#This Row],[100]]),"DNF",CONCATENATE(RANK(rounds_cum_time[[#This Row],[100]],rounds_cum_time[100],1),"."))</f>
        <v>42.</v>
      </c>
      <c r="DF44" s="129" t="str">
        <f>IF(ISBLANK(laps_times[[#This Row],[101]]),"DNF",CONCATENATE(RANK(rounds_cum_time[[#This Row],[101]],rounds_cum_time[101],1),"."))</f>
        <v>42.</v>
      </c>
      <c r="DG44" s="129" t="str">
        <f>IF(ISBLANK(laps_times[[#This Row],[102]]),"DNF",CONCATENATE(RANK(rounds_cum_time[[#This Row],[102]],rounds_cum_time[102],1),"."))</f>
        <v>41.</v>
      </c>
      <c r="DH44" s="129" t="str">
        <f>IF(ISBLANK(laps_times[[#This Row],[103]]),"DNF",CONCATENATE(RANK(rounds_cum_time[[#This Row],[103]],rounds_cum_time[103],1),"."))</f>
        <v>41.</v>
      </c>
      <c r="DI44" s="130" t="str">
        <f>IF(ISBLANK(laps_times[[#This Row],[104]]),"DNF",CONCATENATE(RANK(rounds_cum_time[[#This Row],[104]],rounds_cum_time[104],1),"."))</f>
        <v>41.</v>
      </c>
      <c r="DJ44" s="130" t="str">
        <f>IF(ISBLANK(laps_times[[#This Row],[105]]),"DNF",CONCATENATE(RANK(rounds_cum_time[[#This Row],[105]],rounds_cum_time[105],1),"."))</f>
        <v>41.</v>
      </c>
    </row>
    <row r="45" spans="2:114">
      <c r="B45" s="123">
        <f>laps_times[[#This Row],[poř]]</f>
        <v>42</v>
      </c>
      <c r="C45" s="128">
        <f>laps_times[[#This Row],[s.č.]]</f>
        <v>26</v>
      </c>
      <c r="D45" s="124" t="str">
        <f>laps_times[[#This Row],[jméno]]</f>
        <v>Hons Pavel</v>
      </c>
      <c r="E45" s="125">
        <f>laps_times[[#This Row],[roč]]</f>
        <v>1970</v>
      </c>
      <c r="F45" s="125" t="str">
        <f>laps_times[[#This Row],[kat]]</f>
        <v>M40</v>
      </c>
      <c r="G45" s="125">
        <f>laps_times[[#This Row],[poř_kat]]</f>
        <v>17</v>
      </c>
      <c r="H45" s="124" t="str">
        <f>IF(ISBLANK(laps_times[[#This Row],[klub]]),"-",laps_times[[#This Row],[klub]])</f>
        <v>ČAU</v>
      </c>
      <c r="I45" s="133">
        <f>laps_times[[#This Row],[celk. čas]]</f>
        <v>0.16027777777777777</v>
      </c>
      <c r="J45" s="129" t="str">
        <f>IF(ISBLANK(laps_times[[#This Row],[1]]),"DNF",CONCATENATE(RANK(rounds_cum_time[[#This Row],[1]],rounds_cum_time[1],1),"."))</f>
        <v>56.</v>
      </c>
      <c r="K45" s="129" t="str">
        <f>IF(ISBLANK(laps_times[[#This Row],[2]]),"DNF",CONCATENATE(RANK(rounds_cum_time[[#This Row],[2]],rounds_cum_time[2],1),"."))</f>
        <v>54.</v>
      </c>
      <c r="L45" s="129" t="str">
        <f>IF(ISBLANK(laps_times[[#This Row],[3]]),"DNF",CONCATENATE(RANK(rounds_cum_time[[#This Row],[3]],rounds_cum_time[3],1),"."))</f>
        <v>54.</v>
      </c>
      <c r="M45" s="129" t="str">
        <f>IF(ISBLANK(laps_times[[#This Row],[4]]),"DNF",CONCATENATE(RANK(rounds_cum_time[[#This Row],[4]],rounds_cum_time[4],1),"."))</f>
        <v>52.</v>
      </c>
      <c r="N45" s="129" t="str">
        <f>IF(ISBLANK(laps_times[[#This Row],[5]]),"DNF",CONCATENATE(RANK(rounds_cum_time[[#This Row],[5]],rounds_cum_time[5],1),"."))</f>
        <v>52.</v>
      </c>
      <c r="O45" s="129" t="str">
        <f>IF(ISBLANK(laps_times[[#This Row],[6]]),"DNF",CONCATENATE(RANK(rounds_cum_time[[#This Row],[6]],rounds_cum_time[6],1),"."))</f>
        <v>53.</v>
      </c>
      <c r="P45" s="129" t="str">
        <f>IF(ISBLANK(laps_times[[#This Row],[7]]),"DNF",CONCATENATE(RANK(rounds_cum_time[[#This Row],[7]],rounds_cum_time[7],1),"."))</f>
        <v>53.</v>
      </c>
      <c r="Q45" s="129" t="str">
        <f>IF(ISBLANK(laps_times[[#This Row],[8]]),"DNF",CONCATENATE(RANK(rounds_cum_time[[#This Row],[8]],rounds_cum_time[8],1),"."))</f>
        <v>54.</v>
      </c>
      <c r="R45" s="129" t="str">
        <f>IF(ISBLANK(laps_times[[#This Row],[9]]),"DNF",CONCATENATE(RANK(rounds_cum_time[[#This Row],[9]],rounds_cum_time[9],1),"."))</f>
        <v>54.</v>
      </c>
      <c r="S45" s="129" t="str">
        <f>IF(ISBLANK(laps_times[[#This Row],[10]]),"DNF",CONCATENATE(RANK(rounds_cum_time[[#This Row],[10]],rounds_cum_time[10],1),"."))</f>
        <v>53.</v>
      </c>
      <c r="T45" s="129" t="str">
        <f>IF(ISBLANK(laps_times[[#This Row],[11]]),"DNF",CONCATENATE(RANK(rounds_cum_time[[#This Row],[11]],rounds_cum_time[11],1),"."))</f>
        <v>53.</v>
      </c>
      <c r="U45" s="129" t="str">
        <f>IF(ISBLANK(laps_times[[#This Row],[12]]),"DNF",CONCATENATE(RANK(rounds_cum_time[[#This Row],[12]],rounds_cum_time[12],1),"."))</f>
        <v>53.</v>
      </c>
      <c r="V45" s="129" t="str">
        <f>IF(ISBLANK(laps_times[[#This Row],[13]]),"DNF",CONCATENATE(RANK(rounds_cum_time[[#This Row],[13]],rounds_cum_time[13],1),"."))</f>
        <v>59.</v>
      </c>
      <c r="W45" s="129" t="str">
        <f>IF(ISBLANK(laps_times[[#This Row],[14]]),"DNF",CONCATENATE(RANK(rounds_cum_time[[#This Row],[14]],rounds_cum_time[14],1),"."))</f>
        <v>59.</v>
      </c>
      <c r="X45" s="129" t="str">
        <f>IF(ISBLANK(laps_times[[#This Row],[15]]),"DNF",CONCATENATE(RANK(rounds_cum_time[[#This Row],[15]],rounds_cum_time[15],1),"."))</f>
        <v>57.</v>
      </c>
      <c r="Y45" s="129" t="str">
        <f>IF(ISBLANK(laps_times[[#This Row],[16]]),"DNF",CONCATENATE(RANK(rounds_cum_time[[#This Row],[16]],rounds_cum_time[16],1),"."))</f>
        <v>57.</v>
      </c>
      <c r="Z45" s="129" t="str">
        <f>IF(ISBLANK(laps_times[[#This Row],[17]]),"DNF",CONCATENATE(RANK(rounds_cum_time[[#This Row],[17]],rounds_cum_time[17],1),"."))</f>
        <v>57.</v>
      </c>
      <c r="AA45" s="129" t="str">
        <f>IF(ISBLANK(laps_times[[#This Row],[18]]),"DNF",CONCATENATE(RANK(rounds_cum_time[[#This Row],[18]],rounds_cum_time[18],1),"."))</f>
        <v>56.</v>
      </c>
      <c r="AB45" s="129" t="str">
        <f>IF(ISBLANK(laps_times[[#This Row],[19]]),"DNF",CONCATENATE(RANK(rounds_cum_time[[#This Row],[19]],rounds_cum_time[19],1),"."))</f>
        <v>55.</v>
      </c>
      <c r="AC45" s="129" t="str">
        <f>IF(ISBLANK(laps_times[[#This Row],[20]]),"DNF",CONCATENATE(RANK(rounds_cum_time[[#This Row],[20]],rounds_cum_time[20],1),"."))</f>
        <v>55.</v>
      </c>
      <c r="AD45" s="129" t="str">
        <f>IF(ISBLANK(laps_times[[#This Row],[21]]),"DNF",CONCATENATE(RANK(rounds_cum_time[[#This Row],[21]],rounds_cum_time[21],1),"."))</f>
        <v>54.</v>
      </c>
      <c r="AE45" s="129" t="str">
        <f>IF(ISBLANK(laps_times[[#This Row],[22]]),"DNF",CONCATENATE(RANK(rounds_cum_time[[#This Row],[22]],rounds_cum_time[22],1),"."))</f>
        <v>55.</v>
      </c>
      <c r="AF45" s="129" t="str">
        <f>IF(ISBLANK(laps_times[[#This Row],[23]]),"DNF",CONCATENATE(RANK(rounds_cum_time[[#This Row],[23]],rounds_cum_time[23],1),"."))</f>
        <v>56.</v>
      </c>
      <c r="AG45" s="129" t="str">
        <f>IF(ISBLANK(laps_times[[#This Row],[24]]),"DNF",CONCATENATE(RANK(rounds_cum_time[[#This Row],[24]],rounds_cum_time[24],1),"."))</f>
        <v>56.</v>
      </c>
      <c r="AH45" s="129" t="str">
        <f>IF(ISBLANK(laps_times[[#This Row],[25]]),"DNF",CONCATENATE(RANK(rounds_cum_time[[#This Row],[25]],rounds_cum_time[25],1),"."))</f>
        <v>56.</v>
      </c>
      <c r="AI45" s="129" t="str">
        <f>IF(ISBLANK(laps_times[[#This Row],[26]]),"DNF",CONCATENATE(RANK(rounds_cum_time[[#This Row],[26]],rounds_cum_time[26],1),"."))</f>
        <v>57.</v>
      </c>
      <c r="AJ45" s="129" t="str">
        <f>IF(ISBLANK(laps_times[[#This Row],[27]]),"DNF",CONCATENATE(RANK(rounds_cum_time[[#This Row],[27]],rounds_cum_time[27],1),"."))</f>
        <v>57.</v>
      </c>
      <c r="AK45" s="129" t="str">
        <f>IF(ISBLANK(laps_times[[#This Row],[28]]),"DNF",CONCATENATE(RANK(rounds_cum_time[[#This Row],[28]],rounds_cum_time[28],1),"."))</f>
        <v>55.</v>
      </c>
      <c r="AL45" s="129" t="str">
        <f>IF(ISBLANK(laps_times[[#This Row],[29]]),"DNF",CONCATENATE(RANK(rounds_cum_time[[#This Row],[29]],rounds_cum_time[29],1),"."))</f>
        <v>54.</v>
      </c>
      <c r="AM45" s="129" t="str">
        <f>IF(ISBLANK(laps_times[[#This Row],[30]]),"DNF",CONCATENATE(RANK(rounds_cum_time[[#This Row],[30]],rounds_cum_time[30],1),"."))</f>
        <v>54.</v>
      </c>
      <c r="AN45" s="129" t="str">
        <f>IF(ISBLANK(laps_times[[#This Row],[31]]),"DNF",CONCATENATE(RANK(rounds_cum_time[[#This Row],[31]],rounds_cum_time[31],1),"."))</f>
        <v>54.</v>
      </c>
      <c r="AO45" s="129" t="str">
        <f>IF(ISBLANK(laps_times[[#This Row],[32]]),"DNF",CONCATENATE(RANK(rounds_cum_time[[#This Row],[32]],rounds_cum_time[32],1),"."))</f>
        <v>54.</v>
      </c>
      <c r="AP45" s="129" t="str">
        <f>IF(ISBLANK(laps_times[[#This Row],[33]]),"DNF",CONCATENATE(RANK(rounds_cum_time[[#This Row],[33]],rounds_cum_time[33],1),"."))</f>
        <v>54.</v>
      </c>
      <c r="AQ45" s="129" t="str">
        <f>IF(ISBLANK(laps_times[[#This Row],[34]]),"DNF",CONCATENATE(RANK(rounds_cum_time[[#This Row],[34]],rounds_cum_time[34],1),"."))</f>
        <v>54.</v>
      </c>
      <c r="AR45" s="129" t="str">
        <f>IF(ISBLANK(laps_times[[#This Row],[35]]),"DNF",CONCATENATE(RANK(rounds_cum_time[[#This Row],[35]],rounds_cum_time[35],1),"."))</f>
        <v>54.</v>
      </c>
      <c r="AS45" s="129" t="str">
        <f>IF(ISBLANK(laps_times[[#This Row],[36]]),"DNF",CONCATENATE(RANK(rounds_cum_time[[#This Row],[36]],rounds_cum_time[36],1),"."))</f>
        <v>54.</v>
      </c>
      <c r="AT45" s="129" t="str">
        <f>IF(ISBLANK(laps_times[[#This Row],[37]]),"DNF",CONCATENATE(RANK(rounds_cum_time[[#This Row],[37]],rounds_cum_time[37],1),"."))</f>
        <v>53.</v>
      </c>
      <c r="AU45" s="129" t="str">
        <f>IF(ISBLANK(laps_times[[#This Row],[38]]),"DNF",CONCATENATE(RANK(rounds_cum_time[[#This Row],[38]],rounds_cum_time[38],1),"."))</f>
        <v>51.</v>
      </c>
      <c r="AV45" s="129" t="str">
        <f>IF(ISBLANK(laps_times[[#This Row],[39]]),"DNF",CONCATENATE(RANK(rounds_cum_time[[#This Row],[39]],rounds_cum_time[39],1),"."))</f>
        <v>52.</v>
      </c>
      <c r="AW45" s="129" t="str">
        <f>IF(ISBLANK(laps_times[[#This Row],[40]]),"DNF",CONCATENATE(RANK(rounds_cum_time[[#This Row],[40]],rounds_cum_time[40],1),"."))</f>
        <v>52.</v>
      </c>
      <c r="AX45" s="129" t="str">
        <f>IF(ISBLANK(laps_times[[#This Row],[41]]),"DNF",CONCATENATE(RANK(rounds_cum_time[[#This Row],[41]],rounds_cum_time[41],1),"."))</f>
        <v>50.</v>
      </c>
      <c r="AY45" s="129" t="str">
        <f>IF(ISBLANK(laps_times[[#This Row],[42]]),"DNF",CONCATENATE(RANK(rounds_cum_time[[#This Row],[42]],rounds_cum_time[42],1),"."))</f>
        <v>49.</v>
      </c>
      <c r="AZ45" s="129" t="str">
        <f>IF(ISBLANK(laps_times[[#This Row],[43]]),"DNF",CONCATENATE(RANK(rounds_cum_time[[#This Row],[43]],rounds_cum_time[43],1),"."))</f>
        <v>49.</v>
      </c>
      <c r="BA45" s="129" t="str">
        <f>IF(ISBLANK(laps_times[[#This Row],[44]]),"DNF",CONCATENATE(RANK(rounds_cum_time[[#This Row],[44]],rounds_cum_time[44],1),"."))</f>
        <v>49.</v>
      </c>
      <c r="BB45" s="129" t="str">
        <f>IF(ISBLANK(laps_times[[#This Row],[45]]),"DNF",CONCATENATE(RANK(rounds_cum_time[[#This Row],[45]],rounds_cum_time[45],1),"."))</f>
        <v>48.</v>
      </c>
      <c r="BC45" s="129" t="str">
        <f>IF(ISBLANK(laps_times[[#This Row],[46]]),"DNF",CONCATENATE(RANK(rounds_cum_time[[#This Row],[46]],rounds_cum_time[46],1),"."))</f>
        <v>48.</v>
      </c>
      <c r="BD45" s="129" t="str">
        <f>IF(ISBLANK(laps_times[[#This Row],[47]]),"DNF",CONCATENATE(RANK(rounds_cum_time[[#This Row],[47]],rounds_cum_time[47],1),"."))</f>
        <v>48.</v>
      </c>
      <c r="BE45" s="129" t="str">
        <f>IF(ISBLANK(laps_times[[#This Row],[48]]),"DNF",CONCATENATE(RANK(rounds_cum_time[[#This Row],[48]],rounds_cum_time[48],1),"."))</f>
        <v>48.</v>
      </c>
      <c r="BF45" s="129" t="str">
        <f>IF(ISBLANK(laps_times[[#This Row],[49]]),"DNF",CONCATENATE(RANK(rounds_cum_time[[#This Row],[49]],rounds_cum_time[49],1),"."))</f>
        <v>48.</v>
      </c>
      <c r="BG45" s="129" t="str">
        <f>IF(ISBLANK(laps_times[[#This Row],[50]]),"DNF",CONCATENATE(RANK(rounds_cum_time[[#This Row],[50]],rounds_cum_time[50],1),"."))</f>
        <v>48.</v>
      </c>
      <c r="BH45" s="129" t="str">
        <f>IF(ISBLANK(laps_times[[#This Row],[51]]),"DNF",CONCATENATE(RANK(rounds_cum_time[[#This Row],[51]],rounds_cum_time[51],1),"."))</f>
        <v>47.</v>
      </c>
      <c r="BI45" s="129" t="str">
        <f>IF(ISBLANK(laps_times[[#This Row],[52]]),"DNF",CONCATENATE(RANK(rounds_cum_time[[#This Row],[52]],rounds_cum_time[52],1),"."))</f>
        <v>48.</v>
      </c>
      <c r="BJ45" s="129" t="str">
        <f>IF(ISBLANK(laps_times[[#This Row],[53]]),"DNF",CONCATENATE(RANK(rounds_cum_time[[#This Row],[53]],rounds_cum_time[53],1),"."))</f>
        <v>47.</v>
      </c>
      <c r="BK45" s="129" t="str">
        <f>IF(ISBLANK(laps_times[[#This Row],[54]]),"DNF",CONCATENATE(RANK(rounds_cum_time[[#This Row],[54]],rounds_cum_time[54],1),"."))</f>
        <v>47.</v>
      </c>
      <c r="BL45" s="129" t="str">
        <f>IF(ISBLANK(laps_times[[#This Row],[55]]),"DNF",CONCATENATE(RANK(rounds_cum_time[[#This Row],[55]],rounds_cum_time[55],1),"."))</f>
        <v>47.</v>
      </c>
      <c r="BM45" s="129" t="str">
        <f>IF(ISBLANK(laps_times[[#This Row],[56]]),"DNF",CONCATENATE(RANK(rounds_cum_time[[#This Row],[56]],rounds_cum_time[56],1),"."))</f>
        <v>47.</v>
      </c>
      <c r="BN45" s="129" t="str">
        <f>IF(ISBLANK(laps_times[[#This Row],[57]]),"DNF",CONCATENATE(RANK(rounds_cum_time[[#This Row],[57]],rounds_cum_time[57],1),"."))</f>
        <v>47.</v>
      </c>
      <c r="BO45" s="129" t="str">
        <f>IF(ISBLANK(laps_times[[#This Row],[58]]),"DNF",CONCATENATE(RANK(rounds_cum_time[[#This Row],[58]],rounds_cum_time[58],1),"."))</f>
        <v>47.</v>
      </c>
      <c r="BP45" s="129" t="str">
        <f>IF(ISBLANK(laps_times[[#This Row],[59]]),"DNF",CONCATENATE(RANK(rounds_cum_time[[#This Row],[59]],rounds_cum_time[59],1),"."))</f>
        <v>47.</v>
      </c>
      <c r="BQ45" s="129" t="str">
        <f>IF(ISBLANK(laps_times[[#This Row],[60]]),"DNF",CONCATENATE(RANK(rounds_cum_time[[#This Row],[60]],rounds_cum_time[60],1),"."))</f>
        <v>47.</v>
      </c>
      <c r="BR45" s="129" t="str">
        <f>IF(ISBLANK(laps_times[[#This Row],[61]]),"DNF",CONCATENATE(RANK(rounds_cum_time[[#This Row],[61]],rounds_cum_time[61],1),"."))</f>
        <v>47.</v>
      </c>
      <c r="BS45" s="129" t="str">
        <f>IF(ISBLANK(laps_times[[#This Row],[62]]),"DNF",CONCATENATE(RANK(rounds_cum_time[[#This Row],[62]],rounds_cum_time[62],1),"."))</f>
        <v>47.</v>
      </c>
      <c r="BT45" s="129" t="str">
        <f>IF(ISBLANK(laps_times[[#This Row],[63]]),"DNF",CONCATENATE(RANK(rounds_cum_time[[#This Row],[63]],rounds_cum_time[63],1),"."))</f>
        <v>47.</v>
      </c>
      <c r="BU45" s="129" t="str">
        <f>IF(ISBLANK(laps_times[[#This Row],[64]]),"DNF",CONCATENATE(RANK(rounds_cum_time[[#This Row],[64]],rounds_cum_time[64],1),"."))</f>
        <v>46.</v>
      </c>
      <c r="BV45" s="129" t="str">
        <f>IF(ISBLANK(laps_times[[#This Row],[65]]),"DNF",CONCATENATE(RANK(rounds_cum_time[[#This Row],[65]],rounds_cum_time[65],1),"."))</f>
        <v>46.</v>
      </c>
      <c r="BW45" s="129" t="str">
        <f>IF(ISBLANK(laps_times[[#This Row],[66]]),"DNF",CONCATENATE(RANK(rounds_cum_time[[#This Row],[66]],rounds_cum_time[66],1),"."))</f>
        <v>46.</v>
      </c>
      <c r="BX45" s="129" t="str">
        <f>IF(ISBLANK(laps_times[[#This Row],[67]]),"DNF",CONCATENATE(RANK(rounds_cum_time[[#This Row],[67]],rounds_cum_time[67],1),"."))</f>
        <v>46.</v>
      </c>
      <c r="BY45" s="129" t="str">
        <f>IF(ISBLANK(laps_times[[#This Row],[68]]),"DNF",CONCATENATE(RANK(rounds_cum_time[[#This Row],[68]],rounds_cum_time[68],1),"."))</f>
        <v>46.</v>
      </c>
      <c r="BZ45" s="129" t="str">
        <f>IF(ISBLANK(laps_times[[#This Row],[69]]),"DNF",CONCATENATE(RANK(rounds_cum_time[[#This Row],[69]],rounds_cum_time[69],1),"."))</f>
        <v>46.</v>
      </c>
      <c r="CA45" s="129" t="str">
        <f>IF(ISBLANK(laps_times[[#This Row],[70]]),"DNF",CONCATENATE(RANK(rounds_cum_time[[#This Row],[70]],rounds_cum_time[70],1),"."))</f>
        <v>46.</v>
      </c>
      <c r="CB45" s="129" t="str">
        <f>IF(ISBLANK(laps_times[[#This Row],[71]]),"DNF",CONCATENATE(RANK(rounds_cum_time[[#This Row],[71]],rounds_cum_time[71],1),"."))</f>
        <v>45.</v>
      </c>
      <c r="CC45" s="129" t="str">
        <f>IF(ISBLANK(laps_times[[#This Row],[72]]),"DNF",CONCATENATE(RANK(rounds_cum_time[[#This Row],[72]],rounds_cum_time[72],1),"."))</f>
        <v>45.</v>
      </c>
      <c r="CD45" s="129" t="str">
        <f>IF(ISBLANK(laps_times[[#This Row],[73]]),"DNF",CONCATENATE(RANK(rounds_cum_time[[#This Row],[73]],rounds_cum_time[73],1),"."))</f>
        <v>45.</v>
      </c>
      <c r="CE45" s="129" t="str">
        <f>IF(ISBLANK(laps_times[[#This Row],[74]]),"DNF",CONCATENATE(RANK(rounds_cum_time[[#This Row],[74]],rounds_cum_time[74],1),"."))</f>
        <v>45.</v>
      </c>
      <c r="CF45" s="129" t="str">
        <f>IF(ISBLANK(laps_times[[#This Row],[75]]),"DNF",CONCATENATE(RANK(rounds_cum_time[[#This Row],[75]],rounds_cum_time[75],1),"."))</f>
        <v>44.</v>
      </c>
      <c r="CG45" s="129" t="str">
        <f>IF(ISBLANK(laps_times[[#This Row],[76]]),"DNF",CONCATENATE(RANK(rounds_cum_time[[#This Row],[76]],rounds_cum_time[76],1),"."))</f>
        <v>43.</v>
      </c>
      <c r="CH45" s="129" t="str">
        <f>IF(ISBLANK(laps_times[[#This Row],[77]]),"DNF",CONCATENATE(RANK(rounds_cum_time[[#This Row],[77]],rounds_cum_time[77],1),"."))</f>
        <v>45.</v>
      </c>
      <c r="CI45" s="129" t="str">
        <f>IF(ISBLANK(laps_times[[#This Row],[78]]),"DNF",CONCATENATE(RANK(rounds_cum_time[[#This Row],[78]],rounds_cum_time[78],1),"."))</f>
        <v>45.</v>
      </c>
      <c r="CJ45" s="129" t="str">
        <f>IF(ISBLANK(laps_times[[#This Row],[79]]),"DNF",CONCATENATE(RANK(rounds_cum_time[[#This Row],[79]],rounds_cum_time[79],1),"."))</f>
        <v>45.</v>
      </c>
      <c r="CK45" s="129" t="str">
        <f>IF(ISBLANK(laps_times[[#This Row],[80]]),"DNF",CONCATENATE(RANK(rounds_cum_time[[#This Row],[80]],rounds_cum_time[80],1),"."))</f>
        <v>45.</v>
      </c>
      <c r="CL45" s="129" t="str">
        <f>IF(ISBLANK(laps_times[[#This Row],[81]]),"DNF",CONCATENATE(RANK(rounds_cum_time[[#This Row],[81]],rounds_cum_time[81],1),"."))</f>
        <v>45.</v>
      </c>
      <c r="CM45" s="129" t="str">
        <f>IF(ISBLANK(laps_times[[#This Row],[82]]),"DNF",CONCATENATE(RANK(rounds_cum_time[[#This Row],[82]],rounds_cum_time[82],1),"."))</f>
        <v>45.</v>
      </c>
      <c r="CN45" s="129" t="str">
        <f>IF(ISBLANK(laps_times[[#This Row],[83]]),"DNF",CONCATENATE(RANK(rounds_cum_time[[#This Row],[83]],rounds_cum_time[83],1),"."))</f>
        <v>45.</v>
      </c>
      <c r="CO45" s="129" t="str">
        <f>IF(ISBLANK(laps_times[[#This Row],[84]]),"DNF",CONCATENATE(RANK(rounds_cum_time[[#This Row],[84]],rounds_cum_time[84],1),"."))</f>
        <v>44.</v>
      </c>
      <c r="CP45" s="129" t="str">
        <f>IF(ISBLANK(laps_times[[#This Row],[85]]),"DNF",CONCATENATE(RANK(rounds_cum_time[[#This Row],[85]],rounds_cum_time[85],1),"."))</f>
        <v>44.</v>
      </c>
      <c r="CQ45" s="129" t="str">
        <f>IF(ISBLANK(laps_times[[#This Row],[86]]),"DNF",CONCATENATE(RANK(rounds_cum_time[[#This Row],[86]],rounds_cum_time[86],1),"."))</f>
        <v>44.</v>
      </c>
      <c r="CR45" s="129" t="str">
        <f>IF(ISBLANK(laps_times[[#This Row],[87]]),"DNF",CONCATENATE(RANK(rounds_cum_time[[#This Row],[87]],rounds_cum_time[87],1),"."))</f>
        <v>44.</v>
      </c>
      <c r="CS45" s="129" t="str">
        <f>IF(ISBLANK(laps_times[[#This Row],[88]]),"DNF",CONCATENATE(RANK(rounds_cum_time[[#This Row],[88]],rounds_cum_time[88],1),"."))</f>
        <v>44.</v>
      </c>
      <c r="CT45" s="129" t="str">
        <f>IF(ISBLANK(laps_times[[#This Row],[89]]),"DNF",CONCATENATE(RANK(rounds_cum_time[[#This Row],[89]],rounds_cum_time[89],1),"."))</f>
        <v>44.</v>
      </c>
      <c r="CU45" s="129" t="str">
        <f>IF(ISBLANK(laps_times[[#This Row],[90]]),"DNF",CONCATENATE(RANK(rounds_cum_time[[#This Row],[90]],rounds_cum_time[90],1),"."))</f>
        <v>44.</v>
      </c>
      <c r="CV45" s="129" t="str">
        <f>IF(ISBLANK(laps_times[[#This Row],[91]]),"DNF",CONCATENATE(RANK(rounds_cum_time[[#This Row],[91]],rounds_cum_time[91],1),"."))</f>
        <v>44.</v>
      </c>
      <c r="CW45" s="129" t="str">
        <f>IF(ISBLANK(laps_times[[#This Row],[92]]),"DNF",CONCATENATE(RANK(rounds_cum_time[[#This Row],[92]],rounds_cum_time[92],1),"."))</f>
        <v>44.</v>
      </c>
      <c r="CX45" s="129" t="str">
        <f>IF(ISBLANK(laps_times[[#This Row],[93]]),"DNF",CONCATENATE(RANK(rounds_cum_time[[#This Row],[93]],rounds_cum_time[93],1),"."))</f>
        <v>44.</v>
      </c>
      <c r="CY45" s="129" t="str">
        <f>IF(ISBLANK(laps_times[[#This Row],[94]]),"DNF",CONCATENATE(RANK(rounds_cum_time[[#This Row],[94]],rounds_cum_time[94],1),"."))</f>
        <v>44.</v>
      </c>
      <c r="CZ45" s="129" t="str">
        <f>IF(ISBLANK(laps_times[[#This Row],[95]]),"DNF",CONCATENATE(RANK(rounds_cum_time[[#This Row],[95]],rounds_cum_time[95],1),"."))</f>
        <v>44.</v>
      </c>
      <c r="DA45" s="129" t="str">
        <f>IF(ISBLANK(laps_times[[#This Row],[96]]),"DNF",CONCATENATE(RANK(rounds_cum_time[[#This Row],[96]],rounds_cum_time[96],1),"."))</f>
        <v>44.</v>
      </c>
      <c r="DB45" s="129" t="str">
        <f>IF(ISBLANK(laps_times[[#This Row],[97]]),"DNF",CONCATENATE(RANK(rounds_cum_time[[#This Row],[97]],rounds_cum_time[97],1),"."))</f>
        <v>43.</v>
      </c>
      <c r="DC45" s="129" t="str">
        <f>IF(ISBLANK(laps_times[[#This Row],[98]]),"DNF",CONCATENATE(RANK(rounds_cum_time[[#This Row],[98]],rounds_cum_time[98],1),"."))</f>
        <v>43.</v>
      </c>
      <c r="DD45" s="129" t="str">
        <f>IF(ISBLANK(laps_times[[#This Row],[99]]),"DNF",CONCATENATE(RANK(rounds_cum_time[[#This Row],[99]],rounds_cum_time[99],1),"."))</f>
        <v>43.</v>
      </c>
      <c r="DE45" s="129" t="str">
        <f>IF(ISBLANK(laps_times[[#This Row],[100]]),"DNF",CONCATENATE(RANK(rounds_cum_time[[#This Row],[100]],rounds_cum_time[100],1),"."))</f>
        <v>43.</v>
      </c>
      <c r="DF45" s="129" t="str">
        <f>IF(ISBLANK(laps_times[[#This Row],[101]]),"DNF",CONCATENATE(RANK(rounds_cum_time[[#This Row],[101]],rounds_cum_time[101],1),"."))</f>
        <v>43.</v>
      </c>
      <c r="DG45" s="129" t="str">
        <f>IF(ISBLANK(laps_times[[#This Row],[102]]),"DNF",CONCATENATE(RANK(rounds_cum_time[[#This Row],[102]],rounds_cum_time[102],1),"."))</f>
        <v>43.</v>
      </c>
      <c r="DH45" s="129" t="str">
        <f>IF(ISBLANK(laps_times[[#This Row],[103]]),"DNF",CONCATENATE(RANK(rounds_cum_time[[#This Row],[103]],rounds_cum_time[103],1),"."))</f>
        <v>42.</v>
      </c>
      <c r="DI45" s="130" t="str">
        <f>IF(ISBLANK(laps_times[[#This Row],[104]]),"DNF",CONCATENATE(RANK(rounds_cum_time[[#This Row],[104]],rounds_cum_time[104],1),"."))</f>
        <v>42.</v>
      </c>
      <c r="DJ45" s="130" t="str">
        <f>IF(ISBLANK(laps_times[[#This Row],[105]]),"DNF",CONCATENATE(RANK(rounds_cum_time[[#This Row],[105]],rounds_cum_time[105],1),"."))</f>
        <v>42.</v>
      </c>
    </row>
    <row r="46" spans="2:114">
      <c r="B46" s="123">
        <f>laps_times[[#This Row],[poř]]</f>
        <v>43</v>
      </c>
      <c r="C46" s="128">
        <f>laps_times[[#This Row],[s.č.]]</f>
        <v>44</v>
      </c>
      <c r="D46" s="124" t="str">
        <f>laps_times[[#This Row],[jméno]]</f>
        <v>Marek Miloš</v>
      </c>
      <c r="E46" s="125">
        <f>laps_times[[#This Row],[roč]]</f>
        <v>1982</v>
      </c>
      <c r="F46" s="125" t="str">
        <f>laps_times[[#This Row],[kat]]</f>
        <v>M30</v>
      </c>
      <c r="G46" s="125">
        <f>laps_times[[#This Row],[poř_kat]]</f>
        <v>10</v>
      </c>
      <c r="H46" s="124" t="str">
        <f>IF(ISBLANK(laps_times[[#This Row],[klub]]),"-",laps_times[[#This Row],[klub]])</f>
        <v>-</v>
      </c>
      <c r="I46" s="133">
        <f>laps_times[[#This Row],[celk. čas]]</f>
        <v>0.16125578703703705</v>
      </c>
      <c r="J46" s="129" t="str">
        <f>IF(ISBLANK(laps_times[[#This Row],[1]]),"DNF",CONCATENATE(RANK(rounds_cum_time[[#This Row],[1]],rounds_cum_time[1],1),"."))</f>
        <v>32.</v>
      </c>
      <c r="K46" s="129" t="str">
        <f>IF(ISBLANK(laps_times[[#This Row],[2]]),"DNF",CONCATENATE(RANK(rounds_cum_time[[#This Row],[2]],rounds_cum_time[2],1),"."))</f>
        <v>37.</v>
      </c>
      <c r="L46" s="129" t="str">
        <f>IF(ISBLANK(laps_times[[#This Row],[3]]),"DNF",CONCATENATE(RANK(rounds_cum_time[[#This Row],[3]],rounds_cum_time[3],1),"."))</f>
        <v>38.</v>
      </c>
      <c r="M46" s="129" t="str">
        <f>IF(ISBLANK(laps_times[[#This Row],[4]]),"DNF",CONCATENATE(RANK(rounds_cum_time[[#This Row],[4]],rounds_cum_time[4],1),"."))</f>
        <v>39.</v>
      </c>
      <c r="N46" s="129" t="str">
        <f>IF(ISBLANK(laps_times[[#This Row],[5]]),"DNF",CONCATENATE(RANK(rounds_cum_time[[#This Row],[5]],rounds_cum_time[5],1),"."))</f>
        <v>40.</v>
      </c>
      <c r="O46" s="129" t="str">
        <f>IF(ISBLANK(laps_times[[#This Row],[6]]),"DNF",CONCATENATE(RANK(rounds_cum_time[[#This Row],[6]],rounds_cum_time[6],1),"."))</f>
        <v>40.</v>
      </c>
      <c r="P46" s="129" t="str">
        <f>IF(ISBLANK(laps_times[[#This Row],[7]]),"DNF",CONCATENATE(RANK(rounds_cum_time[[#This Row],[7]],rounds_cum_time[7],1),"."))</f>
        <v>40.</v>
      </c>
      <c r="Q46" s="129" t="str">
        <f>IF(ISBLANK(laps_times[[#This Row],[8]]),"DNF",CONCATENATE(RANK(rounds_cum_time[[#This Row],[8]],rounds_cum_time[8],1),"."))</f>
        <v>40.</v>
      </c>
      <c r="R46" s="129" t="str">
        <f>IF(ISBLANK(laps_times[[#This Row],[9]]),"DNF",CONCATENATE(RANK(rounds_cum_time[[#This Row],[9]],rounds_cum_time[9],1),"."))</f>
        <v>40.</v>
      </c>
      <c r="S46" s="129" t="str">
        <f>IF(ISBLANK(laps_times[[#This Row],[10]]),"DNF",CONCATENATE(RANK(rounds_cum_time[[#This Row],[10]],rounds_cum_time[10],1),"."))</f>
        <v>40.</v>
      </c>
      <c r="T46" s="129" t="str">
        <f>IF(ISBLANK(laps_times[[#This Row],[11]]),"DNF",CONCATENATE(RANK(rounds_cum_time[[#This Row],[11]],rounds_cum_time[11],1),"."))</f>
        <v>40.</v>
      </c>
      <c r="U46" s="129" t="str">
        <f>IF(ISBLANK(laps_times[[#This Row],[12]]),"DNF",CONCATENATE(RANK(rounds_cum_time[[#This Row],[12]],rounds_cum_time[12],1),"."))</f>
        <v>41.</v>
      </c>
      <c r="V46" s="129" t="str">
        <f>IF(ISBLANK(laps_times[[#This Row],[13]]),"DNF",CONCATENATE(RANK(rounds_cum_time[[#This Row],[13]],rounds_cum_time[13],1),"."))</f>
        <v>42.</v>
      </c>
      <c r="W46" s="129" t="str">
        <f>IF(ISBLANK(laps_times[[#This Row],[14]]),"DNF",CONCATENATE(RANK(rounds_cum_time[[#This Row],[14]],rounds_cum_time[14],1),"."))</f>
        <v>41.</v>
      </c>
      <c r="X46" s="129" t="str">
        <f>IF(ISBLANK(laps_times[[#This Row],[15]]),"DNF",CONCATENATE(RANK(rounds_cum_time[[#This Row],[15]],rounds_cum_time[15],1),"."))</f>
        <v>41.</v>
      </c>
      <c r="Y46" s="129" t="str">
        <f>IF(ISBLANK(laps_times[[#This Row],[16]]),"DNF",CONCATENATE(RANK(rounds_cum_time[[#This Row],[16]],rounds_cum_time[16],1),"."))</f>
        <v>40.</v>
      </c>
      <c r="Z46" s="129" t="str">
        <f>IF(ISBLANK(laps_times[[#This Row],[17]]),"DNF",CONCATENATE(RANK(rounds_cum_time[[#This Row],[17]],rounds_cum_time[17],1),"."))</f>
        <v>40.</v>
      </c>
      <c r="AA46" s="129" t="str">
        <f>IF(ISBLANK(laps_times[[#This Row],[18]]),"DNF",CONCATENATE(RANK(rounds_cum_time[[#This Row],[18]],rounds_cum_time[18],1),"."))</f>
        <v>40.</v>
      </c>
      <c r="AB46" s="129" t="str">
        <f>IF(ISBLANK(laps_times[[#This Row],[19]]),"DNF",CONCATENATE(RANK(rounds_cum_time[[#This Row],[19]],rounds_cum_time[19],1),"."))</f>
        <v>40.</v>
      </c>
      <c r="AC46" s="129" t="str">
        <f>IF(ISBLANK(laps_times[[#This Row],[20]]),"DNF",CONCATENATE(RANK(rounds_cum_time[[#This Row],[20]],rounds_cum_time[20],1),"."))</f>
        <v>39.</v>
      </c>
      <c r="AD46" s="129" t="str">
        <f>IF(ISBLANK(laps_times[[#This Row],[21]]),"DNF",CONCATENATE(RANK(rounds_cum_time[[#This Row],[21]],rounds_cum_time[21],1),"."))</f>
        <v>39.</v>
      </c>
      <c r="AE46" s="129" t="str">
        <f>IF(ISBLANK(laps_times[[#This Row],[22]]),"DNF",CONCATENATE(RANK(rounds_cum_time[[#This Row],[22]],rounds_cum_time[22],1),"."))</f>
        <v>39.</v>
      </c>
      <c r="AF46" s="129" t="str">
        <f>IF(ISBLANK(laps_times[[#This Row],[23]]),"DNF",CONCATENATE(RANK(rounds_cum_time[[#This Row],[23]],rounds_cum_time[23],1),"."))</f>
        <v>39.</v>
      </c>
      <c r="AG46" s="129" t="str">
        <f>IF(ISBLANK(laps_times[[#This Row],[24]]),"DNF",CONCATENATE(RANK(rounds_cum_time[[#This Row],[24]],rounds_cum_time[24],1),"."))</f>
        <v>39.</v>
      </c>
      <c r="AH46" s="129" t="str">
        <f>IF(ISBLANK(laps_times[[#This Row],[25]]),"DNF",CONCATENATE(RANK(rounds_cum_time[[#This Row],[25]],rounds_cum_time[25],1),"."))</f>
        <v>39.</v>
      </c>
      <c r="AI46" s="129" t="str">
        <f>IF(ISBLANK(laps_times[[#This Row],[26]]),"DNF",CONCATENATE(RANK(rounds_cum_time[[#This Row],[26]],rounds_cum_time[26],1),"."))</f>
        <v>39.</v>
      </c>
      <c r="AJ46" s="129" t="str">
        <f>IF(ISBLANK(laps_times[[#This Row],[27]]),"DNF",CONCATENATE(RANK(rounds_cum_time[[#This Row],[27]],rounds_cum_time[27],1),"."))</f>
        <v>39.</v>
      </c>
      <c r="AK46" s="129" t="str">
        <f>IF(ISBLANK(laps_times[[#This Row],[28]]),"DNF",CONCATENATE(RANK(rounds_cum_time[[#This Row],[28]],rounds_cum_time[28],1),"."))</f>
        <v>38.</v>
      </c>
      <c r="AL46" s="129" t="str">
        <f>IF(ISBLANK(laps_times[[#This Row],[29]]),"DNF",CONCATENATE(RANK(rounds_cum_time[[#This Row],[29]],rounds_cum_time[29],1),"."))</f>
        <v>38.</v>
      </c>
      <c r="AM46" s="129" t="str">
        <f>IF(ISBLANK(laps_times[[#This Row],[30]]),"DNF",CONCATENATE(RANK(rounds_cum_time[[#This Row],[30]],rounds_cum_time[30],1),"."))</f>
        <v>36.</v>
      </c>
      <c r="AN46" s="129" t="str">
        <f>IF(ISBLANK(laps_times[[#This Row],[31]]),"DNF",CONCATENATE(RANK(rounds_cum_time[[#This Row],[31]],rounds_cum_time[31],1),"."))</f>
        <v>36.</v>
      </c>
      <c r="AO46" s="129" t="str">
        <f>IF(ISBLANK(laps_times[[#This Row],[32]]),"DNF",CONCATENATE(RANK(rounds_cum_time[[#This Row],[32]],rounds_cum_time[32],1),"."))</f>
        <v>36.</v>
      </c>
      <c r="AP46" s="129" t="str">
        <f>IF(ISBLANK(laps_times[[#This Row],[33]]),"DNF",CONCATENATE(RANK(rounds_cum_time[[#This Row],[33]],rounds_cum_time[33],1),"."))</f>
        <v>32.</v>
      </c>
      <c r="AQ46" s="129" t="str">
        <f>IF(ISBLANK(laps_times[[#This Row],[34]]),"DNF",CONCATENATE(RANK(rounds_cum_time[[#This Row],[34]],rounds_cum_time[34],1),"."))</f>
        <v>32.</v>
      </c>
      <c r="AR46" s="129" t="str">
        <f>IF(ISBLANK(laps_times[[#This Row],[35]]),"DNF",CONCATENATE(RANK(rounds_cum_time[[#This Row],[35]],rounds_cum_time[35],1),"."))</f>
        <v>33.</v>
      </c>
      <c r="AS46" s="129" t="str">
        <f>IF(ISBLANK(laps_times[[#This Row],[36]]),"DNF",CONCATENATE(RANK(rounds_cum_time[[#This Row],[36]],rounds_cum_time[36],1),"."))</f>
        <v>33.</v>
      </c>
      <c r="AT46" s="129" t="str">
        <f>IF(ISBLANK(laps_times[[#This Row],[37]]),"DNF",CONCATENATE(RANK(rounds_cum_time[[#This Row],[37]],rounds_cum_time[37],1),"."))</f>
        <v>32.</v>
      </c>
      <c r="AU46" s="129" t="str">
        <f>IF(ISBLANK(laps_times[[#This Row],[38]]),"DNF",CONCATENATE(RANK(rounds_cum_time[[#This Row],[38]],rounds_cum_time[38],1),"."))</f>
        <v>32.</v>
      </c>
      <c r="AV46" s="129" t="str">
        <f>IF(ISBLANK(laps_times[[#This Row],[39]]),"DNF",CONCATENATE(RANK(rounds_cum_time[[#This Row],[39]],rounds_cum_time[39],1),"."))</f>
        <v>33.</v>
      </c>
      <c r="AW46" s="129" t="str">
        <f>IF(ISBLANK(laps_times[[#This Row],[40]]),"DNF",CONCATENATE(RANK(rounds_cum_time[[#This Row],[40]],rounds_cum_time[40],1),"."))</f>
        <v>32.</v>
      </c>
      <c r="AX46" s="129" t="str">
        <f>IF(ISBLANK(laps_times[[#This Row],[41]]),"DNF",CONCATENATE(RANK(rounds_cum_time[[#This Row],[41]],rounds_cum_time[41],1),"."))</f>
        <v>32.</v>
      </c>
      <c r="AY46" s="129" t="str">
        <f>IF(ISBLANK(laps_times[[#This Row],[42]]),"DNF",CONCATENATE(RANK(rounds_cum_time[[#This Row],[42]],rounds_cum_time[42],1),"."))</f>
        <v>32.</v>
      </c>
      <c r="AZ46" s="129" t="str">
        <f>IF(ISBLANK(laps_times[[#This Row],[43]]),"DNF",CONCATENATE(RANK(rounds_cum_time[[#This Row],[43]],rounds_cum_time[43],1),"."))</f>
        <v>31.</v>
      </c>
      <c r="BA46" s="129" t="str">
        <f>IF(ISBLANK(laps_times[[#This Row],[44]]),"DNF",CONCATENATE(RANK(rounds_cum_time[[#This Row],[44]],rounds_cum_time[44],1),"."))</f>
        <v>31.</v>
      </c>
      <c r="BB46" s="129" t="str">
        <f>IF(ISBLANK(laps_times[[#This Row],[45]]),"DNF",CONCATENATE(RANK(rounds_cum_time[[#This Row],[45]],rounds_cum_time[45],1),"."))</f>
        <v>30.</v>
      </c>
      <c r="BC46" s="129" t="str">
        <f>IF(ISBLANK(laps_times[[#This Row],[46]]),"DNF",CONCATENATE(RANK(rounds_cum_time[[#This Row],[46]],rounds_cum_time[46],1),"."))</f>
        <v>29.</v>
      </c>
      <c r="BD46" s="129" t="str">
        <f>IF(ISBLANK(laps_times[[#This Row],[47]]),"DNF",CONCATENATE(RANK(rounds_cum_time[[#This Row],[47]],rounds_cum_time[47],1),"."))</f>
        <v>28.</v>
      </c>
      <c r="BE46" s="129" t="str">
        <f>IF(ISBLANK(laps_times[[#This Row],[48]]),"DNF",CONCATENATE(RANK(rounds_cum_time[[#This Row],[48]],rounds_cum_time[48],1),"."))</f>
        <v>28.</v>
      </c>
      <c r="BF46" s="129" t="str">
        <f>IF(ISBLANK(laps_times[[#This Row],[49]]),"DNF",CONCATENATE(RANK(rounds_cum_time[[#This Row],[49]],rounds_cum_time[49],1),"."))</f>
        <v>28.</v>
      </c>
      <c r="BG46" s="129" t="str">
        <f>IF(ISBLANK(laps_times[[#This Row],[50]]),"DNF",CONCATENATE(RANK(rounds_cum_time[[#This Row],[50]],rounds_cum_time[50],1),"."))</f>
        <v>28.</v>
      </c>
      <c r="BH46" s="129" t="str">
        <f>IF(ISBLANK(laps_times[[#This Row],[51]]),"DNF",CONCATENATE(RANK(rounds_cum_time[[#This Row],[51]],rounds_cum_time[51],1),"."))</f>
        <v>28.</v>
      </c>
      <c r="BI46" s="129" t="str">
        <f>IF(ISBLANK(laps_times[[#This Row],[52]]),"DNF",CONCATENATE(RANK(rounds_cum_time[[#This Row],[52]],rounds_cum_time[52],1),"."))</f>
        <v>27.</v>
      </c>
      <c r="BJ46" s="129" t="str">
        <f>IF(ISBLANK(laps_times[[#This Row],[53]]),"DNF",CONCATENATE(RANK(rounds_cum_time[[#This Row],[53]],rounds_cum_time[53],1),"."))</f>
        <v>27.</v>
      </c>
      <c r="BK46" s="129" t="str">
        <f>IF(ISBLANK(laps_times[[#This Row],[54]]),"DNF",CONCATENATE(RANK(rounds_cum_time[[#This Row],[54]],rounds_cum_time[54],1),"."))</f>
        <v>27.</v>
      </c>
      <c r="BL46" s="129" t="str">
        <f>IF(ISBLANK(laps_times[[#This Row],[55]]),"DNF",CONCATENATE(RANK(rounds_cum_time[[#This Row],[55]],rounds_cum_time[55],1),"."))</f>
        <v>28.</v>
      </c>
      <c r="BM46" s="129" t="str">
        <f>IF(ISBLANK(laps_times[[#This Row],[56]]),"DNF",CONCATENATE(RANK(rounds_cum_time[[#This Row],[56]],rounds_cum_time[56],1),"."))</f>
        <v>28.</v>
      </c>
      <c r="BN46" s="129" t="str">
        <f>IF(ISBLANK(laps_times[[#This Row],[57]]),"DNF",CONCATENATE(RANK(rounds_cum_time[[#This Row],[57]],rounds_cum_time[57],1),"."))</f>
        <v>28.</v>
      </c>
      <c r="BO46" s="129" t="str">
        <f>IF(ISBLANK(laps_times[[#This Row],[58]]),"DNF",CONCATENATE(RANK(rounds_cum_time[[#This Row],[58]],rounds_cum_time[58],1),"."))</f>
        <v>28.</v>
      </c>
      <c r="BP46" s="129" t="str">
        <f>IF(ISBLANK(laps_times[[#This Row],[59]]),"DNF",CONCATENATE(RANK(rounds_cum_time[[#This Row],[59]],rounds_cum_time[59],1),"."))</f>
        <v>29.</v>
      </c>
      <c r="BQ46" s="129" t="str">
        <f>IF(ISBLANK(laps_times[[#This Row],[60]]),"DNF",CONCATENATE(RANK(rounds_cum_time[[#This Row],[60]],rounds_cum_time[60],1),"."))</f>
        <v>30.</v>
      </c>
      <c r="BR46" s="129" t="str">
        <f>IF(ISBLANK(laps_times[[#This Row],[61]]),"DNF",CONCATENATE(RANK(rounds_cum_time[[#This Row],[61]],rounds_cum_time[61],1),"."))</f>
        <v>30.</v>
      </c>
      <c r="BS46" s="129" t="str">
        <f>IF(ISBLANK(laps_times[[#This Row],[62]]),"DNF",CONCATENATE(RANK(rounds_cum_time[[#This Row],[62]],rounds_cum_time[62],1),"."))</f>
        <v>30.</v>
      </c>
      <c r="BT46" s="129" t="str">
        <f>IF(ISBLANK(laps_times[[#This Row],[63]]),"DNF",CONCATENATE(RANK(rounds_cum_time[[#This Row],[63]],rounds_cum_time[63],1),"."))</f>
        <v>30.</v>
      </c>
      <c r="BU46" s="129" t="str">
        <f>IF(ISBLANK(laps_times[[#This Row],[64]]),"DNF",CONCATENATE(RANK(rounds_cum_time[[#This Row],[64]],rounds_cum_time[64],1),"."))</f>
        <v>30.</v>
      </c>
      <c r="BV46" s="129" t="str">
        <f>IF(ISBLANK(laps_times[[#This Row],[65]]),"DNF",CONCATENATE(RANK(rounds_cum_time[[#This Row],[65]],rounds_cum_time[65],1),"."))</f>
        <v>30.</v>
      </c>
      <c r="BW46" s="129" t="str">
        <f>IF(ISBLANK(laps_times[[#This Row],[66]]),"DNF",CONCATENATE(RANK(rounds_cum_time[[#This Row],[66]],rounds_cum_time[66],1),"."))</f>
        <v>30.</v>
      </c>
      <c r="BX46" s="129" t="str">
        <f>IF(ISBLANK(laps_times[[#This Row],[67]]),"DNF",CONCATENATE(RANK(rounds_cum_time[[#This Row],[67]],rounds_cum_time[67],1),"."))</f>
        <v>31.</v>
      </c>
      <c r="BY46" s="129" t="str">
        <f>IF(ISBLANK(laps_times[[#This Row],[68]]),"DNF",CONCATENATE(RANK(rounds_cum_time[[#This Row],[68]],rounds_cum_time[68],1),"."))</f>
        <v>31.</v>
      </c>
      <c r="BZ46" s="129" t="str">
        <f>IF(ISBLANK(laps_times[[#This Row],[69]]),"DNF",CONCATENATE(RANK(rounds_cum_time[[#This Row],[69]],rounds_cum_time[69],1),"."))</f>
        <v>32.</v>
      </c>
      <c r="CA46" s="129" t="str">
        <f>IF(ISBLANK(laps_times[[#This Row],[70]]),"DNF",CONCATENATE(RANK(rounds_cum_time[[#This Row],[70]],rounds_cum_time[70],1),"."))</f>
        <v>32.</v>
      </c>
      <c r="CB46" s="129" t="str">
        <f>IF(ISBLANK(laps_times[[#This Row],[71]]),"DNF",CONCATENATE(RANK(rounds_cum_time[[#This Row],[71]],rounds_cum_time[71],1),"."))</f>
        <v>31.</v>
      </c>
      <c r="CC46" s="129" t="str">
        <f>IF(ISBLANK(laps_times[[#This Row],[72]]),"DNF",CONCATENATE(RANK(rounds_cum_time[[#This Row],[72]],rounds_cum_time[72],1),"."))</f>
        <v>32.</v>
      </c>
      <c r="CD46" s="129" t="str">
        <f>IF(ISBLANK(laps_times[[#This Row],[73]]),"DNF",CONCATENATE(RANK(rounds_cum_time[[#This Row],[73]],rounds_cum_time[73],1),"."))</f>
        <v>32.</v>
      </c>
      <c r="CE46" s="129" t="str">
        <f>IF(ISBLANK(laps_times[[#This Row],[74]]),"DNF",CONCATENATE(RANK(rounds_cum_time[[#This Row],[74]],rounds_cum_time[74],1),"."))</f>
        <v>32.</v>
      </c>
      <c r="CF46" s="129" t="str">
        <f>IF(ISBLANK(laps_times[[#This Row],[75]]),"DNF",CONCATENATE(RANK(rounds_cum_time[[#This Row],[75]],rounds_cum_time[75],1),"."))</f>
        <v>33.</v>
      </c>
      <c r="CG46" s="129" t="str">
        <f>IF(ISBLANK(laps_times[[#This Row],[76]]),"DNF",CONCATENATE(RANK(rounds_cum_time[[#This Row],[76]],rounds_cum_time[76],1),"."))</f>
        <v>35.</v>
      </c>
      <c r="CH46" s="129" t="str">
        <f>IF(ISBLANK(laps_times[[#This Row],[77]]),"DNF",CONCATENATE(RANK(rounds_cum_time[[#This Row],[77]],rounds_cum_time[77],1),"."))</f>
        <v>35.</v>
      </c>
      <c r="CI46" s="129" t="str">
        <f>IF(ISBLANK(laps_times[[#This Row],[78]]),"DNF",CONCATENATE(RANK(rounds_cum_time[[#This Row],[78]],rounds_cum_time[78],1),"."))</f>
        <v>35.</v>
      </c>
      <c r="CJ46" s="129" t="str">
        <f>IF(ISBLANK(laps_times[[#This Row],[79]]),"DNF",CONCATENATE(RANK(rounds_cum_time[[#This Row],[79]],rounds_cum_time[79],1),"."))</f>
        <v>35.</v>
      </c>
      <c r="CK46" s="129" t="str">
        <f>IF(ISBLANK(laps_times[[#This Row],[80]]),"DNF",CONCATENATE(RANK(rounds_cum_time[[#This Row],[80]],rounds_cum_time[80],1),"."))</f>
        <v>35.</v>
      </c>
      <c r="CL46" s="129" t="str">
        <f>IF(ISBLANK(laps_times[[#This Row],[81]]),"DNF",CONCATENATE(RANK(rounds_cum_time[[#This Row],[81]],rounds_cum_time[81],1),"."))</f>
        <v>35.</v>
      </c>
      <c r="CM46" s="129" t="str">
        <f>IF(ISBLANK(laps_times[[#This Row],[82]]),"DNF",CONCATENATE(RANK(rounds_cum_time[[#This Row],[82]],rounds_cum_time[82],1),"."))</f>
        <v>35.</v>
      </c>
      <c r="CN46" s="129" t="str">
        <f>IF(ISBLANK(laps_times[[#This Row],[83]]),"DNF",CONCATENATE(RANK(rounds_cum_time[[#This Row],[83]],rounds_cum_time[83],1),"."))</f>
        <v>35.</v>
      </c>
      <c r="CO46" s="129" t="str">
        <f>IF(ISBLANK(laps_times[[#This Row],[84]]),"DNF",CONCATENATE(RANK(rounds_cum_time[[#This Row],[84]],rounds_cum_time[84],1),"."))</f>
        <v>35.</v>
      </c>
      <c r="CP46" s="129" t="str">
        <f>IF(ISBLANK(laps_times[[#This Row],[85]]),"DNF",CONCATENATE(RANK(rounds_cum_time[[#This Row],[85]],rounds_cum_time[85],1),"."))</f>
        <v>35.</v>
      </c>
      <c r="CQ46" s="129" t="str">
        <f>IF(ISBLANK(laps_times[[#This Row],[86]]),"DNF",CONCATENATE(RANK(rounds_cum_time[[#This Row],[86]],rounds_cum_time[86],1),"."))</f>
        <v>37.</v>
      </c>
      <c r="CR46" s="129" t="str">
        <f>IF(ISBLANK(laps_times[[#This Row],[87]]),"DNF",CONCATENATE(RANK(rounds_cum_time[[#This Row],[87]],rounds_cum_time[87],1),"."))</f>
        <v>38.</v>
      </c>
      <c r="CS46" s="129" t="str">
        <f>IF(ISBLANK(laps_times[[#This Row],[88]]),"DNF",CONCATENATE(RANK(rounds_cum_time[[#This Row],[88]],rounds_cum_time[88],1),"."))</f>
        <v>38.</v>
      </c>
      <c r="CT46" s="129" t="str">
        <f>IF(ISBLANK(laps_times[[#This Row],[89]]),"DNF",CONCATENATE(RANK(rounds_cum_time[[#This Row],[89]],rounds_cum_time[89],1),"."))</f>
        <v>38.</v>
      </c>
      <c r="CU46" s="129" t="str">
        <f>IF(ISBLANK(laps_times[[#This Row],[90]]),"DNF",CONCATENATE(RANK(rounds_cum_time[[#This Row],[90]],rounds_cum_time[90],1),"."))</f>
        <v>39.</v>
      </c>
      <c r="CV46" s="129" t="str">
        <f>IF(ISBLANK(laps_times[[#This Row],[91]]),"DNF",CONCATENATE(RANK(rounds_cum_time[[#This Row],[91]],rounds_cum_time[91],1),"."))</f>
        <v>39.</v>
      </c>
      <c r="CW46" s="129" t="str">
        <f>IF(ISBLANK(laps_times[[#This Row],[92]]),"DNF",CONCATENATE(RANK(rounds_cum_time[[#This Row],[92]],rounds_cum_time[92],1),"."))</f>
        <v>39.</v>
      </c>
      <c r="CX46" s="129" t="str">
        <f>IF(ISBLANK(laps_times[[#This Row],[93]]),"DNF",CONCATENATE(RANK(rounds_cum_time[[#This Row],[93]],rounds_cum_time[93],1),"."))</f>
        <v>39.</v>
      </c>
      <c r="CY46" s="129" t="str">
        <f>IF(ISBLANK(laps_times[[#This Row],[94]]),"DNF",CONCATENATE(RANK(rounds_cum_time[[#This Row],[94]],rounds_cum_time[94],1),"."))</f>
        <v>39.</v>
      </c>
      <c r="CZ46" s="129" t="str">
        <f>IF(ISBLANK(laps_times[[#This Row],[95]]),"DNF",CONCATENATE(RANK(rounds_cum_time[[#This Row],[95]],rounds_cum_time[95],1),"."))</f>
        <v>39.</v>
      </c>
      <c r="DA46" s="129" t="str">
        <f>IF(ISBLANK(laps_times[[#This Row],[96]]),"DNF",CONCATENATE(RANK(rounds_cum_time[[#This Row],[96]],rounds_cum_time[96],1),"."))</f>
        <v>39.</v>
      </c>
      <c r="DB46" s="129" t="str">
        <f>IF(ISBLANK(laps_times[[#This Row],[97]]),"DNF",CONCATENATE(RANK(rounds_cum_time[[#This Row],[97]],rounds_cum_time[97],1),"."))</f>
        <v>39.</v>
      </c>
      <c r="DC46" s="129" t="str">
        <f>IF(ISBLANK(laps_times[[#This Row],[98]]),"DNF",CONCATENATE(RANK(rounds_cum_time[[#This Row],[98]],rounds_cum_time[98],1),"."))</f>
        <v>39.</v>
      </c>
      <c r="DD46" s="129" t="str">
        <f>IF(ISBLANK(laps_times[[#This Row],[99]]),"DNF",CONCATENATE(RANK(rounds_cum_time[[#This Row],[99]],rounds_cum_time[99],1),"."))</f>
        <v>40.</v>
      </c>
      <c r="DE46" s="129" t="str">
        <f>IF(ISBLANK(laps_times[[#This Row],[100]]),"DNF",CONCATENATE(RANK(rounds_cum_time[[#This Row],[100]],rounds_cum_time[100],1),"."))</f>
        <v>40.</v>
      </c>
      <c r="DF46" s="129" t="str">
        <f>IF(ISBLANK(laps_times[[#This Row],[101]]),"DNF",CONCATENATE(RANK(rounds_cum_time[[#This Row],[101]],rounds_cum_time[101],1),"."))</f>
        <v>41.</v>
      </c>
      <c r="DG46" s="129" t="str">
        <f>IF(ISBLANK(laps_times[[#This Row],[102]]),"DNF",CONCATENATE(RANK(rounds_cum_time[[#This Row],[102]],rounds_cum_time[102],1),"."))</f>
        <v>42.</v>
      </c>
      <c r="DH46" s="129" t="str">
        <f>IF(ISBLANK(laps_times[[#This Row],[103]]),"DNF",CONCATENATE(RANK(rounds_cum_time[[#This Row],[103]],rounds_cum_time[103],1),"."))</f>
        <v>43.</v>
      </c>
      <c r="DI46" s="130" t="str">
        <f>IF(ISBLANK(laps_times[[#This Row],[104]]),"DNF",CONCATENATE(RANK(rounds_cum_time[[#This Row],[104]],rounds_cum_time[104],1),"."))</f>
        <v>43.</v>
      </c>
      <c r="DJ46" s="130" t="str">
        <f>IF(ISBLANK(laps_times[[#This Row],[105]]),"DNF",CONCATENATE(RANK(rounds_cum_time[[#This Row],[105]],rounds_cum_time[105],1),"."))</f>
        <v>43.</v>
      </c>
    </row>
    <row r="47" spans="2:114">
      <c r="B47" s="123">
        <f>laps_times[[#This Row],[poř]]</f>
        <v>44</v>
      </c>
      <c r="C47" s="128">
        <f>laps_times[[#This Row],[s.č.]]</f>
        <v>50</v>
      </c>
      <c r="D47" s="124" t="str">
        <f>laps_times[[#This Row],[jméno]]</f>
        <v>Čaloud Milan</v>
      </c>
      <c r="E47" s="125">
        <f>laps_times[[#This Row],[roč]]</f>
        <v>1969</v>
      </c>
      <c r="F47" s="125" t="str">
        <f>laps_times[[#This Row],[kat]]</f>
        <v>M50</v>
      </c>
      <c r="G47" s="125">
        <f>laps_times[[#This Row],[poř_kat]]</f>
        <v>5</v>
      </c>
      <c r="H47" s="124" t="str">
        <f>IF(ISBLANK(laps_times[[#This Row],[klub]]),"-",laps_times[[#This Row],[klub]])</f>
        <v>Větřní</v>
      </c>
      <c r="I47" s="133">
        <f>laps_times[[#This Row],[celk. čas]]</f>
        <v>0.1620601851851852</v>
      </c>
      <c r="J47" s="129" t="str">
        <f>IF(ISBLANK(laps_times[[#This Row],[1]]),"DNF",CONCATENATE(RANK(rounds_cum_time[[#This Row],[1]],rounds_cum_time[1],1),"."))</f>
        <v>23.</v>
      </c>
      <c r="K47" s="129" t="str">
        <f>IF(ISBLANK(laps_times[[#This Row],[2]]),"DNF",CONCATENATE(RANK(rounds_cum_time[[#This Row],[2]],rounds_cum_time[2],1),"."))</f>
        <v>26.</v>
      </c>
      <c r="L47" s="129" t="str">
        <f>IF(ISBLANK(laps_times[[#This Row],[3]]),"DNF",CONCATENATE(RANK(rounds_cum_time[[#This Row],[3]],rounds_cum_time[3],1),"."))</f>
        <v>26.</v>
      </c>
      <c r="M47" s="129" t="str">
        <f>IF(ISBLANK(laps_times[[#This Row],[4]]),"DNF",CONCATENATE(RANK(rounds_cum_time[[#This Row],[4]],rounds_cum_time[4],1),"."))</f>
        <v>25.</v>
      </c>
      <c r="N47" s="129" t="str">
        <f>IF(ISBLANK(laps_times[[#This Row],[5]]),"DNF",CONCATENATE(RANK(rounds_cum_time[[#This Row],[5]],rounds_cum_time[5],1),"."))</f>
        <v>27.</v>
      </c>
      <c r="O47" s="129" t="str">
        <f>IF(ISBLANK(laps_times[[#This Row],[6]]),"DNF",CONCATENATE(RANK(rounds_cum_time[[#This Row],[6]],rounds_cum_time[6],1),"."))</f>
        <v>27.</v>
      </c>
      <c r="P47" s="129" t="str">
        <f>IF(ISBLANK(laps_times[[#This Row],[7]]),"DNF",CONCATENATE(RANK(rounds_cum_time[[#This Row],[7]],rounds_cum_time[7],1),"."))</f>
        <v>25.</v>
      </c>
      <c r="Q47" s="129" t="str">
        <f>IF(ISBLANK(laps_times[[#This Row],[8]]),"DNF",CONCATENATE(RANK(rounds_cum_time[[#This Row],[8]],rounds_cum_time[8],1),"."))</f>
        <v>25.</v>
      </c>
      <c r="R47" s="129" t="str">
        <f>IF(ISBLANK(laps_times[[#This Row],[9]]),"DNF",CONCATENATE(RANK(rounds_cum_time[[#This Row],[9]],rounds_cum_time[9],1),"."))</f>
        <v>25.</v>
      </c>
      <c r="S47" s="129" t="str">
        <f>IF(ISBLANK(laps_times[[#This Row],[10]]),"DNF",CONCATENATE(RANK(rounds_cum_time[[#This Row],[10]],rounds_cum_time[10],1),"."))</f>
        <v>26.</v>
      </c>
      <c r="T47" s="129" t="str">
        <f>IF(ISBLANK(laps_times[[#This Row],[11]]),"DNF",CONCATENATE(RANK(rounds_cum_time[[#This Row],[11]],rounds_cum_time[11],1),"."))</f>
        <v>26.</v>
      </c>
      <c r="U47" s="129" t="str">
        <f>IF(ISBLANK(laps_times[[#This Row],[12]]),"DNF",CONCATENATE(RANK(rounds_cum_time[[#This Row],[12]],rounds_cum_time[12],1),"."))</f>
        <v>26.</v>
      </c>
      <c r="V47" s="129" t="str">
        <f>IF(ISBLANK(laps_times[[#This Row],[13]]),"DNF",CONCATENATE(RANK(rounds_cum_time[[#This Row],[13]],rounds_cum_time[13],1),"."))</f>
        <v>26.</v>
      </c>
      <c r="W47" s="129" t="str">
        <f>IF(ISBLANK(laps_times[[#This Row],[14]]),"DNF",CONCATENATE(RANK(rounds_cum_time[[#This Row],[14]],rounds_cum_time[14],1),"."))</f>
        <v>26.</v>
      </c>
      <c r="X47" s="129" t="str">
        <f>IF(ISBLANK(laps_times[[#This Row],[15]]),"DNF",CONCATENATE(RANK(rounds_cum_time[[#This Row],[15]],rounds_cum_time[15],1),"."))</f>
        <v>25.</v>
      </c>
      <c r="Y47" s="129" t="str">
        <f>IF(ISBLANK(laps_times[[#This Row],[16]]),"DNF",CONCATENATE(RANK(rounds_cum_time[[#This Row],[16]],rounds_cum_time[16],1),"."))</f>
        <v>26.</v>
      </c>
      <c r="Z47" s="129" t="str">
        <f>IF(ISBLANK(laps_times[[#This Row],[17]]),"DNF",CONCATENATE(RANK(rounds_cum_time[[#This Row],[17]],rounds_cum_time[17],1),"."))</f>
        <v>26.</v>
      </c>
      <c r="AA47" s="129" t="str">
        <f>IF(ISBLANK(laps_times[[#This Row],[18]]),"DNF",CONCATENATE(RANK(rounds_cum_time[[#This Row],[18]],rounds_cum_time[18],1),"."))</f>
        <v>26.</v>
      </c>
      <c r="AB47" s="129" t="str">
        <f>IF(ISBLANK(laps_times[[#This Row],[19]]),"DNF",CONCATENATE(RANK(rounds_cum_time[[#This Row],[19]],rounds_cum_time[19],1),"."))</f>
        <v>27.</v>
      </c>
      <c r="AC47" s="129" t="str">
        <f>IF(ISBLANK(laps_times[[#This Row],[20]]),"DNF",CONCATENATE(RANK(rounds_cum_time[[#This Row],[20]],rounds_cum_time[20],1),"."))</f>
        <v>28.</v>
      </c>
      <c r="AD47" s="129" t="str">
        <f>IF(ISBLANK(laps_times[[#This Row],[21]]),"DNF",CONCATENATE(RANK(rounds_cum_time[[#This Row],[21]],rounds_cum_time[21],1),"."))</f>
        <v>28.</v>
      </c>
      <c r="AE47" s="129" t="str">
        <f>IF(ISBLANK(laps_times[[#This Row],[22]]),"DNF",CONCATENATE(RANK(rounds_cum_time[[#This Row],[22]],rounds_cum_time[22],1),"."))</f>
        <v>27.</v>
      </c>
      <c r="AF47" s="129" t="str">
        <f>IF(ISBLANK(laps_times[[#This Row],[23]]),"DNF",CONCATENATE(RANK(rounds_cum_time[[#This Row],[23]],rounds_cum_time[23],1),"."))</f>
        <v>26.</v>
      </c>
      <c r="AG47" s="129" t="str">
        <f>IF(ISBLANK(laps_times[[#This Row],[24]]),"DNF",CONCATENATE(RANK(rounds_cum_time[[#This Row],[24]],rounds_cum_time[24],1),"."))</f>
        <v>26.</v>
      </c>
      <c r="AH47" s="129" t="str">
        <f>IF(ISBLANK(laps_times[[#This Row],[25]]),"DNF",CONCATENATE(RANK(rounds_cum_time[[#This Row],[25]],rounds_cum_time[25],1),"."))</f>
        <v>28.</v>
      </c>
      <c r="AI47" s="129" t="str">
        <f>IF(ISBLANK(laps_times[[#This Row],[26]]),"DNF",CONCATENATE(RANK(rounds_cum_time[[#This Row],[26]],rounds_cum_time[26],1),"."))</f>
        <v>28.</v>
      </c>
      <c r="AJ47" s="129" t="str">
        <f>IF(ISBLANK(laps_times[[#This Row],[27]]),"DNF",CONCATENATE(RANK(rounds_cum_time[[#This Row],[27]],rounds_cum_time[27],1),"."))</f>
        <v>28.</v>
      </c>
      <c r="AK47" s="129" t="str">
        <f>IF(ISBLANK(laps_times[[#This Row],[28]]),"DNF",CONCATENATE(RANK(rounds_cum_time[[#This Row],[28]],rounds_cum_time[28],1),"."))</f>
        <v>28.</v>
      </c>
      <c r="AL47" s="129" t="str">
        <f>IF(ISBLANK(laps_times[[#This Row],[29]]),"DNF",CONCATENATE(RANK(rounds_cum_time[[#This Row],[29]],rounds_cum_time[29],1),"."))</f>
        <v>28.</v>
      </c>
      <c r="AM47" s="129" t="str">
        <f>IF(ISBLANK(laps_times[[#This Row],[30]]),"DNF",CONCATENATE(RANK(rounds_cum_time[[#This Row],[30]],rounds_cum_time[30],1),"."))</f>
        <v>28.</v>
      </c>
      <c r="AN47" s="129" t="str">
        <f>IF(ISBLANK(laps_times[[#This Row],[31]]),"DNF",CONCATENATE(RANK(rounds_cum_time[[#This Row],[31]],rounds_cum_time[31],1),"."))</f>
        <v>27.</v>
      </c>
      <c r="AO47" s="129" t="str">
        <f>IF(ISBLANK(laps_times[[#This Row],[32]]),"DNF",CONCATENATE(RANK(rounds_cum_time[[#This Row],[32]],rounds_cum_time[32],1),"."))</f>
        <v>27.</v>
      </c>
      <c r="AP47" s="129" t="str">
        <f>IF(ISBLANK(laps_times[[#This Row],[33]]),"DNF",CONCATENATE(RANK(rounds_cum_time[[#This Row],[33]],rounds_cum_time[33],1),"."))</f>
        <v>27.</v>
      </c>
      <c r="AQ47" s="129" t="str">
        <f>IF(ISBLANK(laps_times[[#This Row],[34]]),"DNF",CONCATENATE(RANK(rounds_cum_time[[#This Row],[34]],rounds_cum_time[34],1),"."))</f>
        <v>27.</v>
      </c>
      <c r="AR47" s="129" t="str">
        <f>IF(ISBLANK(laps_times[[#This Row],[35]]),"DNF",CONCATENATE(RANK(rounds_cum_time[[#This Row],[35]],rounds_cum_time[35],1),"."))</f>
        <v>27.</v>
      </c>
      <c r="AS47" s="129" t="str">
        <f>IF(ISBLANK(laps_times[[#This Row],[36]]),"DNF",CONCATENATE(RANK(rounds_cum_time[[#This Row],[36]],rounds_cum_time[36],1),"."))</f>
        <v>27.</v>
      </c>
      <c r="AT47" s="129" t="str">
        <f>IF(ISBLANK(laps_times[[#This Row],[37]]),"DNF",CONCATENATE(RANK(rounds_cum_time[[#This Row],[37]],rounds_cum_time[37],1),"."))</f>
        <v>26.</v>
      </c>
      <c r="AU47" s="129" t="str">
        <f>IF(ISBLANK(laps_times[[#This Row],[38]]),"DNF",CONCATENATE(RANK(rounds_cum_time[[#This Row],[38]],rounds_cum_time[38],1),"."))</f>
        <v>26.</v>
      </c>
      <c r="AV47" s="129" t="str">
        <f>IF(ISBLANK(laps_times[[#This Row],[39]]),"DNF",CONCATENATE(RANK(rounds_cum_time[[#This Row],[39]],rounds_cum_time[39],1),"."))</f>
        <v>26.</v>
      </c>
      <c r="AW47" s="129" t="str">
        <f>IF(ISBLANK(laps_times[[#This Row],[40]]),"DNF",CONCATENATE(RANK(rounds_cum_time[[#This Row],[40]],rounds_cum_time[40],1),"."))</f>
        <v>26.</v>
      </c>
      <c r="AX47" s="129" t="str">
        <f>IF(ISBLANK(laps_times[[#This Row],[41]]),"DNF",CONCATENATE(RANK(rounds_cum_time[[#This Row],[41]],rounds_cum_time[41],1),"."))</f>
        <v>26.</v>
      </c>
      <c r="AY47" s="129" t="str">
        <f>IF(ISBLANK(laps_times[[#This Row],[42]]),"DNF",CONCATENATE(RANK(rounds_cum_time[[#This Row],[42]],rounds_cum_time[42],1),"."))</f>
        <v>26.</v>
      </c>
      <c r="AZ47" s="129" t="str">
        <f>IF(ISBLANK(laps_times[[#This Row],[43]]),"DNF",CONCATENATE(RANK(rounds_cum_time[[#This Row],[43]],rounds_cum_time[43],1),"."))</f>
        <v>26.</v>
      </c>
      <c r="BA47" s="129" t="str">
        <f>IF(ISBLANK(laps_times[[#This Row],[44]]),"DNF",CONCATENATE(RANK(rounds_cum_time[[#This Row],[44]],rounds_cum_time[44],1),"."))</f>
        <v>26.</v>
      </c>
      <c r="BB47" s="129" t="str">
        <f>IF(ISBLANK(laps_times[[#This Row],[45]]),"DNF",CONCATENATE(RANK(rounds_cum_time[[#This Row],[45]],rounds_cum_time[45],1),"."))</f>
        <v>26.</v>
      </c>
      <c r="BC47" s="129" t="str">
        <f>IF(ISBLANK(laps_times[[#This Row],[46]]),"DNF",CONCATENATE(RANK(rounds_cum_time[[#This Row],[46]],rounds_cum_time[46],1),"."))</f>
        <v>26.</v>
      </c>
      <c r="BD47" s="129" t="str">
        <f>IF(ISBLANK(laps_times[[#This Row],[47]]),"DNF",CONCATENATE(RANK(rounds_cum_time[[#This Row],[47]],rounds_cum_time[47],1),"."))</f>
        <v>26.</v>
      </c>
      <c r="BE47" s="129" t="str">
        <f>IF(ISBLANK(laps_times[[#This Row],[48]]),"DNF",CONCATENATE(RANK(rounds_cum_time[[#This Row],[48]],rounds_cum_time[48],1),"."))</f>
        <v>26.</v>
      </c>
      <c r="BF47" s="129" t="str">
        <f>IF(ISBLANK(laps_times[[#This Row],[49]]),"DNF",CONCATENATE(RANK(rounds_cum_time[[#This Row],[49]],rounds_cum_time[49],1),"."))</f>
        <v>26.</v>
      </c>
      <c r="BG47" s="129" t="str">
        <f>IF(ISBLANK(laps_times[[#This Row],[50]]),"DNF",CONCATENATE(RANK(rounds_cum_time[[#This Row],[50]],rounds_cum_time[50],1),"."))</f>
        <v>25.</v>
      </c>
      <c r="BH47" s="129" t="str">
        <f>IF(ISBLANK(laps_times[[#This Row],[51]]),"DNF",CONCATENATE(RANK(rounds_cum_time[[#This Row],[51]],rounds_cum_time[51],1),"."))</f>
        <v>26.</v>
      </c>
      <c r="BI47" s="129" t="str">
        <f>IF(ISBLANK(laps_times[[#This Row],[52]]),"DNF",CONCATENATE(RANK(rounds_cum_time[[#This Row],[52]],rounds_cum_time[52],1),"."))</f>
        <v>26.</v>
      </c>
      <c r="BJ47" s="129" t="str">
        <f>IF(ISBLANK(laps_times[[#This Row],[53]]),"DNF",CONCATENATE(RANK(rounds_cum_time[[#This Row],[53]],rounds_cum_time[53],1),"."))</f>
        <v>26.</v>
      </c>
      <c r="BK47" s="129" t="str">
        <f>IF(ISBLANK(laps_times[[#This Row],[54]]),"DNF",CONCATENATE(RANK(rounds_cum_time[[#This Row],[54]],rounds_cum_time[54],1),"."))</f>
        <v>26.</v>
      </c>
      <c r="BL47" s="129" t="str">
        <f>IF(ISBLANK(laps_times[[#This Row],[55]]),"DNF",CONCATENATE(RANK(rounds_cum_time[[#This Row],[55]],rounds_cum_time[55],1),"."))</f>
        <v>26.</v>
      </c>
      <c r="BM47" s="129" t="str">
        <f>IF(ISBLANK(laps_times[[#This Row],[56]]),"DNF",CONCATENATE(RANK(rounds_cum_time[[#This Row],[56]],rounds_cum_time[56],1),"."))</f>
        <v>26.</v>
      </c>
      <c r="BN47" s="129" t="str">
        <f>IF(ISBLANK(laps_times[[#This Row],[57]]),"DNF",CONCATENATE(RANK(rounds_cum_time[[#This Row],[57]],rounds_cum_time[57],1),"."))</f>
        <v>26.</v>
      </c>
      <c r="BO47" s="129" t="str">
        <f>IF(ISBLANK(laps_times[[#This Row],[58]]),"DNF",CONCATENATE(RANK(rounds_cum_time[[#This Row],[58]],rounds_cum_time[58],1),"."))</f>
        <v>27.</v>
      </c>
      <c r="BP47" s="129" t="str">
        <f>IF(ISBLANK(laps_times[[#This Row],[59]]),"DNF",CONCATENATE(RANK(rounds_cum_time[[#This Row],[59]],rounds_cum_time[59],1),"."))</f>
        <v>27.</v>
      </c>
      <c r="BQ47" s="129" t="str">
        <f>IF(ISBLANK(laps_times[[#This Row],[60]]),"DNF",CONCATENATE(RANK(rounds_cum_time[[#This Row],[60]],rounds_cum_time[60],1),"."))</f>
        <v>27.</v>
      </c>
      <c r="BR47" s="129" t="str">
        <f>IF(ISBLANK(laps_times[[#This Row],[61]]),"DNF",CONCATENATE(RANK(rounds_cum_time[[#This Row],[61]],rounds_cum_time[61],1),"."))</f>
        <v>28.</v>
      </c>
      <c r="BS47" s="129" t="str">
        <f>IF(ISBLANK(laps_times[[#This Row],[62]]),"DNF",CONCATENATE(RANK(rounds_cum_time[[#This Row],[62]],rounds_cum_time[62],1),"."))</f>
        <v>28.</v>
      </c>
      <c r="BT47" s="129" t="str">
        <f>IF(ISBLANK(laps_times[[#This Row],[63]]),"DNF",CONCATENATE(RANK(rounds_cum_time[[#This Row],[63]],rounds_cum_time[63],1),"."))</f>
        <v>29.</v>
      </c>
      <c r="BU47" s="129" t="str">
        <f>IF(ISBLANK(laps_times[[#This Row],[64]]),"DNF",CONCATENATE(RANK(rounds_cum_time[[#This Row],[64]],rounds_cum_time[64],1),"."))</f>
        <v>29.</v>
      </c>
      <c r="BV47" s="129" t="str">
        <f>IF(ISBLANK(laps_times[[#This Row],[65]]),"DNF",CONCATENATE(RANK(rounds_cum_time[[#This Row],[65]],rounds_cum_time[65],1),"."))</f>
        <v>29.</v>
      </c>
      <c r="BW47" s="129" t="str">
        <f>IF(ISBLANK(laps_times[[#This Row],[66]]),"DNF",CONCATENATE(RANK(rounds_cum_time[[#This Row],[66]],rounds_cum_time[66],1),"."))</f>
        <v>29.</v>
      </c>
      <c r="BX47" s="129" t="str">
        <f>IF(ISBLANK(laps_times[[#This Row],[67]]),"DNF",CONCATENATE(RANK(rounds_cum_time[[#This Row],[67]],rounds_cum_time[67],1),"."))</f>
        <v>29.</v>
      </c>
      <c r="BY47" s="129" t="str">
        <f>IF(ISBLANK(laps_times[[#This Row],[68]]),"DNF",CONCATENATE(RANK(rounds_cum_time[[#This Row],[68]],rounds_cum_time[68],1),"."))</f>
        <v>29.</v>
      </c>
      <c r="BZ47" s="129" t="str">
        <f>IF(ISBLANK(laps_times[[#This Row],[69]]),"DNF",CONCATENATE(RANK(rounds_cum_time[[#This Row],[69]],rounds_cum_time[69],1),"."))</f>
        <v>29.</v>
      </c>
      <c r="CA47" s="129" t="str">
        <f>IF(ISBLANK(laps_times[[#This Row],[70]]),"DNF",CONCATENATE(RANK(rounds_cum_time[[#This Row],[70]],rounds_cum_time[70],1),"."))</f>
        <v>29.</v>
      </c>
      <c r="CB47" s="129" t="str">
        <f>IF(ISBLANK(laps_times[[#This Row],[71]]),"DNF",CONCATENATE(RANK(rounds_cum_time[[#This Row],[71]],rounds_cum_time[71],1),"."))</f>
        <v>33.</v>
      </c>
      <c r="CC47" s="129" t="str">
        <f>IF(ISBLANK(laps_times[[#This Row],[72]]),"DNF",CONCATENATE(RANK(rounds_cum_time[[#This Row],[72]],rounds_cum_time[72],1),"."))</f>
        <v>33.</v>
      </c>
      <c r="CD47" s="129" t="str">
        <f>IF(ISBLANK(laps_times[[#This Row],[73]]),"DNF",CONCATENATE(RANK(rounds_cum_time[[#This Row],[73]],rounds_cum_time[73],1),"."))</f>
        <v>33.</v>
      </c>
      <c r="CE47" s="129" t="str">
        <f>IF(ISBLANK(laps_times[[#This Row],[74]]),"DNF",CONCATENATE(RANK(rounds_cum_time[[#This Row],[74]],rounds_cum_time[74],1),"."))</f>
        <v>33.</v>
      </c>
      <c r="CF47" s="129" t="str">
        <f>IF(ISBLANK(laps_times[[#This Row],[75]]),"DNF",CONCATENATE(RANK(rounds_cum_time[[#This Row],[75]],rounds_cum_time[75],1),"."))</f>
        <v>34.</v>
      </c>
      <c r="CG47" s="129" t="str">
        <f>IF(ISBLANK(laps_times[[#This Row],[76]]),"DNF",CONCATENATE(RANK(rounds_cum_time[[#This Row],[76]],rounds_cum_time[76],1),"."))</f>
        <v>34.</v>
      </c>
      <c r="CH47" s="129" t="str">
        <f>IF(ISBLANK(laps_times[[#This Row],[77]]),"DNF",CONCATENATE(RANK(rounds_cum_time[[#This Row],[77]],rounds_cum_time[77],1),"."))</f>
        <v>36.</v>
      </c>
      <c r="CI47" s="129" t="str">
        <f>IF(ISBLANK(laps_times[[#This Row],[78]]),"DNF",CONCATENATE(RANK(rounds_cum_time[[#This Row],[78]],rounds_cum_time[78],1),"."))</f>
        <v>36.</v>
      </c>
      <c r="CJ47" s="129" t="str">
        <f>IF(ISBLANK(laps_times[[#This Row],[79]]),"DNF",CONCATENATE(RANK(rounds_cum_time[[#This Row],[79]],rounds_cum_time[79],1),"."))</f>
        <v>36.</v>
      </c>
      <c r="CK47" s="129" t="str">
        <f>IF(ISBLANK(laps_times[[#This Row],[80]]),"DNF",CONCATENATE(RANK(rounds_cum_time[[#This Row],[80]],rounds_cum_time[80],1),"."))</f>
        <v>36.</v>
      </c>
      <c r="CL47" s="129" t="str">
        <f>IF(ISBLANK(laps_times[[#This Row],[81]]),"DNF",CONCATENATE(RANK(rounds_cum_time[[#This Row],[81]],rounds_cum_time[81],1),"."))</f>
        <v>36.</v>
      </c>
      <c r="CM47" s="129" t="str">
        <f>IF(ISBLANK(laps_times[[#This Row],[82]]),"DNF",CONCATENATE(RANK(rounds_cum_time[[#This Row],[82]],rounds_cum_time[82],1),"."))</f>
        <v>36.</v>
      </c>
      <c r="CN47" s="129" t="str">
        <f>IF(ISBLANK(laps_times[[#This Row],[83]]),"DNF",CONCATENATE(RANK(rounds_cum_time[[#This Row],[83]],rounds_cum_time[83],1),"."))</f>
        <v>36.</v>
      </c>
      <c r="CO47" s="129" t="str">
        <f>IF(ISBLANK(laps_times[[#This Row],[84]]),"DNF",CONCATENATE(RANK(rounds_cum_time[[#This Row],[84]],rounds_cum_time[84],1),"."))</f>
        <v>36.</v>
      </c>
      <c r="CP47" s="129" t="str">
        <f>IF(ISBLANK(laps_times[[#This Row],[85]]),"DNF",CONCATENATE(RANK(rounds_cum_time[[#This Row],[85]],rounds_cum_time[85],1),"."))</f>
        <v>37.</v>
      </c>
      <c r="CQ47" s="129" t="str">
        <f>IF(ISBLANK(laps_times[[#This Row],[86]]),"DNF",CONCATENATE(RANK(rounds_cum_time[[#This Row],[86]],rounds_cum_time[86],1),"."))</f>
        <v>39.</v>
      </c>
      <c r="CR47" s="129" t="str">
        <f>IF(ISBLANK(laps_times[[#This Row],[87]]),"DNF",CONCATENATE(RANK(rounds_cum_time[[#This Row],[87]],rounds_cum_time[87],1),"."))</f>
        <v>39.</v>
      </c>
      <c r="CS47" s="129" t="str">
        <f>IF(ISBLANK(laps_times[[#This Row],[88]]),"DNF",CONCATENATE(RANK(rounds_cum_time[[#This Row],[88]],rounds_cum_time[88],1),"."))</f>
        <v>39.</v>
      </c>
      <c r="CT47" s="129" t="str">
        <f>IF(ISBLANK(laps_times[[#This Row],[89]]),"DNF",CONCATENATE(RANK(rounds_cum_time[[#This Row],[89]],rounds_cum_time[89],1),"."))</f>
        <v>40.</v>
      </c>
      <c r="CU47" s="129" t="str">
        <f>IF(ISBLANK(laps_times[[#This Row],[90]]),"DNF",CONCATENATE(RANK(rounds_cum_time[[#This Row],[90]],rounds_cum_time[90],1),"."))</f>
        <v>40.</v>
      </c>
      <c r="CV47" s="129" t="str">
        <f>IF(ISBLANK(laps_times[[#This Row],[91]]),"DNF",CONCATENATE(RANK(rounds_cum_time[[#This Row],[91]],rounds_cum_time[91],1),"."))</f>
        <v>40.</v>
      </c>
      <c r="CW47" s="129" t="str">
        <f>IF(ISBLANK(laps_times[[#This Row],[92]]),"DNF",CONCATENATE(RANK(rounds_cum_time[[#This Row],[92]],rounds_cum_time[92],1),"."))</f>
        <v>41.</v>
      </c>
      <c r="CX47" s="129" t="str">
        <f>IF(ISBLANK(laps_times[[#This Row],[93]]),"DNF",CONCATENATE(RANK(rounds_cum_time[[#This Row],[93]],rounds_cum_time[93],1),"."))</f>
        <v>42.</v>
      </c>
      <c r="CY47" s="129" t="str">
        <f>IF(ISBLANK(laps_times[[#This Row],[94]]),"DNF",CONCATENATE(RANK(rounds_cum_time[[#This Row],[94]],rounds_cum_time[94],1),"."))</f>
        <v>42.</v>
      </c>
      <c r="CZ47" s="129" t="str">
        <f>IF(ISBLANK(laps_times[[#This Row],[95]]),"DNF",CONCATENATE(RANK(rounds_cum_time[[#This Row],[95]],rounds_cum_time[95],1),"."))</f>
        <v>42.</v>
      </c>
      <c r="DA47" s="129" t="str">
        <f>IF(ISBLANK(laps_times[[#This Row],[96]]),"DNF",CONCATENATE(RANK(rounds_cum_time[[#This Row],[96]],rounds_cum_time[96],1),"."))</f>
        <v>43.</v>
      </c>
      <c r="DB47" s="129" t="str">
        <f>IF(ISBLANK(laps_times[[#This Row],[97]]),"DNF",CONCATENATE(RANK(rounds_cum_time[[#This Row],[97]],rounds_cum_time[97],1),"."))</f>
        <v>44.</v>
      </c>
      <c r="DC47" s="129" t="str">
        <f>IF(ISBLANK(laps_times[[#This Row],[98]]),"DNF",CONCATENATE(RANK(rounds_cum_time[[#This Row],[98]],rounds_cum_time[98],1),"."))</f>
        <v>44.</v>
      </c>
      <c r="DD47" s="129" t="str">
        <f>IF(ISBLANK(laps_times[[#This Row],[99]]),"DNF",CONCATENATE(RANK(rounds_cum_time[[#This Row],[99]],rounds_cum_time[99],1),"."))</f>
        <v>44.</v>
      </c>
      <c r="DE47" s="129" t="str">
        <f>IF(ISBLANK(laps_times[[#This Row],[100]]),"DNF",CONCATENATE(RANK(rounds_cum_time[[#This Row],[100]],rounds_cum_time[100],1),"."))</f>
        <v>44.</v>
      </c>
      <c r="DF47" s="129" t="str">
        <f>IF(ISBLANK(laps_times[[#This Row],[101]]),"DNF",CONCATENATE(RANK(rounds_cum_time[[#This Row],[101]],rounds_cum_time[101],1),"."))</f>
        <v>44.</v>
      </c>
      <c r="DG47" s="129" t="str">
        <f>IF(ISBLANK(laps_times[[#This Row],[102]]),"DNF",CONCATENATE(RANK(rounds_cum_time[[#This Row],[102]],rounds_cum_time[102],1),"."))</f>
        <v>44.</v>
      </c>
      <c r="DH47" s="129" t="str">
        <f>IF(ISBLANK(laps_times[[#This Row],[103]]),"DNF",CONCATENATE(RANK(rounds_cum_time[[#This Row],[103]],rounds_cum_time[103],1),"."))</f>
        <v>44.</v>
      </c>
      <c r="DI47" s="130" t="str">
        <f>IF(ISBLANK(laps_times[[#This Row],[104]]),"DNF",CONCATENATE(RANK(rounds_cum_time[[#This Row],[104]],rounds_cum_time[104],1),"."))</f>
        <v>44.</v>
      </c>
      <c r="DJ47" s="130" t="str">
        <f>IF(ISBLANK(laps_times[[#This Row],[105]]),"DNF",CONCATENATE(RANK(rounds_cum_time[[#This Row],[105]],rounds_cum_time[105],1),"."))</f>
        <v>44.</v>
      </c>
    </row>
    <row r="48" spans="2:114">
      <c r="B48" s="123">
        <f>laps_times[[#This Row],[poř]]</f>
        <v>45</v>
      </c>
      <c r="C48" s="128">
        <f>laps_times[[#This Row],[s.č.]]</f>
        <v>403</v>
      </c>
      <c r="D48" s="124" t="str">
        <f>laps_times[[#This Row],[jméno]]</f>
        <v xml:space="preserve">Štafeta - Decathlon </v>
      </c>
      <c r="E48" s="125" t="str">
        <f>laps_times[[#This Row],[roč]]</f>
        <v>štafeta</v>
      </c>
      <c r="F48" s="125" t="str">
        <f>laps_times[[#This Row],[kat]]</f>
        <v>ST</v>
      </c>
      <c r="G48" s="125">
        <f>laps_times[[#This Row],[poř_kat]]</f>
        <v>5</v>
      </c>
      <c r="H48" s="124" t="str">
        <f>IF(ISBLANK(laps_times[[#This Row],[klub]]),"-",laps_times[[#This Row],[klub]])</f>
        <v>Decathlon</v>
      </c>
      <c r="I48" s="133">
        <f>laps_times[[#This Row],[celk. čas]]</f>
        <v>0.16234375000000001</v>
      </c>
      <c r="J48" s="129" t="str">
        <f>IF(ISBLANK(laps_times[[#This Row],[1]]),"DNF",CONCATENATE(RANK(rounds_cum_time[[#This Row],[1]],rounds_cum_time[1],1),"."))</f>
        <v>53.</v>
      </c>
      <c r="K48" s="129" t="str">
        <f>IF(ISBLANK(laps_times[[#This Row],[2]]),"DNF",CONCATENATE(RANK(rounds_cum_time[[#This Row],[2]],rounds_cum_time[2],1),"."))</f>
        <v>55.</v>
      </c>
      <c r="L48" s="129" t="str">
        <f>IF(ISBLANK(laps_times[[#This Row],[3]]),"DNF",CONCATENATE(RANK(rounds_cum_time[[#This Row],[3]],rounds_cum_time[3],1),"."))</f>
        <v>58.</v>
      </c>
      <c r="M48" s="129" t="str">
        <f>IF(ISBLANK(laps_times[[#This Row],[4]]),"DNF",CONCATENATE(RANK(rounds_cum_time[[#This Row],[4]],rounds_cum_time[4],1),"."))</f>
        <v>63.</v>
      </c>
      <c r="N48" s="129" t="str">
        <f>IF(ISBLANK(laps_times[[#This Row],[5]]),"DNF",CONCATENATE(RANK(rounds_cum_time[[#This Row],[5]],rounds_cum_time[5],1),"."))</f>
        <v>67.</v>
      </c>
      <c r="O48" s="129" t="str">
        <f>IF(ISBLANK(laps_times[[#This Row],[6]]),"DNF",CONCATENATE(RANK(rounds_cum_time[[#This Row],[6]],rounds_cum_time[6],1),"."))</f>
        <v>70.</v>
      </c>
      <c r="P48" s="129" t="str">
        <f>IF(ISBLANK(laps_times[[#This Row],[7]]),"DNF",CONCATENATE(RANK(rounds_cum_time[[#This Row],[7]],rounds_cum_time[7],1),"."))</f>
        <v>72.</v>
      </c>
      <c r="Q48" s="129" t="str">
        <f>IF(ISBLANK(laps_times[[#This Row],[8]]),"DNF",CONCATENATE(RANK(rounds_cum_time[[#This Row],[8]],rounds_cum_time[8],1),"."))</f>
        <v>72.</v>
      </c>
      <c r="R48" s="129" t="str">
        <f>IF(ISBLANK(laps_times[[#This Row],[9]]),"DNF",CONCATENATE(RANK(rounds_cum_time[[#This Row],[9]],rounds_cum_time[9],1),"."))</f>
        <v>73.</v>
      </c>
      <c r="S48" s="129" t="str">
        <f>IF(ISBLANK(laps_times[[#This Row],[10]]),"DNF",CONCATENATE(RANK(rounds_cum_time[[#This Row],[10]],rounds_cum_time[10],1),"."))</f>
        <v>73.</v>
      </c>
      <c r="T48" s="129" t="str">
        <f>IF(ISBLANK(laps_times[[#This Row],[11]]),"DNF",CONCATENATE(RANK(rounds_cum_time[[#This Row],[11]],rounds_cum_time[11],1),"."))</f>
        <v>74.</v>
      </c>
      <c r="U48" s="129" t="str">
        <f>IF(ISBLANK(laps_times[[#This Row],[12]]),"DNF",CONCATENATE(RANK(rounds_cum_time[[#This Row],[12]],rounds_cum_time[12],1),"."))</f>
        <v>74.</v>
      </c>
      <c r="V48" s="129" t="str">
        <f>IF(ISBLANK(laps_times[[#This Row],[13]]),"DNF",CONCATENATE(RANK(rounds_cum_time[[#This Row],[13]],rounds_cum_time[13],1),"."))</f>
        <v>77.</v>
      </c>
      <c r="W48" s="129" t="str">
        <f>IF(ISBLANK(laps_times[[#This Row],[14]]),"DNF",CONCATENATE(RANK(rounds_cum_time[[#This Row],[14]],rounds_cum_time[14],1),"."))</f>
        <v>79.</v>
      </c>
      <c r="X48" s="129" t="str">
        <f>IF(ISBLANK(laps_times[[#This Row],[15]]),"DNF",CONCATENATE(RANK(rounds_cum_time[[#This Row],[15]],rounds_cum_time[15],1),"."))</f>
        <v>79.</v>
      </c>
      <c r="Y48" s="129" t="str">
        <f>IF(ISBLANK(laps_times[[#This Row],[16]]),"DNF",CONCATENATE(RANK(rounds_cum_time[[#This Row],[16]],rounds_cum_time[16],1),"."))</f>
        <v>80.</v>
      </c>
      <c r="Z48" s="129" t="str">
        <f>IF(ISBLANK(laps_times[[#This Row],[17]]),"DNF",CONCATENATE(RANK(rounds_cum_time[[#This Row],[17]],rounds_cum_time[17],1),"."))</f>
        <v>81.</v>
      </c>
      <c r="AA48" s="129" t="str">
        <f>IF(ISBLANK(laps_times[[#This Row],[18]]),"DNF",CONCATENATE(RANK(rounds_cum_time[[#This Row],[18]],rounds_cum_time[18],1),"."))</f>
        <v>81.</v>
      </c>
      <c r="AB48" s="129" t="str">
        <f>IF(ISBLANK(laps_times[[#This Row],[19]]),"DNF",CONCATENATE(RANK(rounds_cum_time[[#This Row],[19]],rounds_cum_time[19],1),"."))</f>
        <v>81.</v>
      </c>
      <c r="AC48" s="129" t="str">
        <f>IF(ISBLANK(laps_times[[#This Row],[20]]),"DNF",CONCATENATE(RANK(rounds_cum_time[[#This Row],[20]],rounds_cum_time[20],1),"."))</f>
        <v>82.</v>
      </c>
      <c r="AD48" s="129" t="str">
        <f>IF(ISBLANK(laps_times[[#This Row],[21]]),"DNF",CONCATENATE(RANK(rounds_cum_time[[#This Row],[21]],rounds_cum_time[21],1),"."))</f>
        <v>84.</v>
      </c>
      <c r="AE48" s="129" t="str">
        <f>IF(ISBLANK(laps_times[[#This Row],[22]]),"DNF",CONCATENATE(RANK(rounds_cum_time[[#This Row],[22]],rounds_cum_time[22],1),"."))</f>
        <v>84.</v>
      </c>
      <c r="AF48" s="129" t="str">
        <f>IF(ISBLANK(laps_times[[#This Row],[23]]),"DNF",CONCATENATE(RANK(rounds_cum_time[[#This Row],[23]],rounds_cum_time[23],1),"."))</f>
        <v>85.</v>
      </c>
      <c r="AG48" s="129" t="str">
        <f>IF(ISBLANK(laps_times[[#This Row],[24]]),"DNF",CONCATENATE(RANK(rounds_cum_time[[#This Row],[24]],rounds_cum_time[24],1),"."))</f>
        <v>86.</v>
      </c>
      <c r="AH48" s="129" t="str">
        <f>IF(ISBLANK(laps_times[[#This Row],[25]]),"DNF",CONCATENATE(RANK(rounds_cum_time[[#This Row],[25]],rounds_cum_time[25],1),"."))</f>
        <v>86.</v>
      </c>
      <c r="AI48" s="129" t="str">
        <f>IF(ISBLANK(laps_times[[#This Row],[26]]),"DNF",CONCATENATE(RANK(rounds_cum_time[[#This Row],[26]],rounds_cum_time[26],1),"."))</f>
        <v>84.</v>
      </c>
      <c r="AJ48" s="129" t="str">
        <f>IF(ISBLANK(laps_times[[#This Row],[27]]),"DNF",CONCATENATE(RANK(rounds_cum_time[[#This Row],[27]],rounds_cum_time[27],1),"."))</f>
        <v>84.</v>
      </c>
      <c r="AK48" s="129" t="str">
        <f>IF(ISBLANK(laps_times[[#This Row],[28]]),"DNF",CONCATENATE(RANK(rounds_cum_time[[#This Row],[28]],rounds_cum_time[28],1),"."))</f>
        <v>82.</v>
      </c>
      <c r="AL48" s="129" t="str">
        <f>IF(ISBLANK(laps_times[[#This Row],[29]]),"DNF",CONCATENATE(RANK(rounds_cum_time[[#This Row],[29]],rounds_cum_time[29],1),"."))</f>
        <v>82.</v>
      </c>
      <c r="AM48" s="129" t="str">
        <f>IF(ISBLANK(laps_times[[#This Row],[30]]),"DNF",CONCATENATE(RANK(rounds_cum_time[[#This Row],[30]],rounds_cum_time[30],1),"."))</f>
        <v>82.</v>
      </c>
      <c r="AN48" s="129" t="str">
        <f>IF(ISBLANK(laps_times[[#This Row],[31]]),"DNF",CONCATENATE(RANK(rounds_cum_time[[#This Row],[31]],rounds_cum_time[31],1),"."))</f>
        <v>81.</v>
      </c>
      <c r="AO48" s="129" t="str">
        <f>IF(ISBLANK(laps_times[[#This Row],[32]]),"DNF",CONCATENATE(RANK(rounds_cum_time[[#This Row],[32]],rounds_cum_time[32],1),"."))</f>
        <v>81.</v>
      </c>
      <c r="AP48" s="129" t="str">
        <f>IF(ISBLANK(laps_times[[#This Row],[33]]),"DNF",CONCATENATE(RANK(rounds_cum_time[[#This Row],[33]],rounds_cum_time[33],1),"."))</f>
        <v>81.</v>
      </c>
      <c r="AQ48" s="129" t="str">
        <f>IF(ISBLANK(laps_times[[#This Row],[34]]),"DNF",CONCATENATE(RANK(rounds_cum_time[[#This Row],[34]],rounds_cum_time[34],1),"."))</f>
        <v>81.</v>
      </c>
      <c r="AR48" s="129" t="str">
        <f>IF(ISBLANK(laps_times[[#This Row],[35]]),"DNF",CONCATENATE(RANK(rounds_cum_time[[#This Row],[35]],rounds_cum_time[35],1),"."))</f>
        <v>79.</v>
      </c>
      <c r="AS48" s="129" t="str">
        <f>IF(ISBLANK(laps_times[[#This Row],[36]]),"DNF",CONCATENATE(RANK(rounds_cum_time[[#This Row],[36]],rounds_cum_time[36],1),"."))</f>
        <v>79.</v>
      </c>
      <c r="AT48" s="129" t="str">
        <f>IF(ISBLANK(laps_times[[#This Row],[37]]),"DNF",CONCATENATE(RANK(rounds_cum_time[[#This Row],[37]],rounds_cum_time[37],1),"."))</f>
        <v>78.</v>
      </c>
      <c r="AU48" s="129" t="str">
        <f>IF(ISBLANK(laps_times[[#This Row],[38]]),"DNF",CONCATENATE(RANK(rounds_cum_time[[#This Row],[38]],rounds_cum_time[38],1),"."))</f>
        <v>78.</v>
      </c>
      <c r="AV48" s="129" t="str">
        <f>IF(ISBLANK(laps_times[[#This Row],[39]]),"DNF",CONCATENATE(RANK(rounds_cum_time[[#This Row],[39]],rounds_cum_time[39],1),"."))</f>
        <v>77.</v>
      </c>
      <c r="AW48" s="129" t="str">
        <f>IF(ISBLANK(laps_times[[#This Row],[40]]),"DNF",CONCATENATE(RANK(rounds_cum_time[[#This Row],[40]],rounds_cum_time[40],1),"."))</f>
        <v>77.</v>
      </c>
      <c r="AX48" s="129" t="str">
        <f>IF(ISBLANK(laps_times[[#This Row],[41]]),"DNF",CONCATENATE(RANK(rounds_cum_time[[#This Row],[41]],rounds_cum_time[41],1),"."))</f>
        <v>75.</v>
      </c>
      <c r="AY48" s="129" t="str">
        <f>IF(ISBLANK(laps_times[[#This Row],[42]]),"DNF",CONCATENATE(RANK(rounds_cum_time[[#This Row],[42]],rounds_cum_time[42],1),"."))</f>
        <v>75.</v>
      </c>
      <c r="AZ48" s="129" t="str">
        <f>IF(ISBLANK(laps_times[[#This Row],[43]]),"DNF",CONCATENATE(RANK(rounds_cum_time[[#This Row],[43]],rounds_cum_time[43],1),"."))</f>
        <v>75.</v>
      </c>
      <c r="BA48" s="129" t="str">
        <f>IF(ISBLANK(laps_times[[#This Row],[44]]),"DNF",CONCATENATE(RANK(rounds_cum_time[[#This Row],[44]],rounds_cum_time[44],1),"."))</f>
        <v>74.</v>
      </c>
      <c r="BB48" s="129" t="str">
        <f>IF(ISBLANK(laps_times[[#This Row],[45]]),"DNF",CONCATENATE(RANK(rounds_cum_time[[#This Row],[45]],rounds_cum_time[45],1),"."))</f>
        <v>74.</v>
      </c>
      <c r="BC48" s="129" t="str">
        <f>IF(ISBLANK(laps_times[[#This Row],[46]]),"DNF",CONCATENATE(RANK(rounds_cum_time[[#This Row],[46]],rounds_cum_time[46],1),"."))</f>
        <v>74.</v>
      </c>
      <c r="BD48" s="129" t="str">
        <f>IF(ISBLANK(laps_times[[#This Row],[47]]),"DNF",CONCATENATE(RANK(rounds_cum_time[[#This Row],[47]],rounds_cum_time[47],1),"."))</f>
        <v>73.</v>
      </c>
      <c r="BE48" s="129" t="str">
        <f>IF(ISBLANK(laps_times[[#This Row],[48]]),"DNF",CONCATENATE(RANK(rounds_cum_time[[#This Row],[48]],rounds_cum_time[48],1),"."))</f>
        <v>73.</v>
      </c>
      <c r="BF48" s="129" t="str">
        <f>IF(ISBLANK(laps_times[[#This Row],[49]]),"DNF",CONCATENATE(RANK(rounds_cum_time[[#This Row],[49]],rounds_cum_time[49],1),"."))</f>
        <v>73.</v>
      </c>
      <c r="BG48" s="129" t="str">
        <f>IF(ISBLANK(laps_times[[#This Row],[50]]),"DNF",CONCATENATE(RANK(rounds_cum_time[[#This Row],[50]],rounds_cum_time[50],1),"."))</f>
        <v>72.</v>
      </c>
      <c r="BH48" s="129" t="str">
        <f>IF(ISBLANK(laps_times[[#This Row],[51]]),"DNF",CONCATENATE(RANK(rounds_cum_time[[#This Row],[51]],rounds_cum_time[51],1),"."))</f>
        <v>71.</v>
      </c>
      <c r="BI48" s="129" t="str">
        <f>IF(ISBLANK(laps_times[[#This Row],[52]]),"DNF",CONCATENATE(RANK(rounds_cum_time[[#This Row],[52]],rounds_cum_time[52],1),"."))</f>
        <v>71.</v>
      </c>
      <c r="BJ48" s="129" t="str">
        <f>IF(ISBLANK(laps_times[[#This Row],[53]]),"DNF",CONCATENATE(RANK(rounds_cum_time[[#This Row],[53]],rounds_cum_time[53],1),"."))</f>
        <v>70.</v>
      </c>
      <c r="BK48" s="129" t="str">
        <f>IF(ISBLANK(laps_times[[#This Row],[54]]),"DNF",CONCATENATE(RANK(rounds_cum_time[[#This Row],[54]],rounds_cum_time[54],1),"."))</f>
        <v>68.</v>
      </c>
      <c r="BL48" s="129" t="str">
        <f>IF(ISBLANK(laps_times[[#This Row],[55]]),"DNF",CONCATENATE(RANK(rounds_cum_time[[#This Row],[55]],rounds_cum_time[55],1),"."))</f>
        <v>67.</v>
      </c>
      <c r="BM48" s="129" t="str">
        <f>IF(ISBLANK(laps_times[[#This Row],[56]]),"DNF",CONCATENATE(RANK(rounds_cum_time[[#This Row],[56]],rounds_cum_time[56],1),"."))</f>
        <v>67.</v>
      </c>
      <c r="BN48" s="129" t="str">
        <f>IF(ISBLANK(laps_times[[#This Row],[57]]),"DNF",CONCATENATE(RANK(rounds_cum_time[[#This Row],[57]],rounds_cum_time[57],1),"."))</f>
        <v>67.</v>
      </c>
      <c r="BO48" s="129" t="str">
        <f>IF(ISBLANK(laps_times[[#This Row],[58]]),"DNF",CONCATENATE(RANK(rounds_cum_time[[#This Row],[58]],rounds_cum_time[58],1),"."))</f>
        <v>67.</v>
      </c>
      <c r="BP48" s="129" t="str">
        <f>IF(ISBLANK(laps_times[[#This Row],[59]]),"DNF",CONCATENATE(RANK(rounds_cum_time[[#This Row],[59]],rounds_cum_time[59],1),"."))</f>
        <v>67.</v>
      </c>
      <c r="BQ48" s="129" t="str">
        <f>IF(ISBLANK(laps_times[[#This Row],[60]]),"DNF",CONCATENATE(RANK(rounds_cum_time[[#This Row],[60]],rounds_cum_time[60],1),"."))</f>
        <v>66.</v>
      </c>
      <c r="BR48" s="129" t="str">
        <f>IF(ISBLANK(laps_times[[#This Row],[61]]),"DNF",CONCATENATE(RANK(rounds_cum_time[[#This Row],[61]],rounds_cum_time[61],1),"."))</f>
        <v>66.</v>
      </c>
      <c r="BS48" s="129" t="str">
        <f>IF(ISBLANK(laps_times[[#This Row],[62]]),"DNF",CONCATENATE(RANK(rounds_cum_time[[#This Row],[62]],rounds_cum_time[62],1),"."))</f>
        <v>66.</v>
      </c>
      <c r="BT48" s="129" t="str">
        <f>IF(ISBLANK(laps_times[[#This Row],[63]]),"DNF",CONCATENATE(RANK(rounds_cum_time[[#This Row],[63]],rounds_cum_time[63],1),"."))</f>
        <v>65.</v>
      </c>
      <c r="BU48" s="129" t="str">
        <f>IF(ISBLANK(laps_times[[#This Row],[64]]),"DNF",CONCATENATE(RANK(rounds_cum_time[[#This Row],[64]],rounds_cum_time[64],1),"."))</f>
        <v>65.</v>
      </c>
      <c r="BV48" s="129" t="str">
        <f>IF(ISBLANK(laps_times[[#This Row],[65]]),"DNF",CONCATENATE(RANK(rounds_cum_time[[#This Row],[65]],rounds_cum_time[65],1),"."))</f>
        <v>65.</v>
      </c>
      <c r="BW48" s="129" t="str">
        <f>IF(ISBLANK(laps_times[[#This Row],[66]]),"DNF",CONCATENATE(RANK(rounds_cum_time[[#This Row],[66]],rounds_cum_time[66],1),"."))</f>
        <v>65.</v>
      </c>
      <c r="BX48" s="129" t="str">
        <f>IF(ISBLANK(laps_times[[#This Row],[67]]),"DNF",CONCATENATE(RANK(rounds_cum_time[[#This Row],[67]],rounds_cum_time[67],1),"."))</f>
        <v>65.</v>
      </c>
      <c r="BY48" s="129" t="str">
        <f>IF(ISBLANK(laps_times[[#This Row],[68]]),"DNF",CONCATENATE(RANK(rounds_cum_time[[#This Row],[68]],rounds_cum_time[68],1),"."))</f>
        <v>65.</v>
      </c>
      <c r="BZ48" s="129" t="str">
        <f>IF(ISBLANK(laps_times[[#This Row],[69]]),"DNF",CONCATENATE(RANK(rounds_cum_time[[#This Row],[69]],rounds_cum_time[69],1),"."))</f>
        <v>65.</v>
      </c>
      <c r="CA48" s="129" t="str">
        <f>IF(ISBLANK(laps_times[[#This Row],[70]]),"DNF",CONCATENATE(RANK(rounds_cum_time[[#This Row],[70]],rounds_cum_time[70],1),"."))</f>
        <v>65.</v>
      </c>
      <c r="CB48" s="129" t="str">
        <f>IF(ISBLANK(laps_times[[#This Row],[71]]),"DNF",CONCATENATE(RANK(rounds_cum_time[[#This Row],[71]],rounds_cum_time[71],1),"."))</f>
        <v>65.</v>
      </c>
      <c r="CC48" s="129" t="str">
        <f>IF(ISBLANK(laps_times[[#This Row],[72]]),"DNF",CONCATENATE(RANK(rounds_cum_time[[#This Row],[72]],rounds_cum_time[72],1),"."))</f>
        <v>65.</v>
      </c>
      <c r="CD48" s="129" t="str">
        <f>IF(ISBLANK(laps_times[[#This Row],[73]]),"DNF",CONCATENATE(RANK(rounds_cum_time[[#This Row],[73]],rounds_cum_time[73],1),"."))</f>
        <v>65.</v>
      </c>
      <c r="CE48" s="129" t="str">
        <f>IF(ISBLANK(laps_times[[#This Row],[74]]),"DNF",CONCATENATE(RANK(rounds_cum_time[[#This Row],[74]],rounds_cum_time[74],1),"."))</f>
        <v>65.</v>
      </c>
      <c r="CF48" s="129" t="str">
        <f>IF(ISBLANK(laps_times[[#This Row],[75]]),"DNF",CONCATENATE(RANK(rounds_cum_time[[#This Row],[75]],rounds_cum_time[75],1),"."))</f>
        <v>63.</v>
      </c>
      <c r="CG48" s="129" t="str">
        <f>IF(ISBLANK(laps_times[[#This Row],[76]]),"DNF",CONCATENATE(RANK(rounds_cum_time[[#This Row],[76]],rounds_cum_time[76],1),"."))</f>
        <v>63.</v>
      </c>
      <c r="CH48" s="129" t="str">
        <f>IF(ISBLANK(laps_times[[#This Row],[77]]),"DNF",CONCATENATE(RANK(rounds_cum_time[[#This Row],[77]],rounds_cum_time[77],1),"."))</f>
        <v>62.</v>
      </c>
      <c r="CI48" s="129" t="str">
        <f>IF(ISBLANK(laps_times[[#This Row],[78]]),"DNF",CONCATENATE(RANK(rounds_cum_time[[#This Row],[78]],rounds_cum_time[78],1),"."))</f>
        <v>62.</v>
      </c>
      <c r="CJ48" s="129" t="str">
        <f>IF(ISBLANK(laps_times[[#This Row],[79]]),"DNF",CONCATENATE(RANK(rounds_cum_time[[#This Row],[79]],rounds_cum_time[79],1),"."))</f>
        <v>61.</v>
      </c>
      <c r="CK48" s="129" t="str">
        <f>IF(ISBLANK(laps_times[[#This Row],[80]]),"DNF",CONCATENATE(RANK(rounds_cum_time[[#This Row],[80]],rounds_cum_time[80],1),"."))</f>
        <v>61.</v>
      </c>
      <c r="CL48" s="129" t="str">
        <f>IF(ISBLANK(laps_times[[#This Row],[81]]),"DNF",CONCATENATE(RANK(rounds_cum_time[[#This Row],[81]],rounds_cum_time[81],1),"."))</f>
        <v>61.</v>
      </c>
      <c r="CM48" s="129" t="str">
        <f>IF(ISBLANK(laps_times[[#This Row],[82]]),"DNF",CONCATENATE(RANK(rounds_cum_time[[#This Row],[82]],rounds_cum_time[82],1),"."))</f>
        <v>60.</v>
      </c>
      <c r="CN48" s="129" t="str">
        <f>IF(ISBLANK(laps_times[[#This Row],[83]]),"DNF",CONCATENATE(RANK(rounds_cum_time[[#This Row],[83]],rounds_cum_time[83],1),"."))</f>
        <v>57.</v>
      </c>
      <c r="CO48" s="129" t="str">
        <f>IF(ISBLANK(laps_times[[#This Row],[84]]),"DNF",CONCATENATE(RANK(rounds_cum_time[[#This Row],[84]],rounds_cum_time[84],1),"."))</f>
        <v>57.</v>
      </c>
      <c r="CP48" s="129" t="str">
        <f>IF(ISBLANK(laps_times[[#This Row],[85]]),"DNF",CONCATENATE(RANK(rounds_cum_time[[#This Row],[85]],rounds_cum_time[85],1),"."))</f>
        <v>57.</v>
      </c>
      <c r="CQ48" s="129" t="str">
        <f>IF(ISBLANK(laps_times[[#This Row],[86]]),"DNF",CONCATENATE(RANK(rounds_cum_time[[#This Row],[86]],rounds_cum_time[86],1),"."))</f>
        <v>56.</v>
      </c>
      <c r="CR48" s="129" t="str">
        <f>IF(ISBLANK(laps_times[[#This Row],[87]]),"DNF",CONCATENATE(RANK(rounds_cum_time[[#This Row],[87]],rounds_cum_time[87],1),"."))</f>
        <v>54.</v>
      </c>
      <c r="CS48" s="129" t="str">
        <f>IF(ISBLANK(laps_times[[#This Row],[88]]),"DNF",CONCATENATE(RANK(rounds_cum_time[[#This Row],[88]],rounds_cum_time[88],1),"."))</f>
        <v>54.</v>
      </c>
      <c r="CT48" s="129" t="str">
        <f>IF(ISBLANK(laps_times[[#This Row],[89]]),"DNF",CONCATENATE(RANK(rounds_cum_time[[#This Row],[89]],rounds_cum_time[89],1),"."))</f>
        <v>53.</v>
      </c>
      <c r="CU48" s="129" t="str">
        <f>IF(ISBLANK(laps_times[[#This Row],[90]]),"DNF",CONCATENATE(RANK(rounds_cum_time[[#This Row],[90]],rounds_cum_time[90],1),"."))</f>
        <v>51.</v>
      </c>
      <c r="CV48" s="129" t="str">
        <f>IF(ISBLANK(laps_times[[#This Row],[91]]),"DNF",CONCATENATE(RANK(rounds_cum_time[[#This Row],[91]],rounds_cum_time[91],1),"."))</f>
        <v>51.</v>
      </c>
      <c r="CW48" s="129" t="str">
        <f>IF(ISBLANK(laps_times[[#This Row],[92]]),"DNF",CONCATENATE(RANK(rounds_cum_time[[#This Row],[92]],rounds_cum_time[92],1),"."))</f>
        <v>51.</v>
      </c>
      <c r="CX48" s="129" t="str">
        <f>IF(ISBLANK(laps_times[[#This Row],[93]]),"DNF",CONCATENATE(RANK(rounds_cum_time[[#This Row],[93]],rounds_cum_time[93],1),"."))</f>
        <v>50.</v>
      </c>
      <c r="CY48" s="129" t="str">
        <f>IF(ISBLANK(laps_times[[#This Row],[94]]),"DNF",CONCATENATE(RANK(rounds_cum_time[[#This Row],[94]],rounds_cum_time[94],1),"."))</f>
        <v>50.</v>
      </c>
      <c r="CZ48" s="129" t="str">
        <f>IF(ISBLANK(laps_times[[#This Row],[95]]),"DNF",CONCATENATE(RANK(rounds_cum_time[[#This Row],[95]],rounds_cum_time[95],1),"."))</f>
        <v>50.</v>
      </c>
      <c r="DA48" s="129" t="str">
        <f>IF(ISBLANK(laps_times[[#This Row],[96]]),"DNF",CONCATENATE(RANK(rounds_cum_time[[#This Row],[96]],rounds_cum_time[96],1),"."))</f>
        <v>49.</v>
      </c>
      <c r="DB48" s="129" t="str">
        <f>IF(ISBLANK(laps_times[[#This Row],[97]]),"DNF",CONCATENATE(RANK(rounds_cum_time[[#This Row],[97]],rounds_cum_time[97],1),"."))</f>
        <v>48.</v>
      </c>
      <c r="DC48" s="129" t="str">
        <f>IF(ISBLANK(laps_times[[#This Row],[98]]),"DNF",CONCATENATE(RANK(rounds_cum_time[[#This Row],[98]],rounds_cum_time[98],1),"."))</f>
        <v>47.</v>
      </c>
      <c r="DD48" s="129" t="str">
        <f>IF(ISBLANK(laps_times[[#This Row],[99]]),"DNF",CONCATENATE(RANK(rounds_cum_time[[#This Row],[99]],rounds_cum_time[99],1),"."))</f>
        <v>47.</v>
      </c>
      <c r="DE48" s="129" t="str">
        <f>IF(ISBLANK(laps_times[[#This Row],[100]]),"DNF",CONCATENATE(RANK(rounds_cum_time[[#This Row],[100]],rounds_cum_time[100],1),"."))</f>
        <v>47.</v>
      </c>
      <c r="DF48" s="129" t="str">
        <f>IF(ISBLANK(laps_times[[#This Row],[101]]),"DNF",CONCATENATE(RANK(rounds_cum_time[[#This Row],[101]],rounds_cum_time[101],1),"."))</f>
        <v>47.</v>
      </c>
      <c r="DG48" s="129" t="str">
        <f>IF(ISBLANK(laps_times[[#This Row],[102]]),"DNF",CONCATENATE(RANK(rounds_cum_time[[#This Row],[102]],rounds_cum_time[102],1),"."))</f>
        <v>45.</v>
      </c>
      <c r="DH48" s="129" t="str">
        <f>IF(ISBLANK(laps_times[[#This Row],[103]]),"DNF",CONCATENATE(RANK(rounds_cum_time[[#This Row],[103]],rounds_cum_time[103],1),"."))</f>
        <v>45.</v>
      </c>
      <c r="DI48" s="130" t="str">
        <f>IF(ISBLANK(laps_times[[#This Row],[104]]),"DNF",CONCATENATE(RANK(rounds_cum_time[[#This Row],[104]],rounds_cum_time[104],1),"."))</f>
        <v>45.</v>
      </c>
      <c r="DJ48" s="130" t="str">
        <f>IF(ISBLANK(laps_times[[#This Row],[105]]),"DNF",CONCATENATE(RANK(rounds_cum_time[[#This Row],[105]],rounds_cum_time[105],1),"."))</f>
        <v>45.</v>
      </c>
    </row>
    <row r="49" spans="2:114">
      <c r="B49" s="123">
        <f>laps_times[[#This Row],[poř]]</f>
        <v>46</v>
      </c>
      <c r="C49" s="128">
        <f>laps_times[[#This Row],[s.č.]]</f>
        <v>14</v>
      </c>
      <c r="D49" s="124" t="str">
        <f>laps_times[[#This Row],[jméno]]</f>
        <v>Vosátka Zdeněk</v>
      </c>
      <c r="E49" s="125">
        <f>laps_times[[#This Row],[roč]]</f>
        <v>1963</v>
      </c>
      <c r="F49" s="125" t="str">
        <f>laps_times[[#This Row],[kat]]</f>
        <v>M50</v>
      </c>
      <c r="G49" s="125">
        <f>laps_times[[#This Row],[poř_kat]]</f>
        <v>6</v>
      </c>
      <c r="H49" s="124" t="str">
        <f>IF(ISBLANK(laps_times[[#This Row],[klub]]),"-",laps_times[[#This Row],[klub]])</f>
        <v>Atletika Písek</v>
      </c>
      <c r="I49" s="133">
        <f>laps_times[[#This Row],[celk. čas]]</f>
        <v>0.16360532407407408</v>
      </c>
      <c r="J49" s="129" t="str">
        <f>IF(ISBLANK(laps_times[[#This Row],[1]]),"DNF",CONCATENATE(RANK(rounds_cum_time[[#This Row],[1]],rounds_cum_time[1],1),"."))</f>
        <v>69.</v>
      </c>
      <c r="K49" s="129" t="str">
        <f>IF(ISBLANK(laps_times[[#This Row],[2]]),"DNF",CONCATENATE(RANK(rounds_cum_time[[#This Row],[2]],rounds_cum_time[2],1),"."))</f>
        <v>68.</v>
      </c>
      <c r="L49" s="129" t="str">
        <f>IF(ISBLANK(laps_times[[#This Row],[3]]),"DNF",CONCATENATE(RANK(rounds_cum_time[[#This Row],[3]],rounds_cum_time[3],1),"."))</f>
        <v>69.</v>
      </c>
      <c r="M49" s="129" t="str">
        <f>IF(ISBLANK(laps_times[[#This Row],[4]]),"DNF",CONCATENATE(RANK(rounds_cum_time[[#This Row],[4]],rounds_cum_time[4],1),"."))</f>
        <v>68.</v>
      </c>
      <c r="N49" s="129" t="str">
        <f>IF(ISBLANK(laps_times[[#This Row],[5]]),"DNF",CONCATENATE(RANK(rounds_cum_time[[#This Row],[5]],rounds_cum_time[5],1),"."))</f>
        <v>66.</v>
      </c>
      <c r="O49" s="129" t="str">
        <f>IF(ISBLANK(laps_times[[#This Row],[6]]),"DNF",CONCATENATE(RANK(rounds_cum_time[[#This Row],[6]],rounds_cum_time[6],1),"."))</f>
        <v>66.</v>
      </c>
      <c r="P49" s="129" t="str">
        <f>IF(ISBLANK(laps_times[[#This Row],[7]]),"DNF",CONCATENATE(RANK(rounds_cum_time[[#This Row],[7]],rounds_cum_time[7],1),"."))</f>
        <v>66.</v>
      </c>
      <c r="Q49" s="129" t="str">
        <f>IF(ISBLANK(laps_times[[#This Row],[8]]),"DNF",CONCATENATE(RANK(rounds_cum_time[[#This Row],[8]],rounds_cum_time[8],1),"."))</f>
        <v>66.</v>
      </c>
      <c r="R49" s="129" t="str">
        <f>IF(ISBLANK(laps_times[[#This Row],[9]]),"DNF",CONCATENATE(RANK(rounds_cum_time[[#This Row],[9]],rounds_cum_time[9],1),"."))</f>
        <v>66.</v>
      </c>
      <c r="S49" s="129" t="str">
        <f>IF(ISBLANK(laps_times[[#This Row],[10]]),"DNF",CONCATENATE(RANK(rounds_cum_time[[#This Row],[10]],rounds_cum_time[10],1),"."))</f>
        <v>65.</v>
      </c>
      <c r="T49" s="129" t="str">
        <f>IF(ISBLANK(laps_times[[#This Row],[11]]),"DNF",CONCATENATE(RANK(rounds_cum_time[[#This Row],[11]],rounds_cum_time[11],1),"."))</f>
        <v>64.</v>
      </c>
      <c r="U49" s="129" t="str">
        <f>IF(ISBLANK(laps_times[[#This Row],[12]]),"DNF",CONCATENATE(RANK(rounds_cum_time[[#This Row],[12]],rounds_cum_time[12],1),"."))</f>
        <v>64.</v>
      </c>
      <c r="V49" s="129" t="str">
        <f>IF(ISBLANK(laps_times[[#This Row],[13]]),"DNF",CONCATENATE(RANK(rounds_cum_time[[#This Row],[13]],rounds_cum_time[13],1),"."))</f>
        <v>65.</v>
      </c>
      <c r="W49" s="129" t="str">
        <f>IF(ISBLANK(laps_times[[#This Row],[14]]),"DNF",CONCATENATE(RANK(rounds_cum_time[[#This Row],[14]],rounds_cum_time[14],1),"."))</f>
        <v>65.</v>
      </c>
      <c r="X49" s="129" t="str">
        <f>IF(ISBLANK(laps_times[[#This Row],[15]]),"DNF",CONCATENATE(RANK(rounds_cum_time[[#This Row],[15]],rounds_cum_time[15],1),"."))</f>
        <v>65.</v>
      </c>
      <c r="Y49" s="129" t="str">
        <f>IF(ISBLANK(laps_times[[#This Row],[16]]),"DNF",CONCATENATE(RANK(rounds_cum_time[[#This Row],[16]],rounds_cum_time[16],1),"."))</f>
        <v>65.</v>
      </c>
      <c r="Z49" s="129" t="str">
        <f>IF(ISBLANK(laps_times[[#This Row],[17]]),"DNF",CONCATENATE(RANK(rounds_cum_time[[#This Row],[17]],rounds_cum_time[17],1),"."))</f>
        <v>64.</v>
      </c>
      <c r="AA49" s="129" t="str">
        <f>IF(ISBLANK(laps_times[[#This Row],[18]]),"DNF",CONCATENATE(RANK(rounds_cum_time[[#This Row],[18]],rounds_cum_time[18],1),"."))</f>
        <v>64.</v>
      </c>
      <c r="AB49" s="129" t="str">
        <f>IF(ISBLANK(laps_times[[#This Row],[19]]),"DNF",CONCATENATE(RANK(rounds_cum_time[[#This Row],[19]],rounds_cum_time[19],1),"."))</f>
        <v>63.</v>
      </c>
      <c r="AC49" s="129" t="str">
        <f>IF(ISBLANK(laps_times[[#This Row],[20]]),"DNF",CONCATENATE(RANK(rounds_cum_time[[#This Row],[20]],rounds_cum_time[20],1),"."))</f>
        <v>61.</v>
      </c>
      <c r="AD49" s="129" t="str">
        <f>IF(ISBLANK(laps_times[[#This Row],[21]]),"DNF",CONCATENATE(RANK(rounds_cum_time[[#This Row],[21]],rounds_cum_time[21],1),"."))</f>
        <v>61.</v>
      </c>
      <c r="AE49" s="129" t="str">
        <f>IF(ISBLANK(laps_times[[#This Row],[22]]),"DNF",CONCATENATE(RANK(rounds_cum_time[[#This Row],[22]],rounds_cum_time[22],1),"."))</f>
        <v>61.</v>
      </c>
      <c r="AF49" s="129" t="str">
        <f>IF(ISBLANK(laps_times[[#This Row],[23]]),"DNF",CONCATENATE(RANK(rounds_cum_time[[#This Row],[23]],rounds_cum_time[23],1),"."))</f>
        <v>61.</v>
      </c>
      <c r="AG49" s="129" t="str">
        <f>IF(ISBLANK(laps_times[[#This Row],[24]]),"DNF",CONCATENATE(RANK(rounds_cum_time[[#This Row],[24]],rounds_cum_time[24],1),"."))</f>
        <v>61.</v>
      </c>
      <c r="AH49" s="129" t="str">
        <f>IF(ISBLANK(laps_times[[#This Row],[25]]),"DNF",CONCATENATE(RANK(rounds_cum_time[[#This Row],[25]],rounds_cum_time[25],1),"."))</f>
        <v>65.</v>
      </c>
      <c r="AI49" s="129" t="str">
        <f>IF(ISBLANK(laps_times[[#This Row],[26]]),"DNF",CONCATENATE(RANK(rounds_cum_time[[#This Row],[26]],rounds_cum_time[26],1),"."))</f>
        <v>65.</v>
      </c>
      <c r="AJ49" s="129" t="str">
        <f>IF(ISBLANK(laps_times[[#This Row],[27]]),"DNF",CONCATENATE(RANK(rounds_cum_time[[#This Row],[27]],rounds_cum_time[27],1),"."))</f>
        <v>65.</v>
      </c>
      <c r="AK49" s="129" t="str">
        <f>IF(ISBLANK(laps_times[[#This Row],[28]]),"DNF",CONCATENATE(RANK(rounds_cum_time[[#This Row],[28]],rounds_cum_time[28],1),"."))</f>
        <v>64.</v>
      </c>
      <c r="AL49" s="129" t="str">
        <f>IF(ISBLANK(laps_times[[#This Row],[29]]),"DNF",CONCATENATE(RANK(rounds_cum_time[[#This Row],[29]],rounds_cum_time[29],1),"."))</f>
        <v>64.</v>
      </c>
      <c r="AM49" s="129" t="str">
        <f>IF(ISBLANK(laps_times[[#This Row],[30]]),"DNF",CONCATENATE(RANK(rounds_cum_time[[#This Row],[30]],rounds_cum_time[30],1),"."))</f>
        <v>64.</v>
      </c>
      <c r="AN49" s="129" t="str">
        <f>IF(ISBLANK(laps_times[[#This Row],[31]]),"DNF",CONCATENATE(RANK(rounds_cum_time[[#This Row],[31]],rounds_cum_time[31],1),"."))</f>
        <v>63.</v>
      </c>
      <c r="AO49" s="129" t="str">
        <f>IF(ISBLANK(laps_times[[#This Row],[32]]),"DNF",CONCATENATE(RANK(rounds_cum_time[[#This Row],[32]],rounds_cum_time[32],1),"."))</f>
        <v>63.</v>
      </c>
      <c r="AP49" s="129" t="str">
        <f>IF(ISBLANK(laps_times[[#This Row],[33]]),"DNF",CONCATENATE(RANK(rounds_cum_time[[#This Row],[33]],rounds_cum_time[33],1),"."))</f>
        <v>63.</v>
      </c>
      <c r="AQ49" s="129" t="str">
        <f>IF(ISBLANK(laps_times[[#This Row],[34]]),"DNF",CONCATENATE(RANK(rounds_cum_time[[#This Row],[34]],rounds_cum_time[34],1),"."))</f>
        <v>63.</v>
      </c>
      <c r="AR49" s="129" t="str">
        <f>IF(ISBLANK(laps_times[[#This Row],[35]]),"DNF",CONCATENATE(RANK(rounds_cum_time[[#This Row],[35]],rounds_cum_time[35],1),"."))</f>
        <v>63.</v>
      </c>
      <c r="AS49" s="129" t="str">
        <f>IF(ISBLANK(laps_times[[#This Row],[36]]),"DNF",CONCATENATE(RANK(rounds_cum_time[[#This Row],[36]],rounds_cum_time[36],1),"."))</f>
        <v>63.</v>
      </c>
      <c r="AT49" s="129" t="str">
        <f>IF(ISBLANK(laps_times[[#This Row],[37]]),"DNF",CONCATENATE(RANK(rounds_cum_time[[#This Row],[37]],rounds_cum_time[37],1),"."))</f>
        <v>62.</v>
      </c>
      <c r="AU49" s="129" t="str">
        <f>IF(ISBLANK(laps_times[[#This Row],[38]]),"DNF",CONCATENATE(RANK(rounds_cum_time[[#This Row],[38]],rounds_cum_time[38],1),"."))</f>
        <v>62.</v>
      </c>
      <c r="AV49" s="129" t="str">
        <f>IF(ISBLANK(laps_times[[#This Row],[39]]),"DNF",CONCATENATE(RANK(rounds_cum_time[[#This Row],[39]],rounds_cum_time[39],1),"."))</f>
        <v>62.</v>
      </c>
      <c r="AW49" s="129" t="str">
        <f>IF(ISBLANK(laps_times[[#This Row],[40]]),"DNF",CONCATENATE(RANK(rounds_cum_time[[#This Row],[40]],rounds_cum_time[40],1),"."))</f>
        <v>62.</v>
      </c>
      <c r="AX49" s="129" t="str">
        <f>IF(ISBLANK(laps_times[[#This Row],[41]]),"DNF",CONCATENATE(RANK(rounds_cum_time[[#This Row],[41]],rounds_cum_time[41],1),"."))</f>
        <v>62.</v>
      </c>
      <c r="AY49" s="129" t="str">
        <f>IF(ISBLANK(laps_times[[#This Row],[42]]),"DNF",CONCATENATE(RANK(rounds_cum_time[[#This Row],[42]],rounds_cum_time[42],1),"."))</f>
        <v>62.</v>
      </c>
      <c r="AZ49" s="129" t="str">
        <f>IF(ISBLANK(laps_times[[#This Row],[43]]),"DNF",CONCATENATE(RANK(rounds_cum_time[[#This Row],[43]],rounds_cum_time[43],1),"."))</f>
        <v>62.</v>
      </c>
      <c r="BA49" s="129" t="str">
        <f>IF(ISBLANK(laps_times[[#This Row],[44]]),"DNF",CONCATENATE(RANK(rounds_cum_time[[#This Row],[44]],rounds_cum_time[44],1),"."))</f>
        <v>62.</v>
      </c>
      <c r="BB49" s="129" t="str">
        <f>IF(ISBLANK(laps_times[[#This Row],[45]]),"DNF",CONCATENATE(RANK(rounds_cum_time[[#This Row],[45]],rounds_cum_time[45],1),"."))</f>
        <v>61.</v>
      </c>
      <c r="BC49" s="129" t="str">
        <f>IF(ISBLANK(laps_times[[#This Row],[46]]),"DNF",CONCATENATE(RANK(rounds_cum_time[[#This Row],[46]],rounds_cum_time[46],1),"."))</f>
        <v>61.</v>
      </c>
      <c r="BD49" s="129" t="str">
        <f>IF(ISBLANK(laps_times[[#This Row],[47]]),"DNF",CONCATENATE(RANK(rounds_cum_time[[#This Row],[47]],rounds_cum_time[47],1),"."))</f>
        <v>61.</v>
      </c>
      <c r="BE49" s="129" t="str">
        <f>IF(ISBLANK(laps_times[[#This Row],[48]]),"DNF",CONCATENATE(RANK(rounds_cum_time[[#This Row],[48]],rounds_cum_time[48],1),"."))</f>
        <v>61.</v>
      </c>
      <c r="BF49" s="129" t="str">
        <f>IF(ISBLANK(laps_times[[#This Row],[49]]),"DNF",CONCATENATE(RANK(rounds_cum_time[[#This Row],[49]],rounds_cum_time[49],1),"."))</f>
        <v>61.</v>
      </c>
      <c r="BG49" s="129" t="str">
        <f>IF(ISBLANK(laps_times[[#This Row],[50]]),"DNF",CONCATENATE(RANK(rounds_cum_time[[#This Row],[50]],rounds_cum_time[50],1),"."))</f>
        <v>61.</v>
      </c>
      <c r="BH49" s="129" t="str">
        <f>IF(ISBLANK(laps_times[[#This Row],[51]]),"DNF",CONCATENATE(RANK(rounds_cum_time[[#This Row],[51]],rounds_cum_time[51],1),"."))</f>
        <v>61.</v>
      </c>
      <c r="BI49" s="129" t="str">
        <f>IF(ISBLANK(laps_times[[#This Row],[52]]),"DNF",CONCATENATE(RANK(rounds_cum_time[[#This Row],[52]],rounds_cum_time[52],1),"."))</f>
        <v>60.</v>
      </c>
      <c r="BJ49" s="129" t="str">
        <f>IF(ISBLANK(laps_times[[#This Row],[53]]),"DNF",CONCATENATE(RANK(rounds_cum_time[[#This Row],[53]],rounds_cum_time[53],1),"."))</f>
        <v>59.</v>
      </c>
      <c r="BK49" s="129" t="str">
        <f>IF(ISBLANK(laps_times[[#This Row],[54]]),"DNF",CONCATENATE(RANK(rounds_cum_time[[#This Row],[54]],rounds_cum_time[54],1),"."))</f>
        <v>59.</v>
      </c>
      <c r="BL49" s="129" t="str">
        <f>IF(ISBLANK(laps_times[[#This Row],[55]]),"DNF",CONCATENATE(RANK(rounds_cum_time[[#This Row],[55]],rounds_cum_time[55],1),"."))</f>
        <v>59.</v>
      </c>
      <c r="BM49" s="129" t="str">
        <f>IF(ISBLANK(laps_times[[#This Row],[56]]),"DNF",CONCATENATE(RANK(rounds_cum_time[[#This Row],[56]],rounds_cum_time[56],1),"."))</f>
        <v>59.</v>
      </c>
      <c r="BN49" s="129" t="str">
        <f>IF(ISBLANK(laps_times[[#This Row],[57]]),"DNF",CONCATENATE(RANK(rounds_cum_time[[#This Row],[57]],rounds_cum_time[57],1),"."))</f>
        <v>58.</v>
      </c>
      <c r="BO49" s="129" t="str">
        <f>IF(ISBLANK(laps_times[[#This Row],[58]]),"DNF",CONCATENATE(RANK(rounds_cum_time[[#This Row],[58]],rounds_cum_time[58],1),"."))</f>
        <v>58.</v>
      </c>
      <c r="BP49" s="129" t="str">
        <f>IF(ISBLANK(laps_times[[#This Row],[59]]),"DNF",CONCATENATE(RANK(rounds_cum_time[[#This Row],[59]],rounds_cum_time[59],1),"."))</f>
        <v>56.</v>
      </c>
      <c r="BQ49" s="129" t="str">
        <f>IF(ISBLANK(laps_times[[#This Row],[60]]),"DNF",CONCATENATE(RANK(rounds_cum_time[[#This Row],[60]],rounds_cum_time[60],1),"."))</f>
        <v>56.</v>
      </c>
      <c r="BR49" s="129" t="str">
        <f>IF(ISBLANK(laps_times[[#This Row],[61]]),"DNF",CONCATENATE(RANK(rounds_cum_time[[#This Row],[61]],rounds_cum_time[61],1),"."))</f>
        <v>56.</v>
      </c>
      <c r="BS49" s="129" t="str">
        <f>IF(ISBLANK(laps_times[[#This Row],[62]]),"DNF",CONCATENATE(RANK(rounds_cum_time[[#This Row],[62]],rounds_cum_time[62],1),"."))</f>
        <v>55.</v>
      </c>
      <c r="BT49" s="129" t="str">
        <f>IF(ISBLANK(laps_times[[#This Row],[63]]),"DNF",CONCATENATE(RANK(rounds_cum_time[[#This Row],[63]],rounds_cum_time[63],1),"."))</f>
        <v>56.</v>
      </c>
      <c r="BU49" s="129" t="str">
        <f>IF(ISBLANK(laps_times[[#This Row],[64]]),"DNF",CONCATENATE(RANK(rounds_cum_time[[#This Row],[64]],rounds_cum_time[64],1),"."))</f>
        <v>55.</v>
      </c>
      <c r="BV49" s="129" t="str">
        <f>IF(ISBLANK(laps_times[[#This Row],[65]]),"DNF",CONCATENATE(RANK(rounds_cum_time[[#This Row],[65]],rounds_cum_time[65],1),"."))</f>
        <v>55.</v>
      </c>
      <c r="BW49" s="129" t="str">
        <f>IF(ISBLANK(laps_times[[#This Row],[66]]),"DNF",CONCATENATE(RANK(rounds_cum_time[[#This Row],[66]],rounds_cum_time[66],1),"."))</f>
        <v>55.</v>
      </c>
      <c r="BX49" s="129" t="str">
        <f>IF(ISBLANK(laps_times[[#This Row],[67]]),"DNF",CONCATENATE(RANK(rounds_cum_time[[#This Row],[67]],rounds_cum_time[67],1),"."))</f>
        <v>55.</v>
      </c>
      <c r="BY49" s="129" t="str">
        <f>IF(ISBLANK(laps_times[[#This Row],[68]]),"DNF",CONCATENATE(RANK(rounds_cum_time[[#This Row],[68]],rounds_cum_time[68],1),"."))</f>
        <v>55.</v>
      </c>
      <c r="BZ49" s="129" t="str">
        <f>IF(ISBLANK(laps_times[[#This Row],[69]]),"DNF",CONCATENATE(RANK(rounds_cum_time[[#This Row],[69]],rounds_cum_time[69],1),"."))</f>
        <v>55.</v>
      </c>
      <c r="CA49" s="129" t="str">
        <f>IF(ISBLANK(laps_times[[#This Row],[70]]),"DNF",CONCATENATE(RANK(rounds_cum_time[[#This Row],[70]],rounds_cum_time[70],1),"."))</f>
        <v>54.</v>
      </c>
      <c r="CB49" s="129" t="str">
        <f>IF(ISBLANK(laps_times[[#This Row],[71]]),"DNF",CONCATENATE(RANK(rounds_cum_time[[#This Row],[71]],rounds_cum_time[71],1),"."))</f>
        <v>53.</v>
      </c>
      <c r="CC49" s="129" t="str">
        <f>IF(ISBLANK(laps_times[[#This Row],[72]]),"DNF",CONCATENATE(RANK(rounds_cum_time[[#This Row],[72]],rounds_cum_time[72],1),"."))</f>
        <v>53.</v>
      </c>
      <c r="CD49" s="129" t="str">
        <f>IF(ISBLANK(laps_times[[#This Row],[73]]),"DNF",CONCATENATE(RANK(rounds_cum_time[[#This Row],[73]],rounds_cum_time[73],1),"."))</f>
        <v>53.</v>
      </c>
      <c r="CE49" s="129" t="str">
        <f>IF(ISBLANK(laps_times[[#This Row],[74]]),"DNF",CONCATENATE(RANK(rounds_cum_time[[#This Row],[74]],rounds_cum_time[74],1),"."))</f>
        <v>52.</v>
      </c>
      <c r="CF49" s="129" t="str">
        <f>IF(ISBLANK(laps_times[[#This Row],[75]]),"DNF",CONCATENATE(RANK(rounds_cum_time[[#This Row],[75]],rounds_cum_time[75],1),"."))</f>
        <v>53.</v>
      </c>
      <c r="CG49" s="129" t="str">
        <f>IF(ISBLANK(laps_times[[#This Row],[76]]),"DNF",CONCATENATE(RANK(rounds_cum_time[[#This Row],[76]],rounds_cum_time[76],1),"."))</f>
        <v>49.</v>
      </c>
      <c r="CH49" s="129" t="str">
        <f>IF(ISBLANK(laps_times[[#This Row],[77]]),"DNF",CONCATENATE(RANK(rounds_cum_time[[#This Row],[77]],rounds_cum_time[77],1),"."))</f>
        <v>49.</v>
      </c>
      <c r="CI49" s="129" t="str">
        <f>IF(ISBLANK(laps_times[[#This Row],[78]]),"DNF",CONCATENATE(RANK(rounds_cum_time[[#This Row],[78]],rounds_cum_time[78],1),"."))</f>
        <v>49.</v>
      </c>
      <c r="CJ49" s="129" t="str">
        <f>IF(ISBLANK(laps_times[[#This Row],[79]]),"DNF",CONCATENATE(RANK(rounds_cum_time[[#This Row],[79]],rounds_cum_time[79],1),"."))</f>
        <v>49.</v>
      </c>
      <c r="CK49" s="129" t="str">
        <f>IF(ISBLANK(laps_times[[#This Row],[80]]),"DNF",CONCATENATE(RANK(rounds_cum_time[[#This Row],[80]],rounds_cum_time[80],1),"."))</f>
        <v>48.</v>
      </c>
      <c r="CL49" s="129" t="str">
        <f>IF(ISBLANK(laps_times[[#This Row],[81]]),"DNF",CONCATENATE(RANK(rounds_cum_time[[#This Row],[81]],rounds_cum_time[81],1),"."))</f>
        <v>48.</v>
      </c>
      <c r="CM49" s="129" t="str">
        <f>IF(ISBLANK(laps_times[[#This Row],[82]]),"DNF",CONCATENATE(RANK(rounds_cum_time[[#This Row],[82]],rounds_cum_time[82],1),"."))</f>
        <v>47.</v>
      </c>
      <c r="CN49" s="129" t="str">
        <f>IF(ISBLANK(laps_times[[#This Row],[83]]),"DNF",CONCATENATE(RANK(rounds_cum_time[[#This Row],[83]],rounds_cum_time[83],1),"."))</f>
        <v>47.</v>
      </c>
      <c r="CO49" s="129" t="str">
        <f>IF(ISBLANK(laps_times[[#This Row],[84]]),"DNF",CONCATENATE(RANK(rounds_cum_time[[#This Row],[84]],rounds_cum_time[84],1),"."))</f>
        <v>47.</v>
      </c>
      <c r="CP49" s="129" t="str">
        <f>IF(ISBLANK(laps_times[[#This Row],[85]]),"DNF",CONCATENATE(RANK(rounds_cum_time[[#This Row],[85]],rounds_cum_time[85],1),"."))</f>
        <v>47.</v>
      </c>
      <c r="CQ49" s="129" t="str">
        <f>IF(ISBLANK(laps_times[[#This Row],[86]]),"DNF",CONCATENATE(RANK(rounds_cum_time[[#This Row],[86]],rounds_cum_time[86],1),"."))</f>
        <v>47.</v>
      </c>
      <c r="CR49" s="129" t="str">
        <f>IF(ISBLANK(laps_times[[#This Row],[87]]),"DNF",CONCATENATE(RANK(rounds_cum_time[[#This Row],[87]],rounds_cum_time[87],1),"."))</f>
        <v>47.</v>
      </c>
      <c r="CS49" s="129" t="str">
        <f>IF(ISBLANK(laps_times[[#This Row],[88]]),"DNF",CONCATENATE(RANK(rounds_cum_time[[#This Row],[88]],rounds_cum_time[88],1),"."))</f>
        <v>47.</v>
      </c>
      <c r="CT49" s="129" t="str">
        <f>IF(ISBLANK(laps_times[[#This Row],[89]]),"DNF",CONCATENATE(RANK(rounds_cum_time[[#This Row],[89]],rounds_cum_time[89],1),"."))</f>
        <v>46.</v>
      </c>
      <c r="CU49" s="129" t="str">
        <f>IF(ISBLANK(laps_times[[#This Row],[90]]),"DNF",CONCATENATE(RANK(rounds_cum_time[[#This Row],[90]],rounds_cum_time[90],1),"."))</f>
        <v>46.</v>
      </c>
      <c r="CV49" s="129" t="str">
        <f>IF(ISBLANK(laps_times[[#This Row],[91]]),"DNF",CONCATENATE(RANK(rounds_cum_time[[#This Row],[91]],rounds_cum_time[91],1),"."))</f>
        <v>46.</v>
      </c>
      <c r="CW49" s="129" t="str">
        <f>IF(ISBLANK(laps_times[[#This Row],[92]]),"DNF",CONCATENATE(RANK(rounds_cum_time[[#This Row],[92]],rounds_cum_time[92],1),"."))</f>
        <v>46.</v>
      </c>
      <c r="CX49" s="129" t="str">
        <f>IF(ISBLANK(laps_times[[#This Row],[93]]),"DNF",CONCATENATE(RANK(rounds_cum_time[[#This Row],[93]],rounds_cum_time[93],1),"."))</f>
        <v>46.</v>
      </c>
      <c r="CY49" s="129" t="str">
        <f>IF(ISBLANK(laps_times[[#This Row],[94]]),"DNF",CONCATENATE(RANK(rounds_cum_time[[#This Row],[94]],rounds_cum_time[94],1),"."))</f>
        <v>46.</v>
      </c>
      <c r="CZ49" s="129" t="str">
        <f>IF(ISBLANK(laps_times[[#This Row],[95]]),"DNF",CONCATENATE(RANK(rounds_cum_time[[#This Row],[95]],rounds_cum_time[95],1),"."))</f>
        <v>46.</v>
      </c>
      <c r="DA49" s="129" t="str">
        <f>IF(ISBLANK(laps_times[[#This Row],[96]]),"DNF",CONCATENATE(RANK(rounds_cum_time[[#This Row],[96]],rounds_cum_time[96],1),"."))</f>
        <v>46.</v>
      </c>
      <c r="DB49" s="129" t="str">
        <f>IF(ISBLANK(laps_times[[#This Row],[97]]),"DNF",CONCATENATE(RANK(rounds_cum_time[[#This Row],[97]],rounds_cum_time[97],1),"."))</f>
        <v>46.</v>
      </c>
      <c r="DC49" s="129" t="str">
        <f>IF(ISBLANK(laps_times[[#This Row],[98]]),"DNF",CONCATENATE(RANK(rounds_cum_time[[#This Row],[98]],rounds_cum_time[98],1),"."))</f>
        <v>46.</v>
      </c>
      <c r="DD49" s="129" t="str">
        <f>IF(ISBLANK(laps_times[[#This Row],[99]]),"DNF",CONCATENATE(RANK(rounds_cum_time[[#This Row],[99]],rounds_cum_time[99],1),"."))</f>
        <v>46.</v>
      </c>
      <c r="DE49" s="129" t="str">
        <f>IF(ISBLANK(laps_times[[#This Row],[100]]),"DNF",CONCATENATE(RANK(rounds_cum_time[[#This Row],[100]],rounds_cum_time[100],1),"."))</f>
        <v>46.</v>
      </c>
      <c r="DF49" s="129" t="str">
        <f>IF(ISBLANK(laps_times[[#This Row],[101]]),"DNF",CONCATENATE(RANK(rounds_cum_time[[#This Row],[101]],rounds_cum_time[101],1),"."))</f>
        <v>46.</v>
      </c>
      <c r="DG49" s="129" t="str">
        <f>IF(ISBLANK(laps_times[[#This Row],[102]]),"DNF",CONCATENATE(RANK(rounds_cum_time[[#This Row],[102]],rounds_cum_time[102],1),"."))</f>
        <v>46.</v>
      </c>
      <c r="DH49" s="129" t="str">
        <f>IF(ISBLANK(laps_times[[#This Row],[103]]),"DNF",CONCATENATE(RANK(rounds_cum_time[[#This Row],[103]],rounds_cum_time[103],1),"."))</f>
        <v>46.</v>
      </c>
      <c r="DI49" s="130" t="str">
        <f>IF(ISBLANK(laps_times[[#This Row],[104]]),"DNF",CONCATENATE(RANK(rounds_cum_time[[#This Row],[104]],rounds_cum_time[104],1),"."))</f>
        <v>46.</v>
      </c>
      <c r="DJ49" s="130" t="str">
        <f>IF(ISBLANK(laps_times[[#This Row],[105]]),"DNF",CONCATENATE(RANK(rounds_cum_time[[#This Row],[105]],rounds_cum_time[105],1),"."))</f>
        <v>46.</v>
      </c>
    </row>
    <row r="50" spans="2:114">
      <c r="B50" s="123">
        <f>laps_times[[#This Row],[poř]]</f>
        <v>47</v>
      </c>
      <c r="C50" s="128">
        <f>laps_times[[#This Row],[s.č.]]</f>
        <v>27</v>
      </c>
      <c r="D50" s="124" t="str">
        <f>laps_times[[#This Row],[jméno]]</f>
        <v>Hrabec Michal</v>
      </c>
      <c r="E50" s="125">
        <f>laps_times[[#This Row],[roč]]</f>
        <v>1977</v>
      </c>
      <c r="F50" s="125" t="str">
        <f>laps_times[[#This Row],[kat]]</f>
        <v>M40</v>
      </c>
      <c r="G50" s="125">
        <f>laps_times[[#This Row],[poř_kat]]</f>
        <v>18</v>
      </c>
      <c r="H50" s="124" t="str">
        <f>IF(ISBLANK(laps_times[[#This Row],[klub]]),"-",laps_times[[#This Row],[klub]])</f>
        <v>Running2.cz</v>
      </c>
      <c r="I50" s="133">
        <f>laps_times[[#This Row],[celk. čas]]</f>
        <v>0.16416203703703705</v>
      </c>
      <c r="J50" s="129" t="str">
        <f>IF(ISBLANK(laps_times[[#This Row],[1]]),"DNF",CONCATENATE(RANK(rounds_cum_time[[#This Row],[1]],rounds_cum_time[1],1),"."))</f>
        <v>44.</v>
      </c>
      <c r="K50" s="129" t="str">
        <f>IF(ISBLANK(laps_times[[#This Row],[2]]),"DNF",CONCATENATE(RANK(rounds_cum_time[[#This Row],[2]],rounds_cum_time[2],1),"."))</f>
        <v>40.</v>
      </c>
      <c r="L50" s="129" t="str">
        <f>IF(ISBLANK(laps_times[[#This Row],[3]]),"DNF",CONCATENATE(RANK(rounds_cum_time[[#This Row],[3]],rounds_cum_time[3],1),"."))</f>
        <v>40.</v>
      </c>
      <c r="M50" s="129" t="str">
        <f>IF(ISBLANK(laps_times[[#This Row],[4]]),"DNF",CONCATENATE(RANK(rounds_cum_time[[#This Row],[4]],rounds_cum_time[4],1),"."))</f>
        <v>37.</v>
      </c>
      <c r="N50" s="129" t="str">
        <f>IF(ISBLANK(laps_times[[#This Row],[5]]),"DNF",CONCATENATE(RANK(rounds_cum_time[[#This Row],[5]],rounds_cum_time[5],1),"."))</f>
        <v>37.</v>
      </c>
      <c r="O50" s="129" t="str">
        <f>IF(ISBLANK(laps_times[[#This Row],[6]]),"DNF",CONCATENATE(RANK(rounds_cum_time[[#This Row],[6]],rounds_cum_time[6],1),"."))</f>
        <v>35.</v>
      </c>
      <c r="P50" s="129" t="str">
        <f>IF(ISBLANK(laps_times[[#This Row],[7]]),"DNF",CONCATENATE(RANK(rounds_cum_time[[#This Row],[7]],rounds_cum_time[7],1),"."))</f>
        <v>35.</v>
      </c>
      <c r="Q50" s="129" t="str">
        <f>IF(ISBLANK(laps_times[[#This Row],[8]]),"DNF",CONCATENATE(RANK(rounds_cum_time[[#This Row],[8]],rounds_cum_time[8],1),"."))</f>
        <v>35.</v>
      </c>
      <c r="R50" s="129" t="str">
        <f>IF(ISBLANK(laps_times[[#This Row],[9]]),"DNF",CONCATENATE(RANK(rounds_cum_time[[#This Row],[9]],rounds_cum_time[9],1),"."))</f>
        <v>34.</v>
      </c>
      <c r="S50" s="129" t="str">
        <f>IF(ISBLANK(laps_times[[#This Row],[10]]),"DNF",CONCATENATE(RANK(rounds_cum_time[[#This Row],[10]],rounds_cum_time[10],1),"."))</f>
        <v>35.</v>
      </c>
      <c r="T50" s="129" t="str">
        <f>IF(ISBLANK(laps_times[[#This Row],[11]]),"DNF",CONCATENATE(RANK(rounds_cum_time[[#This Row],[11]],rounds_cum_time[11],1),"."))</f>
        <v>36.</v>
      </c>
      <c r="U50" s="129" t="str">
        <f>IF(ISBLANK(laps_times[[#This Row],[12]]),"DNF",CONCATENATE(RANK(rounds_cum_time[[#This Row],[12]],rounds_cum_time[12],1),"."))</f>
        <v>35.</v>
      </c>
      <c r="V50" s="129" t="str">
        <f>IF(ISBLANK(laps_times[[#This Row],[13]]),"DNF",CONCATENATE(RANK(rounds_cum_time[[#This Row],[13]],rounds_cum_time[13],1),"."))</f>
        <v>34.</v>
      </c>
      <c r="W50" s="129" t="str">
        <f>IF(ISBLANK(laps_times[[#This Row],[14]]),"DNF",CONCATENATE(RANK(rounds_cum_time[[#This Row],[14]],rounds_cum_time[14],1),"."))</f>
        <v>35.</v>
      </c>
      <c r="X50" s="129" t="str">
        <f>IF(ISBLANK(laps_times[[#This Row],[15]]),"DNF",CONCATENATE(RANK(rounds_cum_time[[#This Row],[15]],rounds_cum_time[15],1),"."))</f>
        <v>36.</v>
      </c>
      <c r="Y50" s="129" t="str">
        <f>IF(ISBLANK(laps_times[[#This Row],[16]]),"DNF",CONCATENATE(RANK(rounds_cum_time[[#This Row],[16]],rounds_cum_time[16],1),"."))</f>
        <v>36.</v>
      </c>
      <c r="Z50" s="129" t="str">
        <f>IF(ISBLANK(laps_times[[#This Row],[17]]),"DNF",CONCATENATE(RANK(rounds_cum_time[[#This Row],[17]],rounds_cum_time[17],1),"."))</f>
        <v>36.</v>
      </c>
      <c r="AA50" s="129" t="str">
        <f>IF(ISBLANK(laps_times[[#This Row],[18]]),"DNF",CONCATENATE(RANK(rounds_cum_time[[#This Row],[18]],rounds_cum_time[18],1),"."))</f>
        <v>36.</v>
      </c>
      <c r="AB50" s="129" t="str">
        <f>IF(ISBLANK(laps_times[[#This Row],[19]]),"DNF",CONCATENATE(RANK(rounds_cum_time[[#This Row],[19]],rounds_cum_time[19],1),"."))</f>
        <v>36.</v>
      </c>
      <c r="AC50" s="129" t="str">
        <f>IF(ISBLANK(laps_times[[#This Row],[20]]),"DNF",CONCATENATE(RANK(rounds_cum_time[[#This Row],[20]],rounds_cum_time[20],1),"."))</f>
        <v>35.</v>
      </c>
      <c r="AD50" s="129" t="str">
        <f>IF(ISBLANK(laps_times[[#This Row],[21]]),"DNF",CONCATENATE(RANK(rounds_cum_time[[#This Row],[21]],rounds_cum_time[21],1),"."))</f>
        <v>35.</v>
      </c>
      <c r="AE50" s="129" t="str">
        <f>IF(ISBLANK(laps_times[[#This Row],[22]]),"DNF",CONCATENATE(RANK(rounds_cum_time[[#This Row],[22]],rounds_cum_time[22],1),"."))</f>
        <v>35.</v>
      </c>
      <c r="AF50" s="129" t="str">
        <f>IF(ISBLANK(laps_times[[#This Row],[23]]),"DNF",CONCATENATE(RANK(rounds_cum_time[[#This Row],[23]],rounds_cum_time[23],1),"."))</f>
        <v>35.</v>
      </c>
      <c r="AG50" s="129" t="str">
        <f>IF(ISBLANK(laps_times[[#This Row],[24]]),"DNF",CONCATENATE(RANK(rounds_cum_time[[#This Row],[24]],rounds_cum_time[24],1),"."))</f>
        <v>35.</v>
      </c>
      <c r="AH50" s="129" t="str">
        <f>IF(ISBLANK(laps_times[[#This Row],[25]]),"DNF",CONCATENATE(RANK(rounds_cum_time[[#This Row],[25]],rounds_cum_time[25],1),"."))</f>
        <v>35.</v>
      </c>
      <c r="AI50" s="129" t="str">
        <f>IF(ISBLANK(laps_times[[#This Row],[26]]),"DNF",CONCATENATE(RANK(rounds_cum_time[[#This Row],[26]],rounds_cum_time[26],1),"."))</f>
        <v>36.</v>
      </c>
      <c r="AJ50" s="129" t="str">
        <f>IF(ISBLANK(laps_times[[#This Row],[27]]),"DNF",CONCATENATE(RANK(rounds_cum_time[[#This Row],[27]],rounds_cum_time[27],1),"."))</f>
        <v>37.</v>
      </c>
      <c r="AK50" s="129" t="str">
        <f>IF(ISBLANK(laps_times[[#This Row],[28]]),"DNF",CONCATENATE(RANK(rounds_cum_time[[#This Row],[28]],rounds_cum_time[28],1),"."))</f>
        <v>36.</v>
      </c>
      <c r="AL50" s="129" t="str">
        <f>IF(ISBLANK(laps_times[[#This Row],[29]]),"DNF",CONCATENATE(RANK(rounds_cum_time[[#This Row],[29]],rounds_cum_time[29],1),"."))</f>
        <v>36.</v>
      </c>
      <c r="AM50" s="129" t="str">
        <f>IF(ISBLANK(laps_times[[#This Row],[30]]),"DNF",CONCATENATE(RANK(rounds_cum_time[[#This Row],[30]],rounds_cum_time[30],1),"."))</f>
        <v>37.</v>
      </c>
      <c r="AN50" s="129" t="str">
        <f>IF(ISBLANK(laps_times[[#This Row],[31]]),"DNF",CONCATENATE(RANK(rounds_cum_time[[#This Row],[31]],rounds_cum_time[31],1),"."))</f>
        <v>38.</v>
      </c>
      <c r="AO50" s="129" t="str">
        <f>IF(ISBLANK(laps_times[[#This Row],[32]]),"DNF",CONCATENATE(RANK(rounds_cum_time[[#This Row],[32]],rounds_cum_time[32],1),"."))</f>
        <v>38.</v>
      </c>
      <c r="AP50" s="129" t="str">
        <f>IF(ISBLANK(laps_times[[#This Row],[33]]),"DNF",CONCATENATE(RANK(rounds_cum_time[[#This Row],[33]],rounds_cum_time[33],1),"."))</f>
        <v>37.</v>
      </c>
      <c r="AQ50" s="129" t="str">
        <f>IF(ISBLANK(laps_times[[#This Row],[34]]),"DNF",CONCATENATE(RANK(rounds_cum_time[[#This Row],[34]],rounds_cum_time[34],1),"."))</f>
        <v>36.</v>
      </c>
      <c r="AR50" s="129" t="str">
        <f>IF(ISBLANK(laps_times[[#This Row],[35]]),"DNF",CONCATENATE(RANK(rounds_cum_time[[#This Row],[35]],rounds_cum_time[35],1),"."))</f>
        <v>36.</v>
      </c>
      <c r="AS50" s="129" t="str">
        <f>IF(ISBLANK(laps_times[[#This Row],[36]]),"DNF",CONCATENATE(RANK(rounds_cum_time[[#This Row],[36]],rounds_cum_time[36],1),"."))</f>
        <v>36.</v>
      </c>
      <c r="AT50" s="129" t="str">
        <f>IF(ISBLANK(laps_times[[#This Row],[37]]),"DNF",CONCATENATE(RANK(rounds_cum_time[[#This Row],[37]],rounds_cum_time[37],1),"."))</f>
        <v>37.</v>
      </c>
      <c r="AU50" s="129" t="str">
        <f>IF(ISBLANK(laps_times[[#This Row],[38]]),"DNF",CONCATENATE(RANK(rounds_cum_time[[#This Row],[38]],rounds_cum_time[38],1),"."))</f>
        <v>37.</v>
      </c>
      <c r="AV50" s="129" t="str">
        <f>IF(ISBLANK(laps_times[[#This Row],[39]]),"DNF",CONCATENATE(RANK(rounds_cum_time[[#This Row],[39]],rounds_cum_time[39],1),"."))</f>
        <v>37.</v>
      </c>
      <c r="AW50" s="129" t="str">
        <f>IF(ISBLANK(laps_times[[#This Row],[40]]),"DNF",CONCATENATE(RANK(rounds_cum_time[[#This Row],[40]],rounds_cum_time[40],1),"."))</f>
        <v>36.</v>
      </c>
      <c r="AX50" s="129" t="str">
        <f>IF(ISBLANK(laps_times[[#This Row],[41]]),"DNF",CONCATENATE(RANK(rounds_cum_time[[#This Row],[41]],rounds_cum_time[41],1),"."))</f>
        <v>36.</v>
      </c>
      <c r="AY50" s="129" t="str">
        <f>IF(ISBLANK(laps_times[[#This Row],[42]]),"DNF",CONCATENATE(RANK(rounds_cum_time[[#This Row],[42]],rounds_cum_time[42],1),"."))</f>
        <v>35.</v>
      </c>
      <c r="AZ50" s="129" t="str">
        <f>IF(ISBLANK(laps_times[[#This Row],[43]]),"DNF",CONCATENATE(RANK(rounds_cum_time[[#This Row],[43]],rounds_cum_time[43],1),"."))</f>
        <v>36.</v>
      </c>
      <c r="BA50" s="129" t="str">
        <f>IF(ISBLANK(laps_times[[#This Row],[44]]),"DNF",CONCATENATE(RANK(rounds_cum_time[[#This Row],[44]],rounds_cum_time[44],1),"."))</f>
        <v>36.</v>
      </c>
      <c r="BB50" s="129" t="str">
        <f>IF(ISBLANK(laps_times[[#This Row],[45]]),"DNF",CONCATENATE(RANK(rounds_cum_time[[#This Row],[45]],rounds_cum_time[45],1),"."))</f>
        <v>36.</v>
      </c>
      <c r="BC50" s="129" t="str">
        <f>IF(ISBLANK(laps_times[[#This Row],[46]]),"DNF",CONCATENATE(RANK(rounds_cum_time[[#This Row],[46]],rounds_cum_time[46],1),"."))</f>
        <v>37.</v>
      </c>
      <c r="BD50" s="129" t="str">
        <f>IF(ISBLANK(laps_times[[#This Row],[47]]),"DNF",CONCATENATE(RANK(rounds_cum_time[[#This Row],[47]],rounds_cum_time[47],1),"."))</f>
        <v>36.</v>
      </c>
      <c r="BE50" s="129" t="str">
        <f>IF(ISBLANK(laps_times[[#This Row],[48]]),"DNF",CONCATENATE(RANK(rounds_cum_time[[#This Row],[48]],rounds_cum_time[48],1),"."))</f>
        <v>35.</v>
      </c>
      <c r="BF50" s="129" t="str">
        <f>IF(ISBLANK(laps_times[[#This Row],[49]]),"DNF",CONCATENATE(RANK(rounds_cum_time[[#This Row],[49]],rounds_cum_time[49],1),"."))</f>
        <v>35.</v>
      </c>
      <c r="BG50" s="129" t="str">
        <f>IF(ISBLANK(laps_times[[#This Row],[50]]),"DNF",CONCATENATE(RANK(rounds_cum_time[[#This Row],[50]],rounds_cum_time[50],1),"."))</f>
        <v>35.</v>
      </c>
      <c r="BH50" s="129" t="str">
        <f>IF(ISBLANK(laps_times[[#This Row],[51]]),"DNF",CONCATENATE(RANK(rounds_cum_time[[#This Row],[51]],rounds_cum_time[51],1),"."))</f>
        <v>36.</v>
      </c>
      <c r="BI50" s="129" t="str">
        <f>IF(ISBLANK(laps_times[[#This Row],[52]]),"DNF",CONCATENATE(RANK(rounds_cum_time[[#This Row],[52]],rounds_cum_time[52],1),"."))</f>
        <v>36.</v>
      </c>
      <c r="BJ50" s="129" t="str">
        <f>IF(ISBLANK(laps_times[[#This Row],[53]]),"DNF",CONCATENATE(RANK(rounds_cum_time[[#This Row],[53]],rounds_cum_time[53],1),"."))</f>
        <v>36.</v>
      </c>
      <c r="BK50" s="129" t="str">
        <f>IF(ISBLANK(laps_times[[#This Row],[54]]),"DNF",CONCATENATE(RANK(rounds_cum_time[[#This Row],[54]],rounds_cum_time[54],1),"."))</f>
        <v>36.</v>
      </c>
      <c r="BL50" s="129" t="str">
        <f>IF(ISBLANK(laps_times[[#This Row],[55]]),"DNF",CONCATENATE(RANK(rounds_cum_time[[#This Row],[55]],rounds_cum_time[55],1),"."))</f>
        <v>37.</v>
      </c>
      <c r="BM50" s="129" t="str">
        <f>IF(ISBLANK(laps_times[[#This Row],[56]]),"DNF",CONCATENATE(RANK(rounds_cum_time[[#This Row],[56]],rounds_cum_time[56],1),"."))</f>
        <v>37.</v>
      </c>
      <c r="BN50" s="129" t="str">
        <f>IF(ISBLANK(laps_times[[#This Row],[57]]),"DNF",CONCATENATE(RANK(rounds_cum_time[[#This Row],[57]],rounds_cum_time[57],1),"."))</f>
        <v>37.</v>
      </c>
      <c r="BO50" s="129" t="str">
        <f>IF(ISBLANK(laps_times[[#This Row],[58]]),"DNF",CONCATENATE(RANK(rounds_cum_time[[#This Row],[58]],rounds_cum_time[58],1),"."))</f>
        <v>37.</v>
      </c>
      <c r="BP50" s="129" t="str">
        <f>IF(ISBLANK(laps_times[[#This Row],[59]]),"DNF",CONCATENATE(RANK(rounds_cum_time[[#This Row],[59]],rounds_cum_time[59],1),"."))</f>
        <v>39.</v>
      </c>
      <c r="BQ50" s="129" t="str">
        <f>IF(ISBLANK(laps_times[[#This Row],[60]]),"DNF",CONCATENATE(RANK(rounds_cum_time[[#This Row],[60]],rounds_cum_time[60],1),"."))</f>
        <v>39.</v>
      </c>
      <c r="BR50" s="129" t="str">
        <f>IF(ISBLANK(laps_times[[#This Row],[61]]),"DNF",CONCATENATE(RANK(rounds_cum_time[[#This Row],[61]],rounds_cum_time[61],1),"."))</f>
        <v>39.</v>
      </c>
      <c r="BS50" s="129" t="str">
        <f>IF(ISBLANK(laps_times[[#This Row],[62]]),"DNF",CONCATENATE(RANK(rounds_cum_time[[#This Row],[62]],rounds_cum_time[62],1),"."))</f>
        <v>37.</v>
      </c>
      <c r="BT50" s="129" t="str">
        <f>IF(ISBLANK(laps_times[[#This Row],[63]]),"DNF",CONCATENATE(RANK(rounds_cum_time[[#This Row],[63]],rounds_cum_time[63],1),"."))</f>
        <v>38.</v>
      </c>
      <c r="BU50" s="129" t="str">
        <f>IF(ISBLANK(laps_times[[#This Row],[64]]),"DNF",CONCATENATE(RANK(rounds_cum_time[[#This Row],[64]],rounds_cum_time[64],1),"."))</f>
        <v>38.</v>
      </c>
      <c r="BV50" s="129" t="str">
        <f>IF(ISBLANK(laps_times[[#This Row],[65]]),"DNF",CONCATENATE(RANK(rounds_cum_time[[#This Row],[65]],rounds_cum_time[65],1),"."))</f>
        <v>39.</v>
      </c>
      <c r="BW50" s="129" t="str">
        <f>IF(ISBLANK(laps_times[[#This Row],[66]]),"DNF",CONCATENATE(RANK(rounds_cum_time[[#This Row],[66]],rounds_cum_time[66],1),"."))</f>
        <v>39.</v>
      </c>
      <c r="BX50" s="129" t="str">
        <f>IF(ISBLANK(laps_times[[#This Row],[67]]),"DNF",CONCATENATE(RANK(rounds_cum_time[[#This Row],[67]],rounds_cum_time[67],1),"."))</f>
        <v>39.</v>
      </c>
      <c r="BY50" s="129" t="str">
        <f>IF(ISBLANK(laps_times[[#This Row],[68]]),"DNF",CONCATENATE(RANK(rounds_cum_time[[#This Row],[68]],rounds_cum_time[68],1),"."))</f>
        <v>39.</v>
      </c>
      <c r="BZ50" s="129" t="str">
        <f>IF(ISBLANK(laps_times[[#This Row],[69]]),"DNF",CONCATENATE(RANK(rounds_cum_time[[#This Row],[69]],rounds_cum_time[69],1),"."))</f>
        <v>39.</v>
      </c>
      <c r="CA50" s="129" t="str">
        <f>IF(ISBLANK(laps_times[[#This Row],[70]]),"DNF",CONCATENATE(RANK(rounds_cum_time[[#This Row],[70]],rounds_cum_time[70],1),"."))</f>
        <v>39.</v>
      </c>
      <c r="CB50" s="129" t="str">
        <f>IF(ISBLANK(laps_times[[#This Row],[71]]),"DNF",CONCATENATE(RANK(rounds_cum_time[[#This Row],[71]],rounds_cum_time[71],1),"."))</f>
        <v>39.</v>
      </c>
      <c r="CC50" s="129" t="str">
        <f>IF(ISBLANK(laps_times[[#This Row],[72]]),"DNF",CONCATENATE(RANK(rounds_cum_time[[#This Row],[72]],rounds_cum_time[72],1),"."))</f>
        <v>39.</v>
      </c>
      <c r="CD50" s="129" t="str">
        <f>IF(ISBLANK(laps_times[[#This Row],[73]]),"DNF",CONCATENATE(RANK(rounds_cum_time[[#This Row],[73]],rounds_cum_time[73],1),"."))</f>
        <v>39.</v>
      </c>
      <c r="CE50" s="129" t="str">
        <f>IF(ISBLANK(laps_times[[#This Row],[74]]),"DNF",CONCATENATE(RANK(rounds_cum_time[[#This Row],[74]],rounds_cum_time[74],1),"."))</f>
        <v>41.</v>
      </c>
      <c r="CF50" s="129" t="str">
        <f>IF(ISBLANK(laps_times[[#This Row],[75]]),"DNF",CONCATENATE(RANK(rounds_cum_time[[#This Row],[75]],rounds_cum_time[75],1),"."))</f>
        <v>42.</v>
      </c>
      <c r="CG50" s="129" t="str">
        <f>IF(ISBLANK(laps_times[[#This Row],[76]]),"DNF",CONCATENATE(RANK(rounds_cum_time[[#This Row],[76]],rounds_cum_time[76],1),"."))</f>
        <v>42.</v>
      </c>
      <c r="CH50" s="129" t="str">
        <f>IF(ISBLANK(laps_times[[#This Row],[77]]),"DNF",CONCATENATE(RANK(rounds_cum_time[[#This Row],[77]],rounds_cum_time[77],1),"."))</f>
        <v>42.</v>
      </c>
      <c r="CI50" s="129" t="str">
        <f>IF(ISBLANK(laps_times[[#This Row],[78]]),"DNF",CONCATENATE(RANK(rounds_cum_time[[#This Row],[78]],rounds_cum_time[78],1),"."))</f>
        <v>42.</v>
      </c>
      <c r="CJ50" s="129" t="str">
        <f>IF(ISBLANK(laps_times[[#This Row],[79]]),"DNF",CONCATENATE(RANK(rounds_cum_time[[#This Row],[79]],rounds_cum_time[79],1),"."))</f>
        <v>42.</v>
      </c>
      <c r="CK50" s="129" t="str">
        <f>IF(ISBLANK(laps_times[[#This Row],[80]]),"DNF",CONCATENATE(RANK(rounds_cum_time[[#This Row],[80]],rounds_cum_time[80],1),"."))</f>
        <v>43.</v>
      </c>
      <c r="CL50" s="129" t="str">
        <f>IF(ISBLANK(laps_times[[#This Row],[81]]),"DNF",CONCATENATE(RANK(rounds_cum_time[[#This Row],[81]],rounds_cum_time[81],1),"."))</f>
        <v>43.</v>
      </c>
      <c r="CM50" s="129" t="str">
        <f>IF(ISBLANK(laps_times[[#This Row],[82]]),"DNF",CONCATENATE(RANK(rounds_cum_time[[#This Row],[82]],rounds_cum_time[82],1),"."))</f>
        <v>44.</v>
      </c>
      <c r="CN50" s="129" t="str">
        <f>IF(ISBLANK(laps_times[[#This Row],[83]]),"DNF",CONCATENATE(RANK(rounds_cum_time[[#This Row],[83]],rounds_cum_time[83],1),"."))</f>
        <v>44.</v>
      </c>
      <c r="CO50" s="129" t="str">
        <f>IF(ISBLANK(laps_times[[#This Row],[84]]),"DNF",CONCATENATE(RANK(rounds_cum_time[[#This Row],[84]],rounds_cum_time[84],1),"."))</f>
        <v>45.</v>
      </c>
      <c r="CP50" s="129" t="str">
        <f>IF(ISBLANK(laps_times[[#This Row],[85]]),"DNF",CONCATENATE(RANK(rounds_cum_time[[#This Row],[85]],rounds_cum_time[85],1),"."))</f>
        <v>45.</v>
      </c>
      <c r="CQ50" s="129" t="str">
        <f>IF(ISBLANK(laps_times[[#This Row],[86]]),"DNF",CONCATENATE(RANK(rounds_cum_time[[#This Row],[86]],rounds_cum_time[86],1),"."))</f>
        <v>45.</v>
      </c>
      <c r="CR50" s="129" t="str">
        <f>IF(ISBLANK(laps_times[[#This Row],[87]]),"DNF",CONCATENATE(RANK(rounds_cum_time[[#This Row],[87]],rounds_cum_time[87],1),"."))</f>
        <v>45.</v>
      </c>
      <c r="CS50" s="129" t="str">
        <f>IF(ISBLANK(laps_times[[#This Row],[88]]),"DNF",CONCATENATE(RANK(rounds_cum_time[[#This Row],[88]],rounds_cum_time[88],1),"."))</f>
        <v>45.</v>
      </c>
      <c r="CT50" s="129" t="str">
        <f>IF(ISBLANK(laps_times[[#This Row],[89]]),"DNF",CONCATENATE(RANK(rounds_cum_time[[#This Row],[89]],rounds_cum_time[89],1),"."))</f>
        <v>45.</v>
      </c>
      <c r="CU50" s="129" t="str">
        <f>IF(ISBLANK(laps_times[[#This Row],[90]]),"DNF",CONCATENATE(RANK(rounds_cum_time[[#This Row],[90]],rounds_cum_time[90],1),"."))</f>
        <v>45.</v>
      </c>
      <c r="CV50" s="129" t="str">
        <f>IF(ISBLANK(laps_times[[#This Row],[91]]),"DNF",CONCATENATE(RANK(rounds_cum_time[[#This Row],[91]],rounds_cum_time[91],1),"."))</f>
        <v>45.</v>
      </c>
      <c r="CW50" s="129" t="str">
        <f>IF(ISBLANK(laps_times[[#This Row],[92]]),"DNF",CONCATENATE(RANK(rounds_cum_time[[#This Row],[92]],rounds_cum_time[92],1),"."))</f>
        <v>45.</v>
      </c>
      <c r="CX50" s="129" t="str">
        <f>IF(ISBLANK(laps_times[[#This Row],[93]]),"DNF",CONCATENATE(RANK(rounds_cum_time[[#This Row],[93]],rounds_cum_time[93],1),"."))</f>
        <v>45.</v>
      </c>
      <c r="CY50" s="129" t="str">
        <f>IF(ISBLANK(laps_times[[#This Row],[94]]),"DNF",CONCATENATE(RANK(rounds_cum_time[[#This Row],[94]],rounds_cum_time[94],1),"."))</f>
        <v>45.</v>
      </c>
      <c r="CZ50" s="129" t="str">
        <f>IF(ISBLANK(laps_times[[#This Row],[95]]),"DNF",CONCATENATE(RANK(rounds_cum_time[[#This Row],[95]],rounds_cum_time[95],1),"."))</f>
        <v>45.</v>
      </c>
      <c r="DA50" s="129" t="str">
        <f>IF(ISBLANK(laps_times[[#This Row],[96]]),"DNF",CONCATENATE(RANK(rounds_cum_time[[#This Row],[96]],rounds_cum_time[96],1),"."))</f>
        <v>45.</v>
      </c>
      <c r="DB50" s="129" t="str">
        <f>IF(ISBLANK(laps_times[[#This Row],[97]]),"DNF",CONCATENATE(RANK(rounds_cum_time[[#This Row],[97]],rounds_cum_time[97],1),"."))</f>
        <v>45.</v>
      </c>
      <c r="DC50" s="129" t="str">
        <f>IF(ISBLANK(laps_times[[#This Row],[98]]),"DNF",CONCATENATE(RANK(rounds_cum_time[[#This Row],[98]],rounds_cum_time[98],1),"."))</f>
        <v>45.</v>
      </c>
      <c r="DD50" s="129" t="str">
        <f>IF(ISBLANK(laps_times[[#This Row],[99]]),"DNF",CONCATENATE(RANK(rounds_cum_time[[#This Row],[99]],rounds_cum_time[99],1),"."))</f>
        <v>45.</v>
      </c>
      <c r="DE50" s="129" t="str">
        <f>IF(ISBLANK(laps_times[[#This Row],[100]]),"DNF",CONCATENATE(RANK(rounds_cum_time[[#This Row],[100]],rounds_cum_time[100],1),"."))</f>
        <v>45.</v>
      </c>
      <c r="DF50" s="129" t="str">
        <f>IF(ISBLANK(laps_times[[#This Row],[101]]),"DNF",CONCATENATE(RANK(rounds_cum_time[[#This Row],[101]],rounds_cum_time[101],1),"."))</f>
        <v>45.</v>
      </c>
      <c r="DG50" s="129" t="str">
        <f>IF(ISBLANK(laps_times[[#This Row],[102]]),"DNF",CONCATENATE(RANK(rounds_cum_time[[#This Row],[102]],rounds_cum_time[102],1),"."))</f>
        <v>47.</v>
      </c>
      <c r="DH50" s="129" t="str">
        <f>IF(ISBLANK(laps_times[[#This Row],[103]]),"DNF",CONCATENATE(RANK(rounds_cum_time[[#This Row],[103]],rounds_cum_time[103],1),"."))</f>
        <v>47.</v>
      </c>
      <c r="DI50" s="130" t="str">
        <f>IF(ISBLANK(laps_times[[#This Row],[104]]),"DNF",CONCATENATE(RANK(rounds_cum_time[[#This Row],[104]],rounds_cum_time[104],1),"."))</f>
        <v>47.</v>
      </c>
      <c r="DJ50" s="130" t="str">
        <f>IF(ISBLANK(laps_times[[#This Row],[105]]),"DNF",CONCATENATE(RANK(rounds_cum_time[[#This Row],[105]],rounds_cum_time[105],1),"."))</f>
        <v>47.</v>
      </c>
    </row>
    <row r="51" spans="2:114">
      <c r="B51" s="123">
        <f>laps_times[[#This Row],[poř]]</f>
        <v>48</v>
      </c>
      <c r="C51" s="128">
        <f>laps_times[[#This Row],[s.č.]]</f>
        <v>72</v>
      </c>
      <c r="D51" s="124" t="str">
        <f>laps_times[[#This Row],[jméno]]</f>
        <v>Šindlerová Jana</v>
      </c>
      <c r="E51" s="125">
        <f>laps_times[[#This Row],[roč]]</f>
        <v>1969</v>
      </c>
      <c r="F51" s="125" t="str">
        <f>laps_times[[#This Row],[kat]]</f>
        <v>Z2</v>
      </c>
      <c r="G51" s="125">
        <f>laps_times[[#This Row],[poř_kat]]</f>
        <v>3</v>
      </c>
      <c r="H51" s="124" t="str">
        <f>IF(ISBLANK(laps_times[[#This Row],[klub]]),"-",laps_times[[#This Row],[klub]])</f>
        <v>iThinkBeer</v>
      </c>
      <c r="I51" s="133">
        <f>laps_times[[#This Row],[celk. čas]]</f>
        <v>0.16462152777777778</v>
      </c>
      <c r="J51" s="129" t="str">
        <f>IF(ISBLANK(laps_times[[#This Row],[1]]),"DNF",CONCATENATE(RANK(rounds_cum_time[[#This Row],[1]],rounds_cum_time[1],1),"."))</f>
        <v>55.</v>
      </c>
      <c r="K51" s="129" t="str">
        <f>IF(ISBLANK(laps_times[[#This Row],[2]]),"DNF",CONCATENATE(RANK(rounds_cum_time[[#This Row],[2]],rounds_cum_time[2],1),"."))</f>
        <v>56.</v>
      </c>
      <c r="L51" s="129" t="str">
        <f>IF(ISBLANK(laps_times[[#This Row],[3]]),"DNF",CONCATENATE(RANK(rounds_cum_time[[#This Row],[3]],rounds_cum_time[3],1),"."))</f>
        <v>56.</v>
      </c>
      <c r="M51" s="129" t="str">
        <f>IF(ISBLANK(laps_times[[#This Row],[4]]),"DNF",CONCATENATE(RANK(rounds_cum_time[[#This Row],[4]],rounds_cum_time[4],1),"."))</f>
        <v>57.</v>
      </c>
      <c r="N51" s="129" t="str">
        <f>IF(ISBLANK(laps_times[[#This Row],[5]]),"DNF",CONCATENATE(RANK(rounds_cum_time[[#This Row],[5]],rounds_cum_time[5],1),"."))</f>
        <v>58.</v>
      </c>
      <c r="O51" s="129" t="str">
        <f>IF(ISBLANK(laps_times[[#This Row],[6]]),"DNF",CONCATENATE(RANK(rounds_cum_time[[#This Row],[6]],rounds_cum_time[6],1),"."))</f>
        <v>58.</v>
      </c>
      <c r="P51" s="129" t="str">
        <f>IF(ISBLANK(laps_times[[#This Row],[7]]),"DNF",CONCATENATE(RANK(rounds_cum_time[[#This Row],[7]],rounds_cum_time[7],1),"."))</f>
        <v>61.</v>
      </c>
      <c r="Q51" s="129" t="str">
        <f>IF(ISBLANK(laps_times[[#This Row],[8]]),"DNF",CONCATENATE(RANK(rounds_cum_time[[#This Row],[8]],rounds_cum_time[8],1),"."))</f>
        <v>60.</v>
      </c>
      <c r="R51" s="129" t="str">
        <f>IF(ISBLANK(laps_times[[#This Row],[9]]),"DNF",CONCATENATE(RANK(rounds_cum_time[[#This Row],[9]],rounds_cum_time[9],1),"."))</f>
        <v>60.</v>
      </c>
      <c r="S51" s="129" t="str">
        <f>IF(ISBLANK(laps_times[[#This Row],[10]]),"DNF",CONCATENATE(RANK(rounds_cum_time[[#This Row],[10]],rounds_cum_time[10],1),"."))</f>
        <v>56.</v>
      </c>
      <c r="T51" s="129" t="str">
        <f>IF(ISBLANK(laps_times[[#This Row],[11]]),"DNF",CONCATENATE(RANK(rounds_cum_time[[#This Row],[11]],rounds_cum_time[11],1),"."))</f>
        <v>59.</v>
      </c>
      <c r="U51" s="129" t="str">
        <f>IF(ISBLANK(laps_times[[#This Row],[12]]),"DNF",CONCATENATE(RANK(rounds_cum_time[[#This Row],[12]],rounds_cum_time[12],1),"."))</f>
        <v>60.</v>
      </c>
      <c r="V51" s="129" t="str">
        <f>IF(ISBLANK(laps_times[[#This Row],[13]]),"DNF",CONCATENATE(RANK(rounds_cum_time[[#This Row],[13]],rounds_cum_time[13],1),"."))</f>
        <v>58.</v>
      </c>
      <c r="W51" s="129" t="str">
        <f>IF(ISBLANK(laps_times[[#This Row],[14]]),"DNF",CONCATENATE(RANK(rounds_cum_time[[#This Row],[14]],rounds_cum_time[14],1),"."))</f>
        <v>57.</v>
      </c>
      <c r="X51" s="129" t="str">
        <f>IF(ISBLANK(laps_times[[#This Row],[15]]),"DNF",CONCATENATE(RANK(rounds_cum_time[[#This Row],[15]],rounds_cum_time[15],1),"."))</f>
        <v>56.</v>
      </c>
      <c r="Y51" s="129" t="str">
        <f>IF(ISBLANK(laps_times[[#This Row],[16]]),"DNF",CONCATENATE(RANK(rounds_cum_time[[#This Row],[16]],rounds_cum_time[16],1),"."))</f>
        <v>56.</v>
      </c>
      <c r="Z51" s="129" t="str">
        <f>IF(ISBLANK(laps_times[[#This Row],[17]]),"DNF",CONCATENATE(RANK(rounds_cum_time[[#This Row],[17]],rounds_cum_time[17],1),"."))</f>
        <v>56.</v>
      </c>
      <c r="AA51" s="129" t="str">
        <f>IF(ISBLANK(laps_times[[#This Row],[18]]),"DNF",CONCATENATE(RANK(rounds_cum_time[[#This Row],[18]],rounds_cum_time[18],1),"."))</f>
        <v>57.</v>
      </c>
      <c r="AB51" s="129" t="str">
        <f>IF(ISBLANK(laps_times[[#This Row],[19]]),"DNF",CONCATENATE(RANK(rounds_cum_time[[#This Row],[19]],rounds_cum_time[19],1),"."))</f>
        <v>57.</v>
      </c>
      <c r="AC51" s="129" t="str">
        <f>IF(ISBLANK(laps_times[[#This Row],[20]]),"DNF",CONCATENATE(RANK(rounds_cum_time[[#This Row],[20]],rounds_cum_time[20],1),"."))</f>
        <v>57.</v>
      </c>
      <c r="AD51" s="129" t="str">
        <f>IF(ISBLANK(laps_times[[#This Row],[21]]),"DNF",CONCATENATE(RANK(rounds_cum_time[[#This Row],[21]],rounds_cum_time[21],1),"."))</f>
        <v>56.</v>
      </c>
      <c r="AE51" s="129" t="str">
        <f>IF(ISBLANK(laps_times[[#This Row],[22]]),"DNF",CONCATENATE(RANK(rounds_cum_time[[#This Row],[22]],rounds_cum_time[22],1),"."))</f>
        <v>56.</v>
      </c>
      <c r="AF51" s="129" t="str">
        <f>IF(ISBLANK(laps_times[[#This Row],[23]]),"DNF",CONCATENATE(RANK(rounds_cum_time[[#This Row],[23]],rounds_cum_time[23],1),"."))</f>
        <v>55.</v>
      </c>
      <c r="AG51" s="129" t="str">
        <f>IF(ISBLANK(laps_times[[#This Row],[24]]),"DNF",CONCATENATE(RANK(rounds_cum_time[[#This Row],[24]],rounds_cum_time[24],1),"."))</f>
        <v>55.</v>
      </c>
      <c r="AH51" s="129" t="str">
        <f>IF(ISBLANK(laps_times[[#This Row],[25]]),"DNF",CONCATENATE(RANK(rounds_cum_time[[#This Row],[25]],rounds_cum_time[25],1),"."))</f>
        <v>55.</v>
      </c>
      <c r="AI51" s="129" t="str">
        <f>IF(ISBLANK(laps_times[[#This Row],[26]]),"DNF",CONCATENATE(RANK(rounds_cum_time[[#This Row],[26]],rounds_cum_time[26],1),"."))</f>
        <v>54.</v>
      </c>
      <c r="AJ51" s="129" t="str">
        <f>IF(ISBLANK(laps_times[[#This Row],[27]]),"DNF",CONCATENATE(RANK(rounds_cum_time[[#This Row],[27]],rounds_cum_time[27],1),"."))</f>
        <v>54.</v>
      </c>
      <c r="AK51" s="129" t="str">
        <f>IF(ISBLANK(laps_times[[#This Row],[28]]),"DNF",CONCATENATE(RANK(rounds_cum_time[[#This Row],[28]],rounds_cum_time[28],1),"."))</f>
        <v>57.</v>
      </c>
      <c r="AL51" s="129" t="str">
        <f>IF(ISBLANK(laps_times[[#This Row],[29]]),"DNF",CONCATENATE(RANK(rounds_cum_time[[#This Row],[29]],rounds_cum_time[29],1),"."))</f>
        <v>55.</v>
      </c>
      <c r="AM51" s="129" t="str">
        <f>IF(ISBLANK(laps_times[[#This Row],[30]]),"DNF",CONCATENATE(RANK(rounds_cum_time[[#This Row],[30]],rounds_cum_time[30],1),"."))</f>
        <v>55.</v>
      </c>
      <c r="AN51" s="129" t="str">
        <f>IF(ISBLANK(laps_times[[#This Row],[31]]),"DNF",CONCATENATE(RANK(rounds_cum_time[[#This Row],[31]],rounds_cum_time[31],1),"."))</f>
        <v>56.</v>
      </c>
      <c r="AO51" s="129" t="str">
        <f>IF(ISBLANK(laps_times[[#This Row],[32]]),"DNF",CONCATENATE(RANK(rounds_cum_time[[#This Row],[32]],rounds_cum_time[32],1),"."))</f>
        <v>56.</v>
      </c>
      <c r="AP51" s="129" t="str">
        <f>IF(ISBLANK(laps_times[[#This Row],[33]]),"DNF",CONCATENATE(RANK(rounds_cum_time[[#This Row],[33]],rounds_cum_time[33],1),"."))</f>
        <v>55.</v>
      </c>
      <c r="AQ51" s="129" t="str">
        <f>IF(ISBLANK(laps_times[[#This Row],[34]]),"DNF",CONCATENATE(RANK(rounds_cum_time[[#This Row],[34]],rounds_cum_time[34],1),"."))</f>
        <v>56.</v>
      </c>
      <c r="AR51" s="129" t="str">
        <f>IF(ISBLANK(laps_times[[#This Row],[35]]),"DNF",CONCATENATE(RANK(rounds_cum_time[[#This Row],[35]],rounds_cum_time[35],1),"."))</f>
        <v>56.</v>
      </c>
      <c r="AS51" s="129" t="str">
        <f>IF(ISBLANK(laps_times[[#This Row],[36]]),"DNF",CONCATENATE(RANK(rounds_cum_time[[#This Row],[36]],rounds_cum_time[36],1),"."))</f>
        <v>59.</v>
      </c>
      <c r="AT51" s="129" t="str">
        <f>IF(ISBLANK(laps_times[[#This Row],[37]]),"DNF",CONCATENATE(RANK(rounds_cum_time[[#This Row],[37]],rounds_cum_time[37],1),"."))</f>
        <v>58.</v>
      </c>
      <c r="AU51" s="129" t="str">
        <f>IF(ISBLANK(laps_times[[#This Row],[38]]),"DNF",CONCATENATE(RANK(rounds_cum_time[[#This Row],[38]],rounds_cum_time[38],1),"."))</f>
        <v>56.</v>
      </c>
      <c r="AV51" s="129" t="str">
        <f>IF(ISBLANK(laps_times[[#This Row],[39]]),"DNF",CONCATENATE(RANK(rounds_cum_time[[#This Row],[39]],rounds_cum_time[39],1),"."))</f>
        <v>56.</v>
      </c>
      <c r="AW51" s="129" t="str">
        <f>IF(ISBLANK(laps_times[[#This Row],[40]]),"DNF",CONCATENATE(RANK(rounds_cum_time[[#This Row],[40]],rounds_cum_time[40],1),"."))</f>
        <v>56.</v>
      </c>
      <c r="AX51" s="129" t="str">
        <f>IF(ISBLANK(laps_times[[#This Row],[41]]),"DNF",CONCATENATE(RANK(rounds_cum_time[[#This Row],[41]],rounds_cum_time[41],1),"."))</f>
        <v>56.</v>
      </c>
      <c r="AY51" s="129" t="str">
        <f>IF(ISBLANK(laps_times[[#This Row],[42]]),"DNF",CONCATENATE(RANK(rounds_cum_time[[#This Row],[42]],rounds_cum_time[42],1),"."))</f>
        <v>56.</v>
      </c>
      <c r="AZ51" s="129" t="str">
        <f>IF(ISBLANK(laps_times[[#This Row],[43]]),"DNF",CONCATENATE(RANK(rounds_cum_time[[#This Row],[43]],rounds_cum_time[43],1),"."))</f>
        <v>56.</v>
      </c>
      <c r="BA51" s="129" t="str">
        <f>IF(ISBLANK(laps_times[[#This Row],[44]]),"DNF",CONCATENATE(RANK(rounds_cum_time[[#This Row],[44]],rounds_cum_time[44],1),"."))</f>
        <v>56.</v>
      </c>
      <c r="BB51" s="129" t="str">
        <f>IF(ISBLANK(laps_times[[#This Row],[45]]),"DNF",CONCATENATE(RANK(rounds_cum_time[[#This Row],[45]],rounds_cum_time[45],1),"."))</f>
        <v>56.</v>
      </c>
      <c r="BC51" s="129" t="str">
        <f>IF(ISBLANK(laps_times[[#This Row],[46]]),"DNF",CONCATENATE(RANK(rounds_cum_time[[#This Row],[46]],rounds_cum_time[46],1),"."))</f>
        <v>56.</v>
      </c>
      <c r="BD51" s="129" t="str">
        <f>IF(ISBLANK(laps_times[[#This Row],[47]]),"DNF",CONCATENATE(RANK(rounds_cum_time[[#This Row],[47]],rounds_cum_time[47],1),"."))</f>
        <v>56.</v>
      </c>
      <c r="BE51" s="129" t="str">
        <f>IF(ISBLANK(laps_times[[#This Row],[48]]),"DNF",CONCATENATE(RANK(rounds_cum_time[[#This Row],[48]],rounds_cum_time[48],1),"."))</f>
        <v>56.</v>
      </c>
      <c r="BF51" s="129" t="str">
        <f>IF(ISBLANK(laps_times[[#This Row],[49]]),"DNF",CONCATENATE(RANK(rounds_cum_time[[#This Row],[49]],rounds_cum_time[49],1),"."))</f>
        <v>56.</v>
      </c>
      <c r="BG51" s="129" t="str">
        <f>IF(ISBLANK(laps_times[[#This Row],[50]]),"DNF",CONCATENATE(RANK(rounds_cum_time[[#This Row],[50]],rounds_cum_time[50],1),"."))</f>
        <v>56.</v>
      </c>
      <c r="BH51" s="129" t="str">
        <f>IF(ISBLANK(laps_times[[#This Row],[51]]),"DNF",CONCATENATE(RANK(rounds_cum_time[[#This Row],[51]],rounds_cum_time[51],1),"."))</f>
        <v>56.</v>
      </c>
      <c r="BI51" s="129" t="str">
        <f>IF(ISBLANK(laps_times[[#This Row],[52]]),"DNF",CONCATENATE(RANK(rounds_cum_time[[#This Row],[52]],rounds_cum_time[52],1),"."))</f>
        <v>58.</v>
      </c>
      <c r="BJ51" s="129" t="str">
        <f>IF(ISBLANK(laps_times[[#This Row],[53]]),"DNF",CONCATENATE(RANK(rounds_cum_time[[#This Row],[53]],rounds_cum_time[53],1),"."))</f>
        <v>57.</v>
      </c>
      <c r="BK51" s="129" t="str">
        <f>IF(ISBLANK(laps_times[[#This Row],[54]]),"DNF",CONCATENATE(RANK(rounds_cum_time[[#This Row],[54]],rounds_cum_time[54],1),"."))</f>
        <v>56.</v>
      </c>
      <c r="BL51" s="129" t="str">
        <f>IF(ISBLANK(laps_times[[#This Row],[55]]),"DNF",CONCATENATE(RANK(rounds_cum_time[[#This Row],[55]],rounds_cum_time[55],1),"."))</f>
        <v>56.</v>
      </c>
      <c r="BM51" s="129" t="str">
        <f>IF(ISBLANK(laps_times[[#This Row],[56]]),"DNF",CONCATENATE(RANK(rounds_cum_time[[#This Row],[56]],rounds_cum_time[56],1),"."))</f>
        <v>54.</v>
      </c>
      <c r="BN51" s="129" t="str">
        <f>IF(ISBLANK(laps_times[[#This Row],[57]]),"DNF",CONCATENATE(RANK(rounds_cum_time[[#This Row],[57]],rounds_cum_time[57],1),"."))</f>
        <v>54.</v>
      </c>
      <c r="BO51" s="129" t="str">
        <f>IF(ISBLANK(laps_times[[#This Row],[58]]),"DNF",CONCATENATE(RANK(rounds_cum_time[[#This Row],[58]],rounds_cum_time[58],1),"."))</f>
        <v>54.</v>
      </c>
      <c r="BP51" s="129" t="str">
        <f>IF(ISBLANK(laps_times[[#This Row],[59]]),"DNF",CONCATENATE(RANK(rounds_cum_time[[#This Row],[59]],rounds_cum_time[59],1),"."))</f>
        <v>54.</v>
      </c>
      <c r="BQ51" s="129" t="str">
        <f>IF(ISBLANK(laps_times[[#This Row],[60]]),"DNF",CONCATENATE(RANK(rounds_cum_time[[#This Row],[60]],rounds_cum_time[60],1),"."))</f>
        <v>54.</v>
      </c>
      <c r="BR51" s="129" t="str">
        <f>IF(ISBLANK(laps_times[[#This Row],[61]]),"DNF",CONCATENATE(RANK(rounds_cum_time[[#This Row],[61]],rounds_cum_time[61],1),"."))</f>
        <v>54.</v>
      </c>
      <c r="BS51" s="129" t="str">
        <f>IF(ISBLANK(laps_times[[#This Row],[62]]),"DNF",CONCATENATE(RANK(rounds_cum_time[[#This Row],[62]],rounds_cum_time[62],1),"."))</f>
        <v>54.</v>
      </c>
      <c r="BT51" s="129" t="str">
        <f>IF(ISBLANK(laps_times[[#This Row],[63]]),"DNF",CONCATENATE(RANK(rounds_cum_time[[#This Row],[63]],rounds_cum_time[63],1),"."))</f>
        <v>54.</v>
      </c>
      <c r="BU51" s="129" t="str">
        <f>IF(ISBLANK(laps_times[[#This Row],[64]]),"DNF",CONCATENATE(RANK(rounds_cum_time[[#This Row],[64]],rounds_cum_time[64],1),"."))</f>
        <v>54.</v>
      </c>
      <c r="BV51" s="129" t="str">
        <f>IF(ISBLANK(laps_times[[#This Row],[65]]),"DNF",CONCATENATE(RANK(rounds_cum_time[[#This Row],[65]],rounds_cum_time[65],1),"."))</f>
        <v>53.</v>
      </c>
      <c r="BW51" s="129" t="str">
        <f>IF(ISBLANK(laps_times[[#This Row],[66]]),"DNF",CONCATENATE(RANK(rounds_cum_time[[#This Row],[66]],rounds_cum_time[66],1),"."))</f>
        <v>53.</v>
      </c>
      <c r="BX51" s="129" t="str">
        <f>IF(ISBLANK(laps_times[[#This Row],[67]]),"DNF",CONCATENATE(RANK(rounds_cum_time[[#This Row],[67]],rounds_cum_time[67],1),"."))</f>
        <v>53.</v>
      </c>
      <c r="BY51" s="129" t="str">
        <f>IF(ISBLANK(laps_times[[#This Row],[68]]),"DNF",CONCATENATE(RANK(rounds_cum_time[[#This Row],[68]],rounds_cum_time[68],1),"."))</f>
        <v>53.</v>
      </c>
      <c r="BZ51" s="129" t="str">
        <f>IF(ISBLANK(laps_times[[#This Row],[69]]),"DNF",CONCATENATE(RANK(rounds_cum_time[[#This Row],[69]],rounds_cum_time[69],1),"."))</f>
        <v>53.</v>
      </c>
      <c r="CA51" s="129" t="str">
        <f>IF(ISBLANK(laps_times[[#This Row],[70]]),"DNF",CONCATENATE(RANK(rounds_cum_time[[#This Row],[70]],rounds_cum_time[70],1),"."))</f>
        <v>53.</v>
      </c>
      <c r="CB51" s="129" t="str">
        <f>IF(ISBLANK(laps_times[[#This Row],[71]]),"DNF",CONCATENATE(RANK(rounds_cum_time[[#This Row],[71]],rounds_cum_time[71],1),"."))</f>
        <v>52.</v>
      </c>
      <c r="CC51" s="129" t="str">
        <f>IF(ISBLANK(laps_times[[#This Row],[72]]),"DNF",CONCATENATE(RANK(rounds_cum_time[[#This Row],[72]],rounds_cum_time[72],1),"."))</f>
        <v>52.</v>
      </c>
      <c r="CD51" s="129" t="str">
        <f>IF(ISBLANK(laps_times[[#This Row],[73]]),"DNF",CONCATENATE(RANK(rounds_cum_time[[#This Row],[73]],rounds_cum_time[73],1),"."))</f>
        <v>52.</v>
      </c>
      <c r="CE51" s="129" t="str">
        <f>IF(ISBLANK(laps_times[[#This Row],[74]]),"DNF",CONCATENATE(RANK(rounds_cum_time[[#This Row],[74]],rounds_cum_time[74],1),"."))</f>
        <v>51.</v>
      </c>
      <c r="CF51" s="129" t="str">
        <f>IF(ISBLANK(laps_times[[#This Row],[75]]),"DNF",CONCATENATE(RANK(rounds_cum_time[[#This Row],[75]],rounds_cum_time[75],1),"."))</f>
        <v>51.</v>
      </c>
      <c r="CG51" s="129" t="str">
        <f>IF(ISBLANK(laps_times[[#This Row],[76]]),"DNF",CONCATENATE(RANK(rounds_cum_time[[#This Row],[76]],rounds_cum_time[76],1),"."))</f>
        <v>52.</v>
      </c>
      <c r="CH51" s="129" t="str">
        <f>IF(ISBLANK(laps_times[[#This Row],[77]]),"DNF",CONCATENATE(RANK(rounds_cum_time[[#This Row],[77]],rounds_cum_time[77],1),"."))</f>
        <v>50.</v>
      </c>
      <c r="CI51" s="129" t="str">
        <f>IF(ISBLANK(laps_times[[#This Row],[78]]),"DNF",CONCATENATE(RANK(rounds_cum_time[[#This Row],[78]],rounds_cum_time[78],1),"."))</f>
        <v>50.</v>
      </c>
      <c r="CJ51" s="129" t="str">
        <f>IF(ISBLANK(laps_times[[#This Row],[79]]),"DNF",CONCATENATE(RANK(rounds_cum_time[[#This Row],[79]],rounds_cum_time[79],1),"."))</f>
        <v>50.</v>
      </c>
      <c r="CK51" s="129" t="str">
        <f>IF(ISBLANK(laps_times[[#This Row],[80]]),"DNF",CONCATENATE(RANK(rounds_cum_time[[#This Row],[80]],rounds_cum_time[80],1),"."))</f>
        <v>49.</v>
      </c>
      <c r="CL51" s="129" t="str">
        <f>IF(ISBLANK(laps_times[[#This Row],[81]]),"DNF",CONCATENATE(RANK(rounds_cum_time[[#This Row],[81]],rounds_cum_time[81],1),"."))</f>
        <v>49.</v>
      </c>
      <c r="CM51" s="129" t="str">
        <f>IF(ISBLANK(laps_times[[#This Row],[82]]),"DNF",CONCATENATE(RANK(rounds_cum_time[[#This Row],[82]],rounds_cum_time[82],1),"."))</f>
        <v>50.</v>
      </c>
      <c r="CN51" s="129" t="str">
        <f>IF(ISBLANK(laps_times[[#This Row],[83]]),"DNF",CONCATENATE(RANK(rounds_cum_time[[#This Row],[83]],rounds_cum_time[83],1),"."))</f>
        <v>48.</v>
      </c>
      <c r="CO51" s="129" t="str">
        <f>IF(ISBLANK(laps_times[[#This Row],[84]]),"DNF",CONCATENATE(RANK(rounds_cum_time[[#This Row],[84]],rounds_cum_time[84],1),"."))</f>
        <v>49.</v>
      </c>
      <c r="CP51" s="129" t="str">
        <f>IF(ISBLANK(laps_times[[#This Row],[85]]),"DNF",CONCATENATE(RANK(rounds_cum_time[[#This Row],[85]],rounds_cum_time[85],1),"."))</f>
        <v>49.</v>
      </c>
      <c r="CQ51" s="129" t="str">
        <f>IF(ISBLANK(laps_times[[#This Row],[86]]),"DNF",CONCATENATE(RANK(rounds_cum_time[[#This Row],[86]],rounds_cum_time[86],1),"."))</f>
        <v>49.</v>
      </c>
      <c r="CR51" s="129" t="str">
        <f>IF(ISBLANK(laps_times[[#This Row],[87]]),"DNF",CONCATENATE(RANK(rounds_cum_time[[#This Row],[87]],rounds_cum_time[87],1),"."))</f>
        <v>49.</v>
      </c>
      <c r="CS51" s="129" t="str">
        <f>IF(ISBLANK(laps_times[[#This Row],[88]]),"DNF",CONCATENATE(RANK(rounds_cum_time[[#This Row],[88]],rounds_cum_time[88],1),"."))</f>
        <v>49.</v>
      </c>
      <c r="CT51" s="129" t="str">
        <f>IF(ISBLANK(laps_times[[#This Row],[89]]),"DNF",CONCATENATE(RANK(rounds_cum_time[[#This Row],[89]],rounds_cum_time[89],1),"."))</f>
        <v>49.</v>
      </c>
      <c r="CU51" s="129" t="str">
        <f>IF(ISBLANK(laps_times[[#This Row],[90]]),"DNF",CONCATENATE(RANK(rounds_cum_time[[#This Row],[90]],rounds_cum_time[90],1),"."))</f>
        <v>49.</v>
      </c>
      <c r="CV51" s="129" t="str">
        <f>IF(ISBLANK(laps_times[[#This Row],[91]]),"DNF",CONCATENATE(RANK(rounds_cum_time[[#This Row],[91]],rounds_cum_time[91],1),"."))</f>
        <v>49.</v>
      </c>
      <c r="CW51" s="129" t="str">
        <f>IF(ISBLANK(laps_times[[#This Row],[92]]),"DNF",CONCATENATE(RANK(rounds_cum_time[[#This Row],[92]],rounds_cum_time[92],1),"."))</f>
        <v>49.</v>
      </c>
      <c r="CX51" s="129" t="str">
        <f>IF(ISBLANK(laps_times[[#This Row],[93]]),"DNF",CONCATENATE(RANK(rounds_cum_time[[#This Row],[93]],rounds_cum_time[93],1),"."))</f>
        <v>49.</v>
      </c>
      <c r="CY51" s="129" t="str">
        <f>IF(ISBLANK(laps_times[[#This Row],[94]]),"DNF",CONCATENATE(RANK(rounds_cum_time[[#This Row],[94]],rounds_cum_time[94],1),"."))</f>
        <v>47.</v>
      </c>
      <c r="CZ51" s="129" t="str">
        <f>IF(ISBLANK(laps_times[[#This Row],[95]]),"DNF",CONCATENATE(RANK(rounds_cum_time[[#This Row],[95]],rounds_cum_time[95],1),"."))</f>
        <v>47.</v>
      </c>
      <c r="DA51" s="129" t="str">
        <f>IF(ISBLANK(laps_times[[#This Row],[96]]),"DNF",CONCATENATE(RANK(rounds_cum_time[[#This Row],[96]],rounds_cum_time[96],1),"."))</f>
        <v>47.</v>
      </c>
      <c r="DB51" s="129" t="str">
        <f>IF(ISBLANK(laps_times[[#This Row],[97]]),"DNF",CONCATENATE(RANK(rounds_cum_time[[#This Row],[97]],rounds_cum_time[97],1),"."))</f>
        <v>47.</v>
      </c>
      <c r="DC51" s="129" t="str">
        <f>IF(ISBLANK(laps_times[[#This Row],[98]]),"DNF",CONCATENATE(RANK(rounds_cum_time[[#This Row],[98]],rounds_cum_time[98],1),"."))</f>
        <v>48.</v>
      </c>
      <c r="DD51" s="129" t="str">
        <f>IF(ISBLANK(laps_times[[#This Row],[99]]),"DNF",CONCATENATE(RANK(rounds_cum_time[[#This Row],[99]],rounds_cum_time[99],1),"."))</f>
        <v>48.</v>
      </c>
      <c r="DE51" s="129" t="str">
        <f>IF(ISBLANK(laps_times[[#This Row],[100]]),"DNF",CONCATENATE(RANK(rounds_cum_time[[#This Row],[100]],rounds_cum_time[100],1),"."))</f>
        <v>48.</v>
      </c>
      <c r="DF51" s="129" t="str">
        <f>IF(ISBLANK(laps_times[[#This Row],[101]]),"DNF",CONCATENATE(RANK(rounds_cum_time[[#This Row],[101]],rounds_cum_time[101],1),"."))</f>
        <v>48.</v>
      </c>
      <c r="DG51" s="129" t="str">
        <f>IF(ISBLANK(laps_times[[#This Row],[102]]),"DNF",CONCATENATE(RANK(rounds_cum_time[[#This Row],[102]],rounds_cum_time[102],1),"."))</f>
        <v>48.</v>
      </c>
      <c r="DH51" s="129" t="str">
        <f>IF(ISBLANK(laps_times[[#This Row],[103]]),"DNF",CONCATENATE(RANK(rounds_cum_time[[#This Row],[103]],rounds_cum_time[103],1),"."))</f>
        <v>48.</v>
      </c>
      <c r="DI51" s="130" t="str">
        <f>IF(ISBLANK(laps_times[[#This Row],[104]]),"DNF",CONCATENATE(RANK(rounds_cum_time[[#This Row],[104]],rounds_cum_time[104],1),"."))</f>
        <v>48.</v>
      </c>
      <c r="DJ51" s="130" t="str">
        <f>IF(ISBLANK(laps_times[[#This Row],[105]]),"DNF",CONCATENATE(RANK(rounds_cum_time[[#This Row],[105]],rounds_cum_time[105],1),"."))</f>
        <v>48.</v>
      </c>
    </row>
    <row r="52" spans="2:114">
      <c r="B52" s="123">
        <f>laps_times[[#This Row],[poř]]</f>
        <v>49</v>
      </c>
      <c r="C52" s="128">
        <f>laps_times[[#This Row],[s.č.]]</f>
        <v>76</v>
      </c>
      <c r="D52" s="124" t="str">
        <f>laps_times[[#This Row],[jméno]]</f>
        <v>Štych Přemysl</v>
      </c>
      <c r="E52" s="125">
        <f>laps_times[[#This Row],[roč]]</f>
        <v>1974</v>
      </c>
      <c r="F52" s="125" t="str">
        <f>laps_times[[#This Row],[kat]]</f>
        <v>M40</v>
      </c>
      <c r="G52" s="125">
        <f>laps_times[[#This Row],[poř_kat]]</f>
        <v>19</v>
      </c>
      <c r="H52" s="124" t="str">
        <f>IF(ISBLANK(laps_times[[#This Row],[klub]]),"-",laps_times[[#This Row],[klub]])</f>
        <v>-</v>
      </c>
      <c r="I52" s="133">
        <f>laps_times[[#This Row],[celk. čas]]</f>
        <v>0.16471875</v>
      </c>
      <c r="J52" s="129" t="str">
        <f>IF(ISBLANK(laps_times[[#This Row],[1]]),"DNF",CONCATENATE(RANK(rounds_cum_time[[#This Row],[1]],rounds_cum_time[1],1),"."))</f>
        <v>79.</v>
      </c>
      <c r="K52" s="129" t="str">
        <f>IF(ISBLANK(laps_times[[#This Row],[2]]),"DNF",CONCATENATE(RANK(rounds_cum_time[[#This Row],[2]],rounds_cum_time[2],1),"."))</f>
        <v>78.</v>
      </c>
      <c r="L52" s="129" t="str">
        <f>IF(ISBLANK(laps_times[[#This Row],[3]]),"DNF",CONCATENATE(RANK(rounds_cum_time[[#This Row],[3]],rounds_cum_time[3],1),"."))</f>
        <v>78.</v>
      </c>
      <c r="M52" s="129" t="str">
        <f>IF(ISBLANK(laps_times[[#This Row],[4]]),"DNF",CONCATENATE(RANK(rounds_cum_time[[#This Row],[4]],rounds_cum_time[4],1),"."))</f>
        <v>75.</v>
      </c>
      <c r="N52" s="129" t="str">
        <f>IF(ISBLANK(laps_times[[#This Row],[5]]),"DNF",CONCATENATE(RANK(rounds_cum_time[[#This Row],[5]],rounds_cum_time[5],1),"."))</f>
        <v>75.</v>
      </c>
      <c r="O52" s="129" t="str">
        <f>IF(ISBLANK(laps_times[[#This Row],[6]]),"DNF",CONCATENATE(RANK(rounds_cum_time[[#This Row],[6]],rounds_cum_time[6],1),"."))</f>
        <v>74.</v>
      </c>
      <c r="P52" s="129" t="str">
        <f>IF(ISBLANK(laps_times[[#This Row],[7]]),"DNF",CONCATENATE(RANK(rounds_cum_time[[#This Row],[7]],rounds_cum_time[7],1),"."))</f>
        <v>73.</v>
      </c>
      <c r="Q52" s="129" t="str">
        <f>IF(ISBLANK(laps_times[[#This Row],[8]]),"DNF",CONCATENATE(RANK(rounds_cum_time[[#This Row],[8]],rounds_cum_time[8],1),"."))</f>
        <v>73.</v>
      </c>
      <c r="R52" s="129" t="str">
        <f>IF(ISBLANK(laps_times[[#This Row],[9]]),"DNF",CONCATENATE(RANK(rounds_cum_time[[#This Row],[9]],rounds_cum_time[9],1),"."))</f>
        <v>72.</v>
      </c>
      <c r="S52" s="129" t="str">
        <f>IF(ISBLANK(laps_times[[#This Row],[10]]),"DNF",CONCATENATE(RANK(rounds_cum_time[[#This Row],[10]],rounds_cum_time[10],1),"."))</f>
        <v>72.</v>
      </c>
      <c r="T52" s="129" t="str">
        <f>IF(ISBLANK(laps_times[[#This Row],[11]]),"DNF",CONCATENATE(RANK(rounds_cum_time[[#This Row],[11]],rounds_cum_time[11],1),"."))</f>
        <v>72.</v>
      </c>
      <c r="U52" s="129" t="str">
        <f>IF(ISBLANK(laps_times[[#This Row],[12]]),"DNF",CONCATENATE(RANK(rounds_cum_time[[#This Row],[12]],rounds_cum_time[12],1),"."))</f>
        <v>72.</v>
      </c>
      <c r="V52" s="129" t="str">
        <f>IF(ISBLANK(laps_times[[#This Row],[13]]),"DNF",CONCATENATE(RANK(rounds_cum_time[[#This Row],[13]],rounds_cum_time[13],1),"."))</f>
        <v>69.</v>
      </c>
      <c r="W52" s="129" t="str">
        <f>IF(ISBLANK(laps_times[[#This Row],[14]]),"DNF",CONCATENATE(RANK(rounds_cum_time[[#This Row],[14]],rounds_cum_time[14],1),"."))</f>
        <v>68.</v>
      </c>
      <c r="X52" s="129" t="str">
        <f>IF(ISBLANK(laps_times[[#This Row],[15]]),"DNF",CONCATENATE(RANK(rounds_cum_time[[#This Row],[15]],rounds_cum_time[15],1),"."))</f>
        <v>68.</v>
      </c>
      <c r="Y52" s="129" t="str">
        <f>IF(ISBLANK(laps_times[[#This Row],[16]]),"DNF",CONCATENATE(RANK(rounds_cum_time[[#This Row],[16]],rounds_cum_time[16],1),"."))</f>
        <v>68.</v>
      </c>
      <c r="Z52" s="129" t="str">
        <f>IF(ISBLANK(laps_times[[#This Row],[17]]),"DNF",CONCATENATE(RANK(rounds_cum_time[[#This Row],[17]],rounds_cum_time[17],1),"."))</f>
        <v>69.</v>
      </c>
      <c r="AA52" s="129" t="str">
        <f>IF(ISBLANK(laps_times[[#This Row],[18]]),"DNF",CONCATENATE(RANK(rounds_cum_time[[#This Row],[18]],rounds_cum_time[18],1),"."))</f>
        <v>69.</v>
      </c>
      <c r="AB52" s="129" t="str">
        <f>IF(ISBLANK(laps_times[[#This Row],[19]]),"DNF",CONCATENATE(RANK(rounds_cum_time[[#This Row],[19]],rounds_cum_time[19],1),"."))</f>
        <v>69.</v>
      </c>
      <c r="AC52" s="129" t="str">
        <f>IF(ISBLANK(laps_times[[#This Row],[20]]),"DNF",CONCATENATE(RANK(rounds_cum_time[[#This Row],[20]],rounds_cum_time[20],1),"."))</f>
        <v>67.</v>
      </c>
      <c r="AD52" s="129" t="str">
        <f>IF(ISBLANK(laps_times[[#This Row],[21]]),"DNF",CONCATENATE(RANK(rounds_cum_time[[#This Row],[21]],rounds_cum_time[21],1),"."))</f>
        <v>67.</v>
      </c>
      <c r="AE52" s="129" t="str">
        <f>IF(ISBLANK(laps_times[[#This Row],[22]]),"DNF",CONCATENATE(RANK(rounds_cum_time[[#This Row],[22]],rounds_cum_time[22],1),"."))</f>
        <v>66.</v>
      </c>
      <c r="AF52" s="129" t="str">
        <f>IF(ISBLANK(laps_times[[#This Row],[23]]),"DNF",CONCATENATE(RANK(rounds_cum_time[[#This Row],[23]],rounds_cum_time[23],1),"."))</f>
        <v>65.</v>
      </c>
      <c r="AG52" s="129" t="str">
        <f>IF(ISBLANK(laps_times[[#This Row],[24]]),"DNF",CONCATENATE(RANK(rounds_cum_time[[#This Row],[24]],rounds_cum_time[24],1),"."))</f>
        <v>63.</v>
      </c>
      <c r="AH52" s="129" t="str">
        <f>IF(ISBLANK(laps_times[[#This Row],[25]]),"DNF",CONCATENATE(RANK(rounds_cum_time[[#This Row],[25]],rounds_cum_time[25],1),"."))</f>
        <v>62.</v>
      </c>
      <c r="AI52" s="129" t="str">
        <f>IF(ISBLANK(laps_times[[#This Row],[26]]),"DNF",CONCATENATE(RANK(rounds_cum_time[[#This Row],[26]],rounds_cum_time[26],1),"."))</f>
        <v>63.</v>
      </c>
      <c r="AJ52" s="129" t="str">
        <f>IF(ISBLANK(laps_times[[#This Row],[27]]),"DNF",CONCATENATE(RANK(rounds_cum_time[[#This Row],[27]],rounds_cum_time[27],1),"."))</f>
        <v>61.</v>
      </c>
      <c r="AK52" s="129" t="str">
        <f>IF(ISBLANK(laps_times[[#This Row],[28]]),"DNF",CONCATENATE(RANK(rounds_cum_time[[#This Row],[28]],rounds_cum_time[28],1),"."))</f>
        <v>61.</v>
      </c>
      <c r="AL52" s="129" t="str">
        <f>IF(ISBLANK(laps_times[[#This Row],[29]]),"DNF",CONCATENATE(RANK(rounds_cum_time[[#This Row],[29]],rounds_cum_time[29],1),"."))</f>
        <v>61.</v>
      </c>
      <c r="AM52" s="129" t="str">
        <f>IF(ISBLANK(laps_times[[#This Row],[30]]),"DNF",CONCATENATE(RANK(rounds_cum_time[[#This Row],[30]],rounds_cum_time[30],1),"."))</f>
        <v>61.</v>
      </c>
      <c r="AN52" s="129" t="str">
        <f>IF(ISBLANK(laps_times[[#This Row],[31]]),"DNF",CONCATENATE(RANK(rounds_cum_time[[#This Row],[31]],rounds_cum_time[31],1),"."))</f>
        <v>61.</v>
      </c>
      <c r="AO52" s="129" t="str">
        <f>IF(ISBLANK(laps_times[[#This Row],[32]]),"DNF",CONCATENATE(RANK(rounds_cum_time[[#This Row],[32]],rounds_cum_time[32],1),"."))</f>
        <v>61.</v>
      </c>
      <c r="AP52" s="129" t="str">
        <f>IF(ISBLANK(laps_times[[#This Row],[33]]),"DNF",CONCATENATE(RANK(rounds_cum_time[[#This Row],[33]],rounds_cum_time[33],1),"."))</f>
        <v>60.</v>
      </c>
      <c r="AQ52" s="129" t="str">
        <f>IF(ISBLANK(laps_times[[#This Row],[34]]),"DNF",CONCATENATE(RANK(rounds_cum_time[[#This Row],[34]],rounds_cum_time[34],1),"."))</f>
        <v>59.</v>
      </c>
      <c r="AR52" s="129" t="str">
        <f>IF(ISBLANK(laps_times[[#This Row],[35]]),"DNF",CONCATENATE(RANK(rounds_cum_time[[#This Row],[35]],rounds_cum_time[35],1),"."))</f>
        <v>58.</v>
      </c>
      <c r="AS52" s="129" t="str">
        <f>IF(ISBLANK(laps_times[[#This Row],[36]]),"DNF",CONCATENATE(RANK(rounds_cum_time[[#This Row],[36]],rounds_cum_time[36],1),"."))</f>
        <v>56.</v>
      </c>
      <c r="AT52" s="129" t="str">
        <f>IF(ISBLANK(laps_times[[#This Row],[37]]),"DNF",CONCATENATE(RANK(rounds_cum_time[[#This Row],[37]],rounds_cum_time[37],1),"."))</f>
        <v>55.</v>
      </c>
      <c r="AU52" s="129" t="str">
        <f>IF(ISBLANK(laps_times[[#This Row],[38]]),"DNF",CONCATENATE(RANK(rounds_cum_time[[#This Row],[38]],rounds_cum_time[38],1),"."))</f>
        <v>55.</v>
      </c>
      <c r="AV52" s="129" t="str">
        <f>IF(ISBLANK(laps_times[[#This Row],[39]]),"DNF",CONCATENATE(RANK(rounds_cum_time[[#This Row],[39]],rounds_cum_time[39],1),"."))</f>
        <v>55.</v>
      </c>
      <c r="AW52" s="129" t="str">
        <f>IF(ISBLANK(laps_times[[#This Row],[40]]),"DNF",CONCATENATE(RANK(rounds_cum_time[[#This Row],[40]],rounds_cum_time[40],1),"."))</f>
        <v>55.</v>
      </c>
      <c r="AX52" s="129" t="str">
        <f>IF(ISBLANK(laps_times[[#This Row],[41]]),"DNF",CONCATENATE(RANK(rounds_cum_time[[#This Row],[41]],rounds_cum_time[41],1),"."))</f>
        <v>55.</v>
      </c>
      <c r="AY52" s="129" t="str">
        <f>IF(ISBLANK(laps_times[[#This Row],[42]]),"DNF",CONCATENATE(RANK(rounds_cum_time[[#This Row],[42]],rounds_cum_time[42],1),"."))</f>
        <v>55.</v>
      </c>
      <c r="AZ52" s="129" t="str">
        <f>IF(ISBLANK(laps_times[[#This Row],[43]]),"DNF",CONCATENATE(RANK(rounds_cum_time[[#This Row],[43]],rounds_cum_time[43],1),"."))</f>
        <v>55.</v>
      </c>
      <c r="BA52" s="129" t="str">
        <f>IF(ISBLANK(laps_times[[#This Row],[44]]),"DNF",CONCATENATE(RANK(rounds_cum_time[[#This Row],[44]],rounds_cum_time[44],1),"."))</f>
        <v>55.</v>
      </c>
      <c r="BB52" s="129" t="str">
        <f>IF(ISBLANK(laps_times[[#This Row],[45]]),"DNF",CONCATENATE(RANK(rounds_cum_time[[#This Row],[45]],rounds_cum_time[45],1),"."))</f>
        <v>55.</v>
      </c>
      <c r="BC52" s="129" t="str">
        <f>IF(ISBLANK(laps_times[[#This Row],[46]]),"DNF",CONCATENATE(RANK(rounds_cum_time[[#This Row],[46]],rounds_cum_time[46],1),"."))</f>
        <v>54.</v>
      </c>
      <c r="BD52" s="129" t="str">
        <f>IF(ISBLANK(laps_times[[#This Row],[47]]),"DNF",CONCATENATE(RANK(rounds_cum_time[[#This Row],[47]],rounds_cum_time[47],1),"."))</f>
        <v>54.</v>
      </c>
      <c r="BE52" s="129" t="str">
        <f>IF(ISBLANK(laps_times[[#This Row],[48]]),"DNF",CONCATENATE(RANK(rounds_cum_time[[#This Row],[48]],rounds_cum_time[48],1),"."))</f>
        <v>52.</v>
      </c>
      <c r="BF52" s="129" t="str">
        <f>IF(ISBLANK(laps_times[[#This Row],[49]]),"DNF",CONCATENATE(RANK(rounds_cum_time[[#This Row],[49]],rounds_cum_time[49],1),"."))</f>
        <v>51.</v>
      </c>
      <c r="BG52" s="129" t="str">
        <f>IF(ISBLANK(laps_times[[#This Row],[50]]),"DNF",CONCATENATE(RANK(rounds_cum_time[[#This Row],[50]],rounds_cum_time[50],1),"."))</f>
        <v>50.</v>
      </c>
      <c r="BH52" s="129" t="str">
        <f>IF(ISBLANK(laps_times[[#This Row],[51]]),"DNF",CONCATENATE(RANK(rounds_cum_time[[#This Row],[51]],rounds_cum_time[51],1),"."))</f>
        <v>50.</v>
      </c>
      <c r="BI52" s="129" t="str">
        <f>IF(ISBLANK(laps_times[[#This Row],[52]]),"DNF",CONCATENATE(RANK(rounds_cum_time[[#This Row],[52]],rounds_cum_time[52],1),"."))</f>
        <v>50.</v>
      </c>
      <c r="BJ52" s="129" t="str">
        <f>IF(ISBLANK(laps_times[[#This Row],[53]]),"DNF",CONCATENATE(RANK(rounds_cum_time[[#This Row],[53]],rounds_cum_time[53],1),"."))</f>
        <v>55.</v>
      </c>
      <c r="BK52" s="129" t="str">
        <f>IF(ISBLANK(laps_times[[#This Row],[54]]),"DNF",CONCATENATE(RANK(rounds_cum_time[[#This Row],[54]],rounds_cum_time[54],1),"."))</f>
        <v>54.</v>
      </c>
      <c r="BL52" s="129" t="str">
        <f>IF(ISBLANK(laps_times[[#This Row],[55]]),"DNF",CONCATENATE(RANK(rounds_cum_time[[#This Row],[55]],rounds_cum_time[55],1),"."))</f>
        <v>52.</v>
      </c>
      <c r="BM52" s="129" t="str">
        <f>IF(ISBLANK(laps_times[[#This Row],[56]]),"DNF",CONCATENATE(RANK(rounds_cum_time[[#This Row],[56]],rounds_cum_time[56],1),"."))</f>
        <v>53.</v>
      </c>
      <c r="BN52" s="129" t="str">
        <f>IF(ISBLANK(laps_times[[#This Row],[57]]),"DNF",CONCATENATE(RANK(rounds_cum_time[[#This Row],[57]],rounds_cum_time[57],1),"."))</f>
        <v>53.</v>
      </c>
      <c r="BO52" s="129" t="str">
        <f>IF(ISBLANK(laps_times[[#This Row],[58]]),"DNF",CONCATENATE(RANK(rounds_cum_time[[#This Row],[58]],rounds_cum_time[58],1),"."))</f>
        <v>53.</v>
      </c>
      <c r="BP52" s="129" t="str">
        <f>IF(ISBLANK(laps_times[[#This Row],[59]]),"DNF",CONCATENATE(RANK(rounds_cum_time[[#This Row],[59]],rounds_cum_time[59],1),"."))</f>
        <v>52.</v>
      </c>
      <c r="BQ52" s="129" t="str">
        <f>IF(ISBLANK(laps_times[[#This Row],[60]]),"DNF",CONCATENATE(RANK(rounds_cum_time[[#This Row],[60]],rounds_cum_time[60],1),"."))</f>
        <v>52.</v>
      </c>
      <c r="BR52" s="129" t="str">
        <f>IF(ISBLANK(laps_times[[#This Row],[61]]),"DNF",CONCATENATE(RANK(rounds_cum_time[[#This Row],[61]],rounds_cum_time[61],1),"."))</f>
        <v>52.</v>
      </c>
      <c r="BS52" s="129" t="str">
        <f>IF(ISBLANK(laps_times[[#This Row],[62]]),"DNF",CONCATENATE(RANK(rounds_cum_time[[#This Row],[62]],rounds_cum_time[62],1),"."))</f>
        <v>52.</v>
      </c>
      <c r="BT52" s="129" t="str">
        <f>IF(ISBLANK(laps_times[[#This Row],[63]]),"DNF",CONCATENATE(RANK(rounds_cum_time[[#This Row],[63]],rounds_cum_time[63],1),"."))</f>
        <v>52.</v>
      </c>
      <c r="BU52" s="129" t="str">
        <f>IF(ISBLANK(laps_times[[#This Row],[64]]),"DNF",CONCATENATE(RANK(rounds_cum_time[[#This Row],[64]],rounds_cum_time[64],1),"."))</f>
        <v>52.</v>
      </c>
      <c r="BV52" s="129" t="str">
        <f>IF(ISBLANK(laps_times[[#This Row],[65]]),"DNF",CONCATENATE(RANK(rounds_cum_time[[#This Row],[65]],rounds_cum_time[65],1),"."))</f>
        <v>52.</v>
      </c>
      <c r="BW52" s="129" t="str">
        <f>IF(ISBLANK(laps_times[[#This Row],[66]]),"DNF",CONCATENATE(RANK(rounds_cum_time[[#This Row],[66]],rounds_cum_time[66],1),"."))</f>
        <v>51.</v>
      </c>
      <c r="BX52" s="129" t="str">
        <f>IF(ISBLANK(laps_times[[#This Row],[67]]),"DNF",CONCATENATE(RANK(rounds_cum_time[[#This Row],[67]],rounds_cum_time[67],1),"."))</f>
        <v>51.</v>
      </c>
      <c r="BY52" s="129" t="str">
        <f>IF(ISBLANK(laps_times[[#This Row],[68]]),"DNF",CONCATENATE(RANK(rounds_cum_time[[#This Row],[68]],rounds_cum_time[68],1),"."))</f>
        <v>51.</v>
      </c>
      <c r="BZ52" s="129" t="str">
        <f>IF(ISBLANK(laps_times[[#This Row],[69]]),"DNF",CONCATENATE(RANK(rounds_cum_time[[#This Row],[69]],rounds_cum_time[69],1),"."))</f>
        <v>51.</v>
      </c>
      <c r="CA52" s="129" t="str">
        <f>IF(ISBLANK(laps_times[[#This Row],[70]]),"DNF",CONCATENATE(RANK(rounds_cum_time[[#This Row],[70]],rounds_cum_time[70],1),"."))</f>
        <v>49.</v>
      </c>
      <c r="CB52" s="129" t="str">
        <f>IF(ISBLANK(laps_times[[#This Row],[71]]),"DNF",CONCATENATE(RANK(rounds_cum_time[[#This Row],[71]],rounds_cum_time[71],1),"."))</f>
        <v>49.</v>
      </c>
      <c r="CC52" s="129" t="str">
        <f>IF(ISBLANK(laps_times[[#This Row],[72]]),"DNF",CONCATENATE(RANK(rounds_cum_time[[#This Row],[72]],rounds_cum_time[72],1),"."))</f>
        <v>49.</v>
      </c>
      <c r="CD52" s="129" t="str">
        <f>IF(ISBLANK(laps_times[[#This Row],[73]]),"DNF",CONCATENATE(RANK(rounds_cum_time[[#This Row],[73]],rounds_cum_time[73],1),"."))</f>
        <v>49.</v>
      </c>
      <c r="CE52" s="129" t="str">
        <f>IF(ISBLANK(laps_times[[#This Row],[74]]),"DNF",CONCATENATE(RANK(rounds_cum_time[[#This Row],[74]],rounds_cum_time[74],1),"."))</f>
        <v>49.</v>
      </c>
      <c r="CF52" s="129" t="str">
        <f>IF(ISBLANK(laps_times[[#This Row],[75]]),"DNF",CONCATENATE(RANK(rounds_cum_time[[#This Row],[75]],rounds_cum_time[75],1),"."))</f>
        <v>49.</v>
      </c>
      <c r="CG52" s="129" t="str">
        <f>IF(ISBLANK(laps_times[[#This Row],[76]]),"DNF",CONCATENATE(RANK(rounds_cum_time[[#This Row],[76]],rounds_cum_time[76],1),"."))</f>
        <v>51.</v>
      </c>
      <c r="CH52" s="129" t="str">
        <f>IF(ISBLANK(laps_times[[#This Row],[77]]),"DNF",CONCATENATE(RANK(rounds_cum_time[[#This Row],[77]],rounds_cum_time[77],1),"."))</f>
        <v>51.</v>
      </c>
      <c r="CI52" s="129" t="str">
        <f>IF(ISBLANK(laps_times[[#This Row],[78]]),"DNF",CONCATENATE(RANK(rounds_cum_time[[#This Row],[78]],rounds_cum_time[78],1),"."))</f>
        <v>51.</v>
      </c>
      <c r="CJ52" s="129" t="str">
        <f>IF(ISBLANK(laps_times[[#This Row],[79]]),"DNF",CONCATENATE(RANK(rounds_cum_time[[#This Row],[79]],rounds_cum_time[79],1),"."))</f>
        <v>51.</v>
      </c>
      <c r="CK52" s="129" t="str">
        <f>IF(ISBLANK(laps_times[[#This Row],[80]]),"DNF",CONCATENATE(RANK(rounds_cum_time[[#This Row],[80]],rounds_cum_time[80],1),"."))</f>
        <v>50.</v>
      </c>
      <c r="CL52" s="129" t="str">
        <f>IF(ISBLANK(laps_times[[#This Row],[81]]),"DNF",CONCATENATE(RANK(rounds_cum_time[[#This Row],[81]],rounds_cum_time[81],1),"."))</f>
        <v>50.</v>
      </c>
      <c r="CM52" s="129" t="str">
        <f>IF(ISBLANK(laps_times[[#This Row],[82]]),"DNF",CONCATENATE(RANK(rounds_cum_time[[#This Row],[82]],rounds_cum_time[82],1),"."))</f>
        <v>49.</v>
      </c>
      <c r="CN52" s="129" t="str">
        <f>IF(ISBLANK(laps_times[[#This Row],[83]]),"DNF",CONCATENATE(RANK(rounds_cum_time[[#This Row],[83]],rounds_cum_time[83],1),"."))</f>
        <v>49.</v>
      </c>
      <c r="CO52" s="129" t="str">
        <f>IF(ISBLANK(laps_times[[#This Row],[84]]),"DNF",CONCATENATE(RANK(rounds_cum_time[[#This Row],[84]],rounds_cum_time[84],1),"."))</f>
        <v>48.</v>
      </c>
      <c r="CP52" s="129" t="str">
        <f>IF(ISBLANK(laps_times[[#This Row],[85]]),"DNF",CONCATENATE(RANK(rounds_cum_time[[#This Row],[85]],rounds_cum_time[85],1),"."))</f>
        <v>48.</v>
      </c>
      <c r="CQ52" s="129" t="str">
        <f>IF(ISBLANK(laps_times[[#This Row],[86]]),"DNF",CONCATENATE(RANK(rounds_cum_time[[#This Row],[86]],rounds_cum_time[86],1),"."))</f>
        <v>48.</v>
      </c>
      <c r="CR52" s="129" t="str">
        <f>IF(ISBLANK(laps_times[[#This Row],[87]]),"DNF",CONCATENATE(RANK(rounds_cum_time[[#This Row],[87]],rounds_cum_time[87],1),"."))</f>
        <v>48.</v>
      </c>
      <c r="CS52" s="129" t="str">
        <f>IF(ISBLANK(laps_times[[#This Row],[88]]),"DNF",CONCATENATE(RANK(rounds_cum_time[[#This Row],[88]],rounds_cum_time[88],1),"."))</f>
        <v>48.</v>
      </c>
      <c r="CT52" s="129" t="str">
        <f>IF(ISBLANK(laps_times[[#This Row],[89]]),"DNF",CONCATENATE(RANK(rounds_cum_time[[#This Row],[89]],rounds_cum_time[89],1),"."))</f>
        <v>48.</v>
      </c>
      <c r="CU52" s="129" t="str">
        <f>IF(ISBLANK(laps_times[[#This Row],[90]]),"DNF",CONCATENATE(RANK(rounds_cum_time[[#This Row],[90]],rounds_cum_time[90],1),"."))</f>
        <v>48.</v>
      </c>
      <c r="CV52" s="129" t="str">
        <f>IF(ISBLANK(laps_times[[#This Row],[91]]),"DNF",CONCATENATE(RANK(rounds_cum_time[[#This Row],[91]],rounds_cum_time[91],1),"."))</f>
        <v>47.</v>
      </c>
      <c r="CW52" s="129" t="str">
        <f>IF(ISBLANK(laps_times[[#This Row],[92]]),"DNF",CONCATENATE(RANK(rounds_cum_time[[#This Row],[92]],rounds_cum_time[92],1),"."))</f>
        <v>47.</v>
      </c>
      <c r="CX52" s="129" t="str">
        <f>IF(ISBLANK(laps_times[[#This Row],[93]]),"DNF",CONCATENATE(RANK(rounds_cum_time[[#This Row],[93]],rounds_cum_time[93],1),"."))</f>
        <v>47.</v>
      </c>
      <c r="CY52" s="129" t="str">
        <f>IF(ISBLANK(laps_times[[#This Row],[94]]),"DNF",CONCATENATE(RANK(rounds_cum_time[[#This Row],[94]],rounds_cum_time[94],1),"."))</f>
        <v>49.</v>
      </c>
      <c r="CZ52" s="129" t="str">
        <f>IF(ISBLANK(laps_times[[#This Row],[95]]),"DNF",CONCATENATE(RANK(rounds_cum_time[[#This Row],[95]],rounds_cum_time[95],1),"."))</f>
        <v>48.</v>
      </c>
      <c r="DA52" s="129" t="str">
        <f>IF(ISBLANK(laps_times[[#This Row],[96]]),"DNF",CONCATENATE(RANK(rounds_cum_time[[#This Row],[96]],rounds_cum_time[96],1),"."))</f>
        <v>48.</v>
      </c>
      <c r="DB52" s="129" t="str">
        <f>IF(ISBLANK(laps_times[[#This Row],[97]]),"DNF",CONCATENATE(RANK(rounds_cum_time[[#This Row],[97]],rounds_cum_time[97],1),"."))</f>
        <v>49.</v>
      </c>
      <c r="DC52" s="129" t="str">
        <f>IF(ISBLANK(laps_times[[#This Row],[98]]),"DNF",CONCATENATE(RANK(rounds_cum_time[[#This Row],[98]],rounds_cum_time[98],1),"."))</f>
        <v>49.</v>
      </c>
      <c r="DD52" s="129" t="str">
        <f>IF(ISBLANK(laps_times[[#This Row],[99]]),"DNF",CONCATENATE(RANK(rounds_cum_time[[#This Row],[99]],rounds_cum_time[99],1),"."))</f>
        <v>49.</v>
      </c>
      <c r="DE52" s="129" t="str">
        <f>IF(ISBLANK(laps_times[[#This Row],[100]]),"DNF",CONCATENATE(RANK(rounds_cum_time[[#This Row],[100]],rounds_cum_time[100],1),"."))</f>
        <v>49.</v>
      </c>
      <c r="DF52" s="129" t="str">
        <f>IF(ISBLANK(laps_times[[#This Row],[101]]),"DNF",CONCATENATE(RANK(rounds_cum_time[[#This Row],[101]],rounds_cum_time[101],1),"."))</f>
        <v>49.</v>
      </c>
      <c r="DG52" s="129" t="str">
        <f>IF(ISBLANK(laps_times[[#This Row],[102]]),"DNF",CONCATENATE(RANK(rounds_cum_time[[#This Row],[102]],rounds_cum_time[102],1),"."))</f>
        <v>49.</v>
      </c>
      <c r="DH52" s="129" t="str">
        <f>IF(ISBLANK(laps_times[[#This Row],[103]]),"DNF",CONCATENATE(RANK(rounds_cum_time[[#This Row],[103]],rounds_cum_time[103],1),"."))</f>
        <v>49.</v>
      </c>
      <c r="DI52" s="130" t="str">
        <f>IF(ISBLANK(laps_times[[#This Row],[104]]),"DNF",CONCATENATE(RANK(rounds_cum_time[[#This Row],[104]],rounds_cum_time[104],1),"."))</f>
        <v>49.</v>
      </c>
      <c r="DJ52" s="130" t="str">
        <f>IF(ISBLANK(laps_times[[#This Row],[105]]),"DNF",CONCATENATE(RANK(rounds_cum_time[[#This Row],[105]],rounds_cum_time[105],1),"."))</f>
        <v>49.</v>
      </c>
    </row>
    <row r="53" spans="2:114">
      <c r="B53" s="123">
        <f>laps_times[[#This Row],[poř]]</f>
        <v>50</v>
      </c>
      <c r="C53" s="128">
        <f>laps_times[[#This Row],[s.č.]]</f>
        <v>10</v>
      </c>
      <c r="D53" s="124" t="str">
        <f>laps_times[[#This Row],[jméno]]</f>
        <v>Chalupa Petr</v>
      </c>
      <c r="E53" s="125">
        <f>laps_times[[#This Row],[roč]]</f>
        <v>1985</v>
      </c>
      <c r="F53" s="125" t="str">
        <f>laps_times[[#This Row],[kat]]</f>
        <v>M30</v>
      </c>
      <c r="G53" s="125">
        <f>laps_times[[#This Row],[poř_kat]]</f>
        <v>11</v>
      </c>
      <c r="H53" s="124" t="str">
        <f>IF(ISBLANK(laps_times[[#This Row],[klub]]),"-",laps_times[[#This Row],[klub]])</f>
        <v>MK Kladno</v>
      </c>
      <c r="I53" s="133">
        <f>laps_times[[#This Row],[celk. čas]]</f>
        <v>0.16596759259259261</v>
      </c>
      <c r="J53" s="129" t="str">
        <f>IF(ISBLANK(laps_times[[#This Row],[1]]),"DNF",CONCATENATE(RANK(rounds_cum_time[[#This Row],[1]],rounds_cum_time[1],1),"."))</f>
        <v>41.</v>
      </c>
      <c r="K53" s="129" t="str">
        <f>IF(ISBLANK(laps_times[[#This Row],[2]]),"DNF",CONCATENATE(RANK(rounds_cum_time[[#This Row],[2]],rounds_cum_time[2],1),"."))</f>
        <v>41.</v>
      </c>
      <c r="L53" s="129" t="str">
        <f>IF(ISBLANK(laps_times[[#This Row],[3]]),"DNF",CONCATENATE(RANK(rounds_cum_time[[#This Row],[3]],rounds_cum_time[3],1),"."))</f>
        <v>39.</v>
      </c>
      <c r="M53" s="129" t="str">
        <f>IF(ISBLANK(laps_times[[#This Row],[4]]),"DNF",CONCATENATE(RANK(rounds_cum_time[[#This Row],[4]],rounds_cum_time[4],1),"."))</f>
        <v>36.</v>
      </c>
      <c r="N53" s="129" t="str">
        <f>IF(ISBLANK(laps_times[[#This Row],[5]]),"DNF",CONCATENATE(RANK(rounds_cum_time[[#This Row],[5]],rounds_cum_time[5],1),"."))</f>
        <v>36.</v>
      </c>
      <c r="O53" s="129" t="str">
        <f>IF(ISBLANK(laps_times[[#This Row],[6]]),"DNF",CONCATENATE(RANK(rounds_cum_time[[#This Row],[6]],rounds_cum_time[6],1),"."))</f>
        <v>37.</v>
      </c>
      <c r="P53" s="129" t="str">
        <f>IF(ISBLANK(laps_times[[#This Row],[7]]),"DNF",CONCATENATE(RANK(rounds_cum_time[[#This Row],[7]],rounds_cum_time[7],1),"."))</f>
        <v>38.</v>
      </c>
      <c r="Q53" s="129" t="str">
        <f>IF(ISBLANK(laps_times[[#This Row],[8]]),"DNF",CONCATENATE(RANK(rounds_cum_time[[#This Row],[8]],rounds_cum_time[8],1),"."))</f>
        <v>38.</v>
      </c>
      <c r="R53" s="129" t="str">
        <f>IF(ISBLANK(laps_times[[#This Row],[9]]),"DNF",CONCATENATE(RANK(rounds_cum_time[[#This Row],[9]],rounds_cum_time[9],1),"."))</f>
        <v>38.</v>
      </c>
      <c r="S53" s="129" t="str">
        <f>IF(ISBLANK(laps_times[[#This Row],[10]]),"DNF",CONCATENATE(RANK(rounds_cum_time[[#This Row],[10]],rounds_cum_time[10],1),"."))</f>
        <v>38.</v>
      </c>
      <c r="T53" s="129" t="str">
        <f>IF(ISBLANK(laps_times[[#This Row],[11]]),"DNF",CONCATENATE(RANK(rounds_cum_time[[#This Row],[11]],rounds_cum_time[11],1),"."))</f>
        <v>38.</v>
      </c>
      <c r="U53" s="129" t="str">
        <f>IF(ISBLANK(laps_times[[#This Row],[12]]),"DNF",CONCATENATE(RANK(rounds_cum_time[[#This Row],[12]],rounds_cum_time[12],1),"."))</f>
        <v>38.</v>
      </c>
      <c r="V53" s="129" t="str">
        <f>IF(ISBLANK(laps_times[[#This Row],[13]]),"DNF",CONCATENATE(RANK(rounds_cum_time[[#This Row],[13]],rounds_cum_time[13],1),"."))</f>
        <v>38.</v>
      </c>
      <c r="W53" s="129" t="str">
        <f>IF(ISBLANK(laps_times[[#This Row],[14]]),"DNF",CONCATENATE(RANK(rounds_cum_time[[#This Row],[14]],rounds_cum_time[14],1),"."))</f>
        <v>38.</v>
      </c>
      <c r="X53" s="129" t="str">
        <f>IF(ISBLANK(laps_times[[#This Row],[15]]),"DNF",CONCATENATE(RANK(rounds_cum_time[[#This Row],[15]],rounds_cum_time[15],1),"."))</f>
        <v>38.</v>
      </c>
      <c r="Y53" s="129" t="str">
        <f>IF(ISBLANK(laps_times[[#This Row],[16]]),"DNF",CONCATENATE(RANK(rounds_cum_time[[#This Row],[16]],rounds_cum_time[16],1),"."))</f>
        <v>39.</v>
      </c>
      <c r="Z53" s="129" t="str">
        <f>IF(ISBLANK(laps_times[[#This Row],[17]]),"DNF",CONCATENATE(RANK(rounds_cum_time[[#This Row],[17]],rounds_cum_time[17],1),"."))</f>
        <v>39.</v>
      </c>
      <c r="AA53" s="129" t="str">
        <f>IF(ISBLANK(laps_times[[#This Row],[18]]),"DNF",CONCATENATE(RANK(rounds_cum_time[[#This Row],[18]],rounds_cum_time[18],1),"."))</f>
        <v>39.</v>
      </c>
      <c r="AB53" s="129" t="str">
        <f>IF(ISBLANK(laps_times[[#This Row],[19]]),"DNF",CONCATENATE(RANK(rounds_cum_time[[#This Row],[19]],rounds_cum_time[19],1),"."))</f>
        <v>39.</v>
      </c>
      <c r="AC53" s="129" t="str">
        <f>IF(ISBLANK(laps_times[[#This Row],[20]]),"DNF",CONCATENATE(RANK(rounds_cum_time[[#This Row],[20]],rounds_cum_time[20],1),"."))</f>
        <v>40.</v>
      </c>
      <c r="AD53" s="129" t="str">
        <f>IF(ISBLANK(laps_times[[#This Row],[21]]),"DNF",CONCATENATE(RANK(rounds_cum_time[[#This Row],[21]],rounds_cum_time[21],1),"."))</f>
        <v>40.</v>
      </c>
      <c r="AE53" s="129" t="str">
        <f>IF(ISBLANK(laps_times[[#This Row],[22]]),"DNF",CONCATENATE(RANK(rounds_cum_time[[#This Row],[22]],rounds_cum_time[22],1),"."))</f>
        <v>40.</v>
      </c>
      <c r="AF53" s="129" t="str">
        <f>IF(ISBLANK(laps_times[[#This Row],[23]]),"DNF",CONCATENATE(RANK(rounds_cum_time[[#This Row],[23]],rounds_cum_time[23],1),"."))</f>
        <v>40.</v>
      </c>
      <c r="AG53" s="129" t="str">
        <f>IF(ISBLANK(laps_times[[#This Row],[24]]),"DNF",CONCATENATE(RANK(rounds_cum_time[[#This Row],[24]],rounds_cum_time[24],1),"."))</f>
        <v>40.</v>
      </c>
      <c r="AH53" s="129" t="str">
        <f>IF(ISBLANK(laps_times[[#This Row],[25]]),"DNF",CONCATENATE(RANK(rounds_cum_time[[#This Row],[25]],rounds_cum_time[25],1),"."))</f>
        <v>40.</v>
      </c>
      <c r="AI53" s="129" t="str">
        <f>IF(ISBLANK(laps_times[[#This Row],[26]]),"DNF",CONCATENATE(RANK(rounds_cum_time[[#This Row],[26]],rounds_cum_time[26],1),"."))</f>
        <v>40.</v>
      </c>
      <c r="AJ53" s="129" t="str">
        <f>IF(ISBLANK(laps_times[[#This Row],[27]]),"DNF",CONCATENATE(RANK(rounds_cum_time[[#This Row],[27]],rounds_cum_time[27],1),"."))</f>
        <v>40.</v>
      </c>
      <c r="AK53" s="129" t="str">
        <f>IF(ISBLANK(laps_times[[#This Row],[28]]),"DNF",CONCATENATE(RANK(rounds_cum_time[[#This Row],[28]],rounds_cum_time[28],1),"."))</f>
        <v>40.</v>
      </c>
      <c r="AL53" s="129" t="str">
        <f>IF(ISBLANK(laps_times[[#This Row],[29]]),"DNF",CONCATENATE(RANK(rounds_cum_time[[#This Row],[29]],rounds_cum_time[29],1),"."))</f>
        <v>40.</v>
      </c>
      <c r="AM53" s="129" t="str">
        <f>IF(ISBLANK(laps_times[[#This Row],[30]]),"DNF",CONCATENATE(RANK(rounds_cum_time[[#This Row],[30]],rounds_cum_time[30],1),"."))</f>
        <v>40.</v>
      </c>
      <c r="AN53" s="129" t="str">
        <f>IF(ISBLANK(laps_times[[#This Row],[31]]),"DNF",CONCATENATE(RANK(rounds_cum_time[[#This Row],[31]],rounds_cum_time[31],1),"."))</f>
        <v>40.</v>
      </c>
      <c r="AO53" s="129" t="str">
        <f>IF(ISBLANK(laps_times[[#This Row],[32]]),"DNF",CONCATENATE(RANK(rounds_cum_time[[#This Row],[32]],rounds_cum_time[32],1),"."))</f>
        <v>40.</v>
      </c>
      <c r="AP53" s="129" t="str">
        <f>IF(ISBLANK(laps_times[[#This Row],[33]]),"DNF",CONCATENATE(RANK(rounds_cum_time[[#This Row],[33]],rounds_cum_time[33],1),"."))</f>
        <v>40.</v>
      </c>
      <c r="AQ53" s="129" t="str">
        <f>IF(ISBLANK(laps_times[[#This Row],[34]]),"DNF",CONCATENATE(RANK(rounds_cum_time[[#This Row],[34]],rounds_cum_time[34],1),"."))</f>
        <v>40.</v>
      </c>
      <c r="AR53" s="129" t="str">
        <f>IF(ISBLANK(laps_times[[#This Row],[35]]),"DNF",CONCATENATE(RANK(rounds_cum_time[[#This Row],[35]],rounds_cum_time[35],1),"."))</f>
        <v>39.</v>
      </c>
      <c r="AS53" s="129" t="str">
        <f>IF(ISBLANK(laps_times[[#This Row],[36]]),"DNF",CONCATENATE(RANK(rounds_cum_time[[#This Row],[36]],rounds_cum_time[36],1),"."))</f>
        <v>39.</v>
      </c>
      <c r="AT53" s="129" t="str">
        <f>IF(ISBLANK(laps_times[[#This Row],[37]]),"DNF",CONCATENATE(RANK(rounds_cum_time[[#This Row],[37]],rounds_cum_time[37],1),"."))</f>
        <v>38.</v>
      </c>
      <c r="AU53" s="129" t="str">
        <f>IF(ISBLANK(laps_times[[#This Row],[38]]),"DNF",CONCATENATE(RANK(rounds_cum_time[[#This Row],[38]],rounds_cum_time[38],1),"."))</f>
        <v>38.</v>
      </c>
      <c r="AV53" s="129" t="str">
        <f>IF(ISBLANK(laps_times[[#This Row],[39]]),"DNF",CONCATENATE(RANK(rounds_cum_time[[#This Row],[39]],rounds_cum_time[39],1),"."))</f>
        <v>38.</v>
      </c>
      <c r="AW53" s="129" t="str">
        <f>IF(ISBLANK(laps_times[[#This Row],[40]]),"DNF",CONCATENATE(RANK(rounds_cum_time[[#This Row],[40]],rounds_cum_time[40],1),"."))</f>
        <v>38.</v>
      </c>
      <c r="AX53" s="129" t="str">
        <f>IF(ISBLANK(laps_times[[#This Row],[41]]),"DNF",CONCATENATE(RANK(rounds_cum_time[[#This Row],[41]],rounds_cum_time[41],1),"."))</f>
        <v>40.</v>
      </c>
      <c r="AY53" s="129" t="str">
        <f>IF(ISBLANK(laps_times[[#This Row],[42]]),"DNF",CONCATENATE(RANK(rounds_cum_time[[#This Row],[42]],rounds_cum_time[42],1),"."))</f>
        <v>40.</v>
      </c>
      <c r="AZ53" s="129" t="str">
        <f>IF(ISBLANK(laps_times[[#This Row],[43]]),"DNF",CONCATENATE(RANK(rounds_cum_time[[#This Row],[43]],rounds_cum_time[43],1),"."))</f>
        <v>40.</v>
      </c>
      <c r="BA53" s="129" t="str">
        <f>IF(ISBLANK(laps_times[[#This Row],[44]]),"DNF",CONCATENATE(RANK(rounds_cum_time[[#This Row],[44]],rounds_cum_time[44],1),"."))</f>
        <v>40.</v>
      </c>
      <c r="BB53" s="129" t="str">
        <f>IF(ISBLANK(laps_times[[#This Row],[45]]),"DNF",CONCATENATE(RANK(rounds_cum_time[[#This Row],[45]],rounds_cum_time[45],1),"."))</f>
        <v>43.</v>
      </c>
      <c r="BC53" s="129" t="str">
        <f>IF(ISBLANK(laps_times[[#This Row],[46]]),"DNF",CONCATENATE(RANK(rounds_cum_time[[#This Row],[46]],rounds_cum_time[46],1),"."))</f>
        <v>43.</v>
      </c>
      <c r="BD53" s="129" t="str">
        <f>IF(ISBLANK(laps_times[[#This Row],[47]]),"DNF",CONCATENATE(RANK(rounds_cum_time[[#This Row],[47]],rounds_cum_time[47],1),"."))</f>
        <v>44.</v>
      </c>
      <c r="BE53" s="129" t="str">
        <f>IF(ISBLANK(laps_times[[#This Row],[48]]),"DNF",CONCATENATE(RANK(rounds_cum_time[[#This Row],[48]],rounds_cum_time[48],1),"."))</f>
        <v>44.</v>
      </c>
      <c r="BF53" s="129" t="str">
        <f>IF(ISBLANK(laps_times[[#This Row],[49]]),"DNF",CONCATENATE(RANK(rounds_cum_time[[#This Row],[49]],rounds_cum_time[49],1),"."))</f>
        <v>44.</v>
      </c>
      <c r="BG53" s="129" t="str">
        <f>IF(ISBLANK(laps_times[[#This Row],[50]]),"DNF",CONCATENATE(RANK(rounds_cum_time[[#This Row],[50]],rounds_cum_time[50],1),"."))</f>
        <v>45.</v>
      </c>
      <c r="BH53" s="129" t="str">
        <f>IF(ISBLANK(laps_times[[#This Row],[51]]),"DNF",CONCATENATE(RANK(rounds_cum_time[[#This Row],[51]],rounds_cum_time[51],1),"."))</f>
        <v>45.</v>
      </c>
      <c r="BI53" s="129" t="str">
        <f>IF(ISBLANK(laps_times[[#This Row],[52]]),"DNF",CONCATENATE(RANK(rounds_cum_time[[#This Row],[52]],rounds_cum_time[52],1),"."))</f>
        <v>45.</v>
      </c>
      <c r="BJ53" s="129" t="str">
        <f>IF(ISBLANK(laps_times[[#This Row],[53]]),"DNF",CONCATENATE(RANK(rounds_cum_time[[#This Row],[53]],rounds_cum_time[53],1),"."))</f>
        <v>45.</v>
      </c>
      <c r="BK53" s="129" t="str">
        <f>IF(ISBLANK(laps_times[[#This Row],[54]]),"DNF",CONCATENATE(RANK(rounds_cum_time[[#This Row],[54]],rounds_cum_time[54],1),"."))</f>
        <v>45.</v>
      </c>
      <c r="BL53" s="129" t="str">
        <f>IF(ISBLANK(laps_times[[#This Row],[55]]),"DNF",CONCATENATE(RANK(rounds_cum_time[[#This Row],[55]],rounds_cum_time[55],1),"."))</f>
        <v>45.</v>
      </c>
      <c r="BM53" s="129" t="str">
        <f>IF(ISBLANK(laps_times[[#This Row],[56]]),"DNF",CONCATENATE(RANK(rounds_cum_time[[#This Row],[56]],rounds_cum_time[56],1),"."))</f>
        <v>45.</v>
      </c>
      <c r="BN53" s="129" t="str">
        <f>IF(ISBLANK(laps_times[[#This Row],[57]]),"DNF",CONCATENATE(RANK(rounds_cum_time[[#This Row],[57]],rounds_cum_time[57],1),"."))</f>
        <v>45.</v>
      </c>
      <c r="BO53" s="129" t="str">
        <f>IF(ISBLANK(laps_times[[#This Row],[58]]),"DNF",CONCATENATE(RANK(rounds_cum_time[[#This Row],[58]],rounds_cum_time[58],1),"."))</f>
        <v>45.</v>
      </c>
      <c r="BP53" s="129" t="str">
        <f>IF(ISBLANK(laps_times[[#This Row],[59]]),"DNF",CONCATENATE(RANK(rounds_cum_time[[#This Row],[59]],rounds_cum_time[59],1),"."))</f>
        <v>45.</v>
      </c>
      <c r="BQ53" s="129" t="str">
        <f>IF(ISBLANK(laps_times[[#This Row],[60]]),"DNF",CONCATENATE(RANK(rounds_cum_time[[#This Row],[60]],rounds_cum_time[60],1),"."))</f>
        <v>45.</v>
      </c>
      <c r="BR53" s="129" t="str">
        <f>IF(ISBLANK(laps_times[[#This Row],[61]]),"DNF",CONCATENATE(RANK(rounds_cum_time[[#This Row],[61]],rounds_cum_time[61],1),"."))</f>
        <v>46.</v>
      </c>
      <c r="BS53" s="129" t="str">
        <f>IF(ISBLANK(laps_times[[#This Row],[62]]),"DNF",CONCATENATE(RANK(rounds_cum_time[[#This Row],[62]],rounds_cum_time[62],1),"."))</f>
        <v>46.</v>
      </c>
      <c r="BT53" s="129" t="str">
        <f>IF(ISBLANK(laps_times[[#This Row],[63]]),"DNF",CONCATENATE(RANK(rounds_cum_time[[#This Row],[63]],rounds_cum_time[63],1),"."))</f>
        <v>46.</v>
      </c>
      <c r="BU53" s="129" t="str">
        <f>IF(ISBLANK(laps_times[[#This Row],[64]]),"DNF",CONCATENATE(RANK(rounds_cum_time[[#This Row],[64]],rounds_cum_time[64],1),"."))</f>
        <v>47.</v>
      </c>
      <c r="BV53" s="129" t="str">
        <f>IF(ISBLANK(laps_times[[#This Row],[65]]),"DNF",CONCATENATE(RANK(rounds_cum_time[[#This Row],[65]],rounds_cum_time[65],1),"."))</f>
        <v>47.</v>
      </c>
      <c r="BW53" s="129" t="str">
        <f>IF(ISBLANK(laps_times[[#This Row],[66]]),"DNF",CONCATENATE(RANK(rounds_cum_time[[#This Row],[66]],rounds_cum_time[66],1),"."))</f>
        <v>47.</v>
      </c>
      <c r="BX53" s="129" t="str">
        <f>IF(ISBLANK(laps_times[[#This Row],[67]]),"DNF",CONCATENATE(RANK(rounds_cum_time[[#This Row],[67]],rounds_cum_time[67],1),"."))</f>
        <v>48.</v>
      </c>
      <c r="BY53" s="129" t="str">
        <f>IF(ISBLANK(laps_times[[#This Row],[68]]),"DNF",CONCATENATE(RANK(rounds_cum_time[[#This Row],[68]],rounds_cum_time[68],1),"."))</f>
        <v>48.</v>
      </c>
      <c r="BZ53" s="129" t="str">
        <f>IF(ISBLANK(laps_times[[#This Row],[69]]),"DNF",CONCATENATE(RANK(rounds_cum_time[[#This Row],[69]],rounds_cum_time[69],1),"."))</f>
        <v>48.</v>
      </c>
      <c r="CA53" s="129" t="str">
        <f>IF(ISBLANK(laps_times[[#This Row],[70]]),"DNF",CONCATENATE(RANK(rounds_cum_time[[#This Row],[70]],rounds_cum_time[70],1),"."))</f>
        <v>48.</v>
      </c>
      <c r="CB53" s="129" t="str">
        <f>IF(ISBLANK(laps_times[[#This Row],[71]]),"DNF",CONCATENATE(RANK(rounds_cum_time[[#This Row],[71]],rounds_cum_time[71],1),"."))</f>
        <v>48.</v>
      </c>
      <c r="CC53" s="129" t="str">
        <f>IF(ISBLANK(laps_times[[#This Row],[72]]),"DNF",CONCATENATE(RANK(rounds_cum_time[[#This Row],[72]],rounds_cum_time[72],1),"."))</f>
        <v>48.</v>
      </c>
      <c r="CD53" s="129" t="str">
        <f>IF(ISBLANK(laps_times[[#This Row],[73]]),"DNF",CONCATENATE(RANK(rounds_cum_time[[#This Row],[73]],rounds_cum_time[73],1),"."))</f>
        <v>48.</v>
      </c>
      <c r="CE53" s="129" t="str">
        <f>IF(ISBLANK(laps_times[[#This Row],[74]]),"DNF",CONCATENATE(RANK(rounds_cum_time[[#This Row],[74]],rounds_cum_time[74],1),"."))</f>
        <v>48.</v>
      </c>
      <c r="CF53" s="129" t="str">
        <f>IF(ISBLANK(laps_times[[#This Row],[75]]),"DNF",CONCATENATE(RANK(rounds_cum_time[[#This Row],[75]],rounds_cum_time[75],1),"."))</f>
        <v>48.</v>
      </c>
      <c r="CG53" s="129" t="str">
        <f>IF(ISBLANK(laps_times[[#This Row],[76]]),"DNF",CONCATENATE(RANK(rounds_cum_time[[#This Row],[76]],rounds_cum_time[76],1),"."))</f>
        <v>48.</v>
      </c>
      <c r="CH53" s="129" t="str">
        <f>IF(ISBLANK(laps_times[[#This Row],[77]]),"DNF",CONCATENATE(RANK(rounds_cum_time[[#This Row],[77]],rounds_cum_time[77],1),"."))</f>
        <v>48.</v>
      </c>
      <c r="CI53" s="129" t="str">
        <f>IF(ISBLANK(laps_times[[#This Row],[78]]),"DNF",CONCATENATE(RANK(rounds_cum_time[[#This Row],[78]],rounds_cum_time[78],1),"."))</f>
        <v>48.</v>
      </c>
      <c r="CJ53" s="129" t="str">
        <f>IF(ISBLANK(laps_times[[#This Row],[79]]),"DNF",CONCATENATE(RANK(rounds_cum_time[[#This Row],[79]],rounds_cum_time[79],1),"."))</f>
        <v>48.</v>
      </c>
      <c r="CK53" s="129" t="str">
        <f>IF(ISBLANK(laps_times[[#This Row],[80]]),"DNF",CONCATENATE(RANK(rounds_cum_time[[#This Row],[80]],rounds_cum_time[80],1),"."))</f>
        <v>47.</v>
      </c>
      <c r="CL53" s="129" t="str">
        <f>IF(ISBLANK(laps_times[[#This Row],[81]]),"DNF",CONCATENATE(RANK(rounds_cum_time[[#This Row],[81]],rounds_cum_time[81],1),"."))</f>
        <v>47.</v>
      </c>
      <c r="CM53" s="129" t="str">
        <f>IF(ISBLANK(laps_times[[#This Row],[82]]),"DNF",CONCATENATE(RANK(rounds_cum_time[[#This Row],[82]],rounds_cum_time[82],1),"."))</f>
        <v>48.</v>
      </c>
      <c r="CN53" s="129" t="str">
        <f>IF(ISBLANK(laps_times[[#This Row],[83]]),"DNF",CONCATENATE(RANK(rounds_cum_time[[#This Row],[83]],rounds_cum_time[83],1),"."))</f>
        <v>50.</v>
      </c>
      <c r="CO53" s="129" t="str">
        <f>IF(ISBLANK(laps_times[[#This Row],[84]]),"DNF",CONCATENATE(RANK(rounds_cum_time[[#This Row],[84]],rounds_cum_time[84],1),"."))</f>
        <v>50.</v>
      </c>
      <c r="CP53" s="129" t="str">
        <f>IF(ISBLANK(laps_times[[#This Row],[85]]),"DNF",CONCATENATE(RANK(rounds_cum_time[[#This Row],[85]],rounds_cum_time[85],1),"."))</f>
        <v>50.</v>
      </c>
      <c r="CQ53" s="129" t="str">
        <f>IF(ISBLANK(laps_times[[#This Row],[86]]),"DNF",CONCATENATE(RANK(rounds_cum_time[[#This Row],[86]],rounds_cum_time[86],1),"."))</f>
        <v>50.</v>
      </c>
      <c r="CR53" s="129" t="str">
        <f>IF(ISBLANK(laps_times[[#This Row],[87]]),"DNF",CONCATENATE(RANK(rounds_cum_time[[#This Row],[87]],rounds_cum_time[87],1),"."))</f>
        <v>50.</v>
      </c>
      <c r="CS53" s="129" t="str">
        <f>IF(ISBLANK(laps_times[[#This Row],[88]]),"DNF",CONCATENATE(RANK(rounds_cum_time[[#This Row],[88]],rounds_cum_time[88],1),"."))</f>
        <v>50.</v>
      </c>
      <c r="CT53" s="129" t="str">
        <f>IF(ISBLANK(laps_times[[#This Row],[89]]),"DNF",CONCATENATE(RANK(rounds_cum_time[[#This Row],[89]],rounds_cum_time[89],1),"."))</f>
        <v>50.</v>
      </c>
      <c r="CU53" s="129" t="str">
        <f>IF(ISBLANK(laps_times[[#This Row],[90]]),"DNF",CONCATENATE(RANK(rounds_cum_time[[#This Row],[90]],rounds_cum_time[90],1),"."))</f>
        <v>50.</v>
      </c>
      <c r="CV53" s="129" t="str">
        <f>IF(ISBLANK(laps_times[[#This Row],[91]]),"DNF",CONCATENATE(RANK(rounds_cum_time[[#This Row],[91]],rounds_cum_time[91],1),"."))</f>
        <v>50.</v>
      </c>
      <c r="CW53" s="129" t="str">
        <f>IF(ISBLANK(laps_times[[#This Row],[92]]),"DNF",CONCATENATE(RANK(rounds_cum_time[[#This Row],[92]],rounds_cum_time[92],1),"."))</f>
        <v>50.</v>
      </c>
      <c r="CX53" s="129" t="str">
        <f>IF(ISBLANK(laps_times[[#This Row],[93]]),"DNF",CONCATENATE(RANK(rounds_cum_time[[#This Row],[93]],rounds_cum_time[93],1),"."))</f>
        <v>51.</v>
      </c>
      <c r="CY53" s="129" t="str">
        <f>IF(ISBLANK(laps_times[[#This Row],[94]]),"DNF",CONCATENATE(RANK(rounds_cum_time[[#This Row],[94]],rounds_cum_time[94],1),"."))</f>
        <v>51.</v>
      </c>
      <c r="CZ53" s="129" t="str">
        <f>IF(ISBLANK(laps_times[[#This Row],[95]]),"DNF",CONCATENATE(RANK(rounds_cum_time[[#This Row],[95]],rounds_cum_time[95],1),"."))</f>
        <v>51.</v>
      </c>
      <c r="DA53" s="129" t="str">
        <f>IF(ISBLANK(laps_times[[#This Row],[96]]),"DNF",CONCATENATE(RANK(rounds_cum_time[[#This Row],[96]],rounds_cum_time[96],1),"."))</f>
        <v>51.</v>
      </c>
      <c r="DB53" s="129" t="str">
        <f>IF(ISBLANK(laps_times[[#This Row],[97]]),"DNF",CONCATENATE(RANK(rounds_cum_time[[#This Row],[97]],rounds_cum_time[97],1),"."))</f>
        <v>51.</v>
      </c>
      <c r="DC53" s="129" t="str">
        <f>IF(ISBLANK(laps_times[[#This Row],[98]]),"DNF",CONCATENATE(RANK(rounds_cum_time[[#This Row],[98]],rounds_cum_time[98],1),"."))</f>
        <v>51.</v>
      </c>
      <c r="DD53" s="129" t="str">
        <f>IF(ISBLANK(laps_times[[#This Row],[99]]),"DNF",CONCATENATE(RANK(rounds_cum_time[[#This Row],[99]],rounds_cum_time[99],1),"."))</f>
        <v>51.</v>
      </c>
      <c r="DE53" s="129" t="str">
        <f>IF(ISBLANK(laps_times[[#This Row],[100]]),"DNF",CONCATENATE(RANK(rounds_cum_time[[#This Row],[100]],rounds_cum_time[100],1),"."))</f>
        <v>51.</v>
      </c>
      <c r="DF53" s="129" t="str">
        <f>IF(ISBLANK(laps_times[[#This Row],[101]]),"DNF",CONCATENATE(RANK(rounds_cum_time[[#This Row],[101]],rounds_cum_time[101],1),"."))</f>
        <v>50.</v>
      </c>
      <c r="DG53" s="129" t="str">
        <f>IF(ISBLANK(laps_times[[#This Row],[102]]),"DNF",CONCATENATE(RANK(rounds_cum_time[[#This Row],[102]],rounds_cum_time[102],1),"."))</f>
        <v>50.</v>
      </c>
      <c r="DH53" s="129" t="str">
        <f>IF(ISBLANK(laps_times[[#This Row],[103]]),"DNF",CONCATENATE(RANK(rounds_cum_time[[#This Row],[103]],rounds_cum_time[103],1),"."))</f>
        <v>50.</v>
      </c>
      <c r="DI53" s="130" t="str">
        <f>IF(ISBLANK(laps_times[[#This Row],[104]]),"DNF",CONCATENATE(RANK(rounds_cum_time[[#This Row],[104]],rounds_cum_time[104],1),"."))</f>
        <v>50.</v>
      </c>
      <c r="DJ53" s="130" t="str">
        <f>IF(ISBLANK(laps_times[[#This Row],[105]]),"DNF",CONCATENATE(RANK(rounds_cum_time[[#This Row],[105]],rounds_cum_time[105],1),"."))</f>
        <v>50.</v>
      </c>
    </row>
    <row r="54" spans="2:114">
      <c r="B54" s="123">
        <f>laps_times[[#This Row],[poř]]</f>
        <v>51</v>
      </c>
      <c r="C54" s="128">
        <f>laps_times[[#This Row],[s.č.]]</f>
        <v>75</v>
      </c>
      <c r="D54" s="124" t="str">
        <f>laps_times[[#This Row],[jméno]]</f>
        <v>Steinbauer Jiří</v>
      </c>
      <c r="E54" s="125">
        <f>laps_times[[#This Row],[roč]]</f>
        <v>1973</v>
      </c>
      <c r="F54" s="125" t="str">
        <f>laps_times[[#This Row],[kat]]</f>
        <v>M40</v>
      </c>
      <c r="G54" s="125">
        <f>laps_times[[#This Row],[poř_kat]]</f>
        <v>20</v>
      </c>
      <c r="H54" s="124" t="str">
        <f>IF(ISBLANK(laps_times[[#This Row],[klub]]),"-",laps_times[[#This Row],[klub]])</f>
        <v>SK Rejta</v>
      </c>
      <c r="I54" s="133">
        <f>laps_times[[#This Row],[celk. čas]]</f>
        <v>0.16656944444444444</v>
      </c>
      <c r="J54" s="129" t="str">
        <f>IF(ISBLANK(laps_times[[#This Row],[1]]),"DNF",CONCATENATE(RANK(rounds_cum_time[[#This Row],[1]],rounds_cum_time[1],1),"."))</f>
        <v>9.</v>
      </c>
      <c r="K54" s="129" t="str">
        <f>IF(ISBLANK(laps_times[[#This Row],[2]]),"DNF",CONCATENATE(RANK(rounds_cum_time[[#This Row],[2]],rounds_cum_time[2],1),"."))</f>
        <v>14.</v>
      </c>
      <c r="L54" s="129" t="str">
        <f>IF(ISBLANK(laps_times[[#This Row],[3]]),"DNF",CONCATENATE(RANK(rounds_cum_time[[#This Row],[3]],rounds_cum_time[3],1),"."))</f>
        <v>16.</v>
      </c>
      <c r="M54" s="129" t="str">
        <f>IF(ISBLANK(laps_times[[#This Row],[4]]),"DNF",CONCATENATE(RANK(rounds_cum_time[[#This Row],[4]],rounds_cum_time[4],1),"."))</f>
        <v>20.</v>
      </c>
      <c r="N54" s="129" t="str">
        <f>IF(ISBLANK(laps_times[[#This Row],[5]]),"DNF",CONCATENATE(RANK(rounds_cum_time[[#This Row],[5]],rounds_cum_time[5],1),"."))</f>
        <v>20.</v>
      </c>
      <c r="O54" s="129" t="str">
        <f>IF(ISBLANK(laps_times[[#This Row],[6]]),"DNF",CONCATENATE(RANK(rounds_cum_time[[#This Row],[6]],rounds_cum_time[6],1),"."))</f>
        <v>24.</v>
      </c>
      <c r="P54" s="129" t="str">
        <f>IF(ISBLANK(laps_times[[#This Row],[7]]),"DNF",CONCATENATE(RANK(rounds_cum_time[[#This Row],[7]],rounds_cum_time[7],1),"."))</f>
        <v>27.</v>
      </c>
      <c r="Q54" s="129" t="str">
        <f>IF(ISBLANK(laps_times[[#This Row],[8]]),"DNF",CONCATENATE(RANK(rounds_cum_time[[#This Row],[8]],rounds_cum_time[8],1),"."))</f>
        <v>28.</v>
      </c>
      <c r="R54" s="129" t="str">
        <f>IF(ISBLANK(laps_times[[#This Row],[9]]),"DNF",CONCATENATE(RANK(rounds_cum_time[[#This Row],[9]],rounds_cum_time[9],1),"."))</f>
        <v>28.</v>
      </c>
      <c r="S54" s="129" t="str">
        <f>IF(ISBLANK(laps_times[[#This Row],[10]]),"DNF",CONCATENATE(RANK(rounds_cum_time[[#This Row],[10]],rounds_cum_time[10],1),"."))</f>
        <v>28.</v>
      </c>
      <c r="T54" s="129" t="str">
        <f>IF(ISBLANK(laps_times[[#This Row],[11]]),"DNF",CONCATENATE(RANK(rounds_cum_time[[#This Row],[11]],rounds_cum_time[11],1),"."))</f>
        <v>27.</v>
      </c>
      <c r="U54" s="129" t="str">
        <f>IF(ISBLANK(laps_times[[#This Row],[12]]),"DNF",CONCATENATE(RANK(rounds_cum_time[[#This Row],[12]],rounds_cum_time[12],1),"."))</f>
        <v>27.</v>
      </c>
      <c r="V54" s="129" t="str">
        <f>IF(ISBLANK(laps_times[[#This Row],[13]]),"DNF",CONCATENATE(RANK(rounds_cum_time[[#This Row],[13]],rounds_cum_time[13],1),"."))</f>
        <v>27.</v>
      </c>
      <c r="W54" s="129" t="str">
        <f>IF(ISBLANK(laps_times[[#This Row],[14]]),"DNF",CONCATENATE(RANK(rounds_cum_time[[#This Row],[14]],rounds_cum_time[14],1),"."))</f>
        <v>27.</v>
      </c>
      <c r="X54" s="129" t="str">
        <f>IF(ISBLANK(laps_times[[#This Row],[15]]),"DNF",CONCATENATE(RANK(rounds_cum_time[[#This Row],[15]],rounds_cum_time[15],1),"."))</f>
        <v>27.</v>
      </c>
      <c r="Y54" s="129" t="str">
        <f>IF(ISBLANK(laps_times[[#This Row],[16]]),"DNF",CONCATENATE(RANK(rounds_cum_time[[#This Row],[16]],rounds_cum_time[16],1),"."))</f>
        <v>27.</v>
      </c>
      <c r="Z54" s="129" t="str">
        <f>IF(ISBLANK(laps_times[[#This Row],[17]]),"DNF",CONCATENATE(RANK(rounds_cum_time[[#This Row],[17]],rounds_cum_time[17],1),"."))</f>
        <v>27.</v>
      </c>
      <c r="AA54" s="129" t="str">
        <f>IF(ISBLANK(laps_times[[#This Row],[18]]),"DNF",CONCATENATE(RANK(rounds_cum_time[[#This Row],[18]],rounds_cum_time[18],1),"."))</f>
        <v>27.</v>
      </c>
      <c r="AB54" s="129" t="str">
        <f>IF(ISBLANK(laps_times[[#This Row],[19]]),"DNF",CONCATENATE(RANK(rounds_cum_time[[#This Row],[19]],rounds_cum_time[19],1),"."))</f>
        <v>26.</v>
      </c>
      <c r="AC54" s="129" t="str">
        <f>IF(ISBLANK(laps_times[[#This Row],[20]]),"DNF",CONCATENATE(RANK(rounds_cum_time[[#This Row],[20]],rounds_cum_time[20],1),"."))</f>
        <v>25.</v>
      </c>
      <c r="AD54" s="129" t="str">
        <f>IF(ISBLANK(laps_times[[#This Row],[21]]),"DNF",CONCATENATE(RANK(rounds_cum_time[[#This Row],[21]],rounds_cum_time[21],1),"."))</f>
        <v>27.</v>
      </c>
      <c r="AE54" s="129" t="str">
        <f>IF(ISBLANK(laps_times[[#This Row],[22]]),"DNF",CONCATENATE(RANK(rounds_cum_time[[#This Row],[22]],rounds_cum_time[22],1),"."))</f>
        <v>29.</v>
      </c>
      <c r="AF54" s="129" t="str">
        <f>IF(ISBLANK(laps_times[[#This Row],[23]]),"DNF",CONCATENATE(RANK(rounds_cum_time[[#This Row],[23]],rounds_cum_time[23],1),"."))</f>
        <v>29.</v>
      </c>
      <c r="AG54" s="129" t="str">
        <f>IF(ISBLANK(laps_times[[#This Row],[24]]),"DNF",CONCATENATE(RANK(rounds_cum_time[[#This Row],[24]],rounds_cum_time[24],1),"."))</f>
        <v>30.</v>
      </c>
      <c r="AH54" s="129" t="str">
        <f>IF(ISBLANK(laps_times[[#This Row],[25]]),"DNF",CONCATENATE(RANK(rounds_cum_time[[#This Row],[25]],rounds_cum_time[25],1),"."))</f>
        <v>30.</v>
      </c>
      <c r="AI54" s="129" t="str">
        <f>IF(ISBLANK(laps_times[[#This Row],[26]]),"DNF",CONCATENATE(RANK(rounds_cum_time[[#This Row],[26]],rounds_cum_time[26],1),"."))</f>
        <v>29.</v>
      </c>
      <c r="AJ54" s="129" t="str">
        <f>IF(ISBLANK(laps_times[[#This Row],[27]]),"DNF",CONCATENATE(RANK(rounds_cum_time[[#This Row],[27]],rounds_cum_time[27],1),"."))</f>
        <v>29.</v>
      </c>
      <c r="AK54" s="129" t="str">
        <f>IF(ISBLANK(laps_times[[#This Row],[28]]),"DNF",CONCATENATE(RANK(rounds_cum_time[[#This Row],[28]],rounds_cum_time[28],1),"."))</f>
        <v>29.</v>
      </c>
      <c r="AL54" s="129" t="str">
        <f>IF(ISBLANK(laps_times[[#This Row],[29]]),"DNF",CONCATENATE(RANK(rounds_cum_time[[#This Row],[29]],rounds_cum_time[29],1),"."))</f>
        <v>29.</v>
      </c>
      <c r="AM54" s="129" t="str">
        <f>IF(ISBLANK(laps_times[[#This Row],[30]]),"DNF",CONCATENATE(RANK(rounds_cum_time[[#This Row],[30]],rounds_cum_time[30],1),"."))</f>
        <v>27.</v>
      </c>
      <c r="AN54" s="129" t="str">
        <f>IF(ISBLANK(laps_times[[#This Row],[31]]),"DNF",CONCATENATE(RANK(rounds_cum_time[[#This Row],[31]],rounds_cum_time[31],1),"."))</f>
        <v>31.</v>
      </c>
      <c r="AO54" s="129" t="str">
        <f>IF(ISBLANK(laps_times[[#This Row],[32]]),"DNF",CONCATENATE(RANK(rounds_cum_time[[#This Row],[32]],rounds_cum_time[32],1),"."))</f>
        <v>30.</v>
      </c>
      <c r="AP54" s="129" t="str">
        <f>IF(ISBLANK(laps_times[[#This Row],[33]]),"DNF",CONCATENATE(RANK(rounds_cum_time[[#This Row],[33]],rounds_cum_time[33],1),"."))</f>
        <v>30.</v>
      </c>
      <c r="AQ54" s="129" t="str">
        <f>IF(ISBLANK(laps_times[[#This Row],[34]]),"DNF",CONCATENATE(RANK(rounds_cum_time[[#This Row],[34]],rounds_cum_time[34],1),"."))</f>
        <v>29.</v>
      </c>
      <c r="AR54" s="129" t="str">
        <f>IF(ISBLANK(laps_times[[#This Row],[35]]),"DNF",CONCATENATE(RANK(rounds_cum_time[[#This Row],[35]],rounds_cum_time[35],1),"."))</f>
        <v>29.</v>
      </c>
      <c r="AS54" s="129" t="str">
        <f>IF(ISBLANK(laps_times[[#This Row],[36]]),"DNF",CONCATENATE(RANK(rounds_cum_time[[#This Row],[36]],rounds_cum_time[36],1),"."))</f>
        <v>29.</v>
      </c>
      <c r="AT54" s="129" t="str">
        <f>IF(ISBLANK(laps_times[[#This Row],[37]]),"DNF",CONCATENATE(RANK(rounds_cum_time[[#This Row],[37]],rounds_cum_time[37],1),"."))</f>
        <v>28.</v>
      </c>
      <c r="AU54" s="129" t="str">
        <f>IF(ISBLANK(laps_times[[#This Row],[38]]),"DNF",CONCATENATE(RANK(rounds_cum_time[[#This Row],[38]],rounds_cum_time[38],1),"."))</f>
        <v>28.</v>
      </c>
      <c r="AV54" s="129" t="str">
        <f>IF(ISBLANK(laps_times[[#This Row],[39]]),"DNF",CONCATENATE(RANK(rounds_cum_time[[#This Row],[39]],rounds_cum_time[39],1),"."))</f>
        <v>28.</v>
      </c>
      <c r="AW54" s="129" t="str">
        <f>IF(ISBLANK(laps_times[[#This Row],[40]]),"DNF",CONCATENATE(RANK(rounds_cum_time[[#This Row],[40]],rounds_cum_time[40],1),"."))</f>
        <v>28.</v>
      </c>
      <c r="AX54" s="129" t="str">
        <f>IF(ISBLANK(laps_times[[#This Row],[41]]),"DNF",CONCATENATE(RANK(rounds_cum_time[[#This Row],[41]],rounds_cum_time[41],1),"."))</f>
        <v>28.</v>
      </c>
      <c r="AY54" s="129" t="str">
        <f>IF(ISBLANK(laps_times[[#This Row],[42]]),"DNF",CONCATENATE(RANK(rounds_cum_time[[#This Row],[42]],rounds_cum_time[42],1),"."))</f>
        <v>28.</v>
      </c>
      <c r="AZ54" s="129" t="str">
        <f>IF(ISBLANK(laps_times[[#This Row],[43]]),"DNF",CONCATENATE(RANK(rounds_cum_time[[#This Row],[43]],rounds_cum_time[43],1),"."))</f>
        <v>27.</v>
      </c>
      <c r="BA54" s="129" t="str">
        <f>IF(ISBLANK(laps_times[[#This Row],[44]]),"DNF",CONCATENATE(RANK(rounds_cum_time[[#This Row],[44]],rounds_cum_time[44],1),"."))</f>
        <v>27.</v>
      </c>
      <c r="BB54" s="129" t="str">
        <f>IF(ISBLANK(laps_times[[#This Row],[45]]),"DNF",CONCATENATE(RANK(rounds_cum_time[[#This Row],[45]],rounds_cum_time[45],1),"."))</f>
        <v>27.</v>
      </c>
      <c r="BC54" s="129" t="str">
        <f>IF(ISBLANK(laps_times[[#This Row],[46]]),"DNF",CONCATENATE(RANK(rounds_cum_time[[#This Row],[46]],rounds_cum_time[46],1),"."))</f>
        <v>27.</v>
      </c>
      <c r="BD54" s="129" t="str">
        <f>IF(ISBLANK(laps_times[[#This Row],[47]]),"DNF",CONCATENATE(RANK(rounds_cum_time[[#This Row],[47]],rounds_cum_time[47],1),"."))</f>
        <v>27.</v>
      </c>
      <c r="BE54" s="129" t="str">
        <f>IF(ISBLANK(laps_times[[#This Row],[48]]),"DNF",CONCATENATE(RANK(rounds_cum_time[[#This Row],[48]],rounds_cum_time[48],1),"."))</f>
        <v>27.</v>
      </c>
      <c r="BF54" s="129" t="str">
        <f>IF(ISBLANK(laps_times[[#This Row],[49]]),"DNF",CONCATENATE(RANK(rounds_cum_time[[#This Row],[49]],rounds_cum_time[49],1),"."))</f>
        <v>27.</v>
      </c>
      <c r="BG54" s="129" t="str">
        <f>IF(ISBLANK(laps_times[[#This Row],[50]]),"DNF",CONCATENATE(RANK(rounds_cum_time[[#This Row],[50]],rounds_cum_time[50],1),"."))</f>
        <v>27.</v>
      </c>
      <c r="BH54" s="129" t="str">
        <f>IF(ISBLANK(laps_times[[#This Row],[51]]),"DNF",CONCATENATE(RANK(rounds_cum_time[[#This Row],[51]],rounds_cum_time[51],1),"."))</f>
        <v>27.</v>
      </c>
      <c r="BI54" s="129" t="str">
        <f>IF(ISBLANK(laps_times[[#This Row],[52]]),"DNF",CONCATENATE(RANK(rounds_cum_time[[#This Row],[52]],rounds_cum_time[52],1),"."))</f>
        <v>28.</v>
      </c>
      <c r="BJ54" s="129" t="str">
        <f>IF(ISBLANK(laps_times[[#This Row],[53]]),"DNF",CONCATENATE(RANK(rounds_cum_time[[#This Row],[53]],rounds_cum_time[53],1),"."))</f>
        <v>29.</v>
      </c>
      <c r="BK54" s="129" t="str">
        <f>IF(ISBLANK(laps_times[[#This Row],[54]]),"DNF",CONCATENATE(RANK(rounds_cum_time[[#This Row],[54]],rounds_cum_time[54],1),"."))</f>
        <v>31.</v>
      </c>
      <c r="BL54" s="129" t="str">
        <f>IF(ISBLANK(laps_times[[#This Row],[55]]),"DNF",CONCATENATE(RANK(rounds_cum_time[[#This Row],[55]],rounds_cum_time[55],1),"."))</f>
        <v>31.</v>
      </c>
      <c r="BM54" s="129" t="str">
        <f>IF(ISBLANK(laps_times[[#This Row],[56]]),"DNF",CONCATENATE(RANK(rounds_cum_time[[#This Row],[56]],rounds_cum_time[56],1),"."))</f>
        <v>32.</v>
      </c>
      <c r="BN54" s="129" t="str">
        <f>IF(ISBLANK(laps_times[[#This Row],[57]]),"DNF",CONCATENATE(RANK(rounds_cum_time[[#This Row],[57]],rounds_cum_time[57],1),"."))</f>
        <v>32.</v>
      </c>
      <c r="BO54" s="129" t="str">
        <f>IF(ISBLANK(laps_times[[#This Row],[58]]),"DNF",CONCATENATE(RANK(rounds_cum_time[[#This Row],[58]],rounds_cum_time[58],1),"."))</f>
        <v>33.</v>
      </c>
      <c r="BP54" s="129" t="str">
        <f>IF(ISBLANK(laps_times[[#This Row],[59]]),"DNF",CONCATENATE(RANK(rounds_cum_time[[#This Row],[59]],rounds_cum_time[59],1),"."))</f>
        <v>34.</v>
      </c>
      <c r="BQ54" s="129" t="str">
        <f>IF(ISBLANK(laps_times[[#This Row],[60]]),"DNF",CONCATENATE(RANK(rounds_cum_time[[#This Row],[60]],rounds_cum_time[60],1),"."))</f>
        <v>35.</v>
      </c>
      <c r="BR54" s="129" t="str">
        <f>IF(ISBLANK(laps_times[[#This Row],[61]]),"DNF",CONCATENATE(RANK(rounds_cum_time[[#This Row],[61]],rounds_cum_time[61],1),"."))</f>
        <v>37.</v>
      </c>
      <c r="BS54" s="129" t="str">
        <f>IF(ISBLANK(laps_times[[#This Row],[62]]),"DNF",CONCATENATE(RANK(rounds_cum_time[[#This Row],[62]],rounds_cum_time[62],1),"."))</f>
        <v>40.</v>
      </c>
      <c r="BT54" s="129" t="str">
        <f>IF(ISBLANK(laps_times[[#This Row],[63]]),"DNF",CONCATENATE(RANK(rounds_cum_time[[#This Row],[63]],rounds_cum_time[63],1),"."))</f>
        <v>43.</v>
      </c>
      <c r="BU54" s="129" t="str">
        <f>IF(ISBLANK(laps_times[[#This Row],[64]]),"DNF",CONCATENATE(RANK(rounds_cum_time[[#This Row],[64]],rounds_cum_time[64],1),"."))</f>
        <v>41.</v>
      </c>
      <c r="BV54" s="129" t="str">
        <f>IF(ISBLANK(laps_times[[#This Row],[65]]),"DNF",CONCATENATE(RANK(rounds_cum_time[[#This Row],[65]],rounds_cum_time[65],1),"."))</f>
        <v>41.</v>
      </c>
      <c r="BW54" s="129" t="str">
        <f>IF(ISBLANK(laps_times[[#This Row],[66]]),"DNF",CONCATENATE(RANK(rounds_cum_time[[#This Row],[66]],rounds_cum_time[66],1),"."))</f>
        <v>42.</v>
      </c>
      <c r="BX54" s="129" t="str">
        <f>IF(ISBLANK(laps_times[[#This Row],[67]]),"DNF",CONCATENATE(RANK(rounds_cum_time[[#This Row],[67]],rounds_cum_time[67],1),"."))</f>
        <v>42.</v>
      </c>
      <c r="BY54" s="129" t="str">
        <f>IF(ISBLANK(laps_times[[#This Row],[68]]),"DNF",CONCATENATE(RANK(rounds_cum_time[[#This Row],[68]],rounds_cum_time[68],1),"."))</f>
        <v>43.</v>
      </c>
      <c r="BZ54" s="129" t="str">
        <f>IF(ISBLANK(laps_times[[#This Row],[69]]),"DNF",CONCATENATE(RANK(rounds_cum_time[[#This Row],[69]],rounds_cum_time[69],1),"."))</f>
        <v>43.</v>
      </c>
      <c r="CA54" s="129" t="str">
        <f>IF(ISBLANK(laps_times[[#This Row],[70]]),"DNF",CONCATENATE(RANK(rounds_cum_time[[#This Row],[70]],rounds_cum_time[70],1),"."))</f>
        <v>43.</v>
      </c>
      <c r="CB54" s="129" t="str">
        <f>IF(ISBLANK(laps_times[[#This Row],[71]]),"DNF",CONCATENATE(RANK(rounds_cum_time[[#This Row],[71]],rounds_cum_time[71],1),"."))</f>
        <v>43.</v>
      </c>
      <c r="CC54" s="129" t="str">
        <f>IF(ISBLANK(laps_times[[#This Row],[72]]),"DNF",CONCATENATE(RANK(rounds_cum_time[[#This Row],[72]],rounds_cum_time[72],1),"."))</f>
        <v>43.</v>
      </c>
      <c r="CD54" s="129" t="str">
        <f>IF(ISBLANK(laps_times[[#This Row],[73]]),"DNF",CONCATENATE(RANK(rounds_cum_time[[#This Row],[73]],rounds_cum_time[73],1),"."))</f>
        <v>43.</v>
      </c>
      <c r="CE54" s="129" t="str">
        <f>IF(ISBLANK(laps_times[[#This Row],[74]]),"DNF",CONCATENATE(RANK(rounds_cum_time[[#This Row],[74]],rounds_cum_time[74],1),"."))</f>
        <v>44.</v>
      </c>
      <c r="CF54" s="129" t="str">
        <f>IF(ISBLANK(laps_times[[#This Row],[75]]),"DNF",CONCATENATE(RANK(rounds_cum_time[[#This Row],[75]],rounds_cum_time[75],1),"."))</f>
        <v>45.</v>
      </c>
      <c r="CG54" s="129" t="str">
        <f>IF(ISBLANK(laps_times[[#This Row],[76]]),"DNF",CONCATENATE(RANK(rounds_cum_time[[#This Row],[76]],rounds_cum_time[76],1),"."))</f>
        <v>46.</v>
      </c>
      <c r="CH54" s="129" t="str">
        <f>IF(ISBLANK(laps_times[[#This Row],[77]]),"DNF",CONCATENATE(RANK(rounds_cum_time[[#This Row],[77]],rounds_cum_time[77],1),"."))</f>
        <v>46.</v>
      </c>
      <c r="CI54" s="129" t="str">
        <f>IF(ISBLANK(laps_times[[#This Row],[78]]),"DNF",CONCATENATE(RANK(rounds_cum_time[[#This Row],[78]],rounds_cum_time[78],1),"."))</f>
        <v>46.</v>
      </c>
      <c r="CJ54" s="129" t="str">
        <f>IF(ISBLANK(laps_times[[#This Row],[79]]),"DNF",CONCATENATE(RANK(rounds_cum_time[[#This Row],[79]],rounds_cum_time[79],1),"."))</f>
        <v>46.</v>
      </c>
      <c r="CK54" s="129" t="str">
        <f>IF(ISBLANK(laps_times[[#This Row],[80]]),"DNF",CONCATENATE(RANK(rounds_cum_time[[#This Row],[80]],rounds_cum_time[80],1),"."))</f>
        <v>46.</v>
      </c>
      <c r="CL54" s="129" t="str">
        <f>IF(ISBLANK(laps_times[[#This Row],[81]]),"DNF",CONCATENATE(RANK(rounds_cum_time[[#This Row],[81]],rounds_cum_time[81],1),"."))</f>
        <v>46.</v>
      </c>
      <c r="CM54" s="129" t="str">
        <f>IF(ISBLANK(laps_times[[#This Row],[82]]),"DNF",CONCATENATE(RANK(rounds_cum_time[[#This Row],[82]],rounds_cum_time[82],1),"."))</f>
        <v>46.</v>
      </c>
      <c r="CN54" s="129" t="str">
        <f>IF(ISBLANK(laps_times[[#This Row],[83]]),"DNF",CONCATENATE(RANK(rounds_cum_time[[#This Row],[83]],rounds_cum_time[83],1),"."))</f>
        <v>46.</v>
      </c>
      <c r="CO54" s="129" t="str">
        <f>IF(ISBLANK(laps_times[[#This Row],[84]]),"DNF",CONCATENATE(RANK(rounds_cum_time[[#This Row],[84]],rounds_cum_time[84],1),"."))</f>
        <v>46.</v>
      </c>
      <c r="CP54" s="129" t="str">
        <f>IF(ISBLANK(laps_times[[#This Row],[85]]),"DNF",CONCATENATE(RANK(rounds_cum_time[[#This Row],[85]],rounds_cum_time[85],1),"."))</f>
        <v>46.</v>
      </c>
      <c r="CQ54" s="129" t="str">
        <f>IF(ISBLANK(laps_times[[#This Row],[86]]),"DNF",CONCATENATE(RANK(rounds_cum_time[[#This Row],[86]],rounds_cum_time[86],1),"."))</f>
        <v>46.</v>
      </c>
      <c r="CR54" s="129" t="str">
        <f>IF(ISBLANK(laps_times[[#This Row],[87]]),"DNF",CONCATENATE(RANK(rounds_cum_time[[#This Row],[87]],rounds_cum_time[87],1),"."))</f>
        <v>46.</v>
      </c>
      <c r="CS54" s="129" t="str">
        <f>IF(ISBLANK(laps_times[[#This Row],[88]]),"DNF",CONCATENATE(RANK(rounds_cum_time[[#This Row],[88]],rounds_cum_time[88],1),"."))</f>
        <v>46.</v>
      </c>
      <c r="CT54" s="129" t="str">
        <f>IF(ISBLANK(laps_times[[#This Row],[89]]),"DNF",CONCATENATE(RANK(rounds_cum_time[[#This Row],[89]],rounds_cum_time[89],1),"."))</f>
        <v>47.</v>
      </c>
      <c r="CU54" s="129" t="str">
        <f>IF(ISBLANK(laps_times[[#This Row],[90]]),"DNF",CONCATENATE(RANK(rounds_cum_time[[#This Row],[90]],rounds_cum_time[90],1),"."))</f>
        <v>47.</v>
      </c>
      <c r="CV54" s="129" t="str">
        <f>IF(ISBLANK(laps_times[[#This Row],[91]]),"DNF",CONCATENATE(RANK(rounds_cum_time[[#This Row],[91]],rounds_cum_time[91],1),"."))</f>
        <v>48.</v>
      </c>
      <c r="CW54" s="129" t="str">
        <f>IF(ISBLANK(laps_times[[#This Row],[92]]),"DNF",CONCATENATE(RANK(rounds_cum_time[[#This Row],[92]],rounds_cum_time[92],1),"."))</f>
        <v>48.</v>
      </c>
      <c r="CX54" s="129" t="str">
        <f>IF(ISBLANK(laps_times[[#This Row],[93]]),"DNF",CONCATENATE(RANK(rounds_cum_time[[#This Row],[93]],rounds_cum_time[93],1),"."))</f>
        <v>48.</v>
      </c>
      <c r="CY54" s="129" t="str">
        <f>IF(ISBLANK(laps_times[[#This Row],[94]]),"DNF",CONCATENATE(RANK(rounds_cum_time[[#This Row],[94]],rounds_cum_time[94],1),"."))</f>
        <v>48.</v>
      </c>
      <c r="CZ54" s="129" t="str">
        <f>IF(ISBLANK(laps_times[[#This Row],[95]]),"DNF",CONCATENATE(RANK(rounds_cum_time[[#This Row],[95]],rounds_cum_time[95],1),"."))</f>
        <v>49.</v>
      </c>
      <c r="DA54" s="129" t="str">
        <f>IF(ISBLANK(laps_times[[#This Row],[96]]),"DNF",CONCATENATE(RANK(rounds_cum_time[[#This Row],[96]],rounds_cum_time[96],1),"."))</f>
        <v>50.</v>
      </c>
      <c r="DB54" s="129" t="str">
        <f>IF(ISBLANK(laps_times[[#This Row],[97]]),"DNF",CONCATENATE(RANK(rounds_cum_time[[#This Row],[97]],rounds_cum_time[97],1),"."))</f>
        <v>50.</v>
      </c>
      <c r="DC54" s="129" t="str">
        <f>IF(ISBLANK(laps_times[[#This Row],[98]]),"DNF",CONCATENATE(RANK(rounds_cum_time[[#This Row],[98]],rounds_cum_time[98],1),"."))</f>
        <v>50.</v>
      </c>
      <c r="DD54" s="129" t="str">
        <f>IF(ISBLANK(laps_times[[#This Row],[99]]),"DNF",CONCATENATE(RANK(rounds_cum_time[[#This Row],[99]],rounds_cum_time[99],1),"."))</f>
        <v>50.</v>
      </c>
      <c r="DE54" s="129" t="str">
        <f>IF(ISBLANK(laps_times[[#This Row],[100]]),"DNF",CONCATENATE(RANK(rounds_cum_time[[#This Row],[100]],rounds_cum_time[100],1),"."))</f>
        <v>50.</v>
      </c>
      <c r="DF54" s="129" t="str">
        <f>IF(ISBLANK(laps_times[[#This Row],[101]]),"DNF",CONCATENATE(RANK(rounds_cum_time[[#This Row],[101]],rounds_cum_time[101],1),"."))</f>
        <v>51.</v>
      </c>
      <c r="DG54" s="129" t="str">
        <f>IF(ISBLANK(laps_times[[#This Row],[102]]),"DNF",CONCATENATE(RANK(rounds_cum_time[[#This Row],[102]],rounds_cum_time[102],1),"."))</f>
        <v>51.</v>
      </c>
      <c r="DH54" s="129" t="str">
        <f>IF(ISBLANK(laps_times[[#This Row],[103]]),"DNF",CONCATENATE(RANK(rounds_cum_time[[#This Row],[103]],rounds_cum_time[103],1),"."))</f>
        <v>51.</v>
      </c>
      <c r="DI54" s="130" t="str">
        <f>IF(ISBLANK(laps_times[[#This Row],[104]]),"DNF",CONCATENATE(RANK(rounds_cum_time[[#This Row],[104]],rounds_cum_time[104],1),"."))</f>
        <v>51.</v>
      </c>
      <c r="DJ54" s="130" t="str">
        <f>IF(ISBLANK(laps_times[[#This Row],[105]]),"DNF",CONCATENATE(RANK(rounds_cum_time[[#This Row],[105]],rounds_cum_time[105],1),"."))</f>
        <v>51.</v>
      </c>
    </row>
    <row r="55" spans="2:114">
      <c r="B55" s="123">
        <f>laps_times[[#This Row],[poř]]</f>
        <v>52</v>
      </c>
      <c r="C55" s="128">
        <f>laps_times[[#This Row],[s.č.]]</f>
        <v>405</v>
      </c>
      <c r="D55" s="124" t="str">
        <f>laps_times[[#This Row],[jméno]]</f>
        <v xml:space="preserve">Štafeta - Lázeňští šviháci </v>
      </c>
      <c r="E55" s="125" t="str">
        <f>laps_times[[#This Row],[roč]]</f>
        <v>štafeta</v>
      </c>
      <c r="F55" s="125" t="str">
        <f>laps_times[[#This Row],[kat]]</f>
        <v>ST</v>
      </c>
      <c r="G55" s="125">
        <f>laps_times[[#This Row],[poř_kat]]</f>
        <v>6</v>
      </c>
      <c r="H55" s="124" t="str">
        <f>IF(ISBLANK(laps_times[[#This Row],[klub]]),"-",laps_times[[#This Row],[klub]])</f>
        <v>-</v>
      </c>
      <c r="I55" s="133">
        <f>laps_times[[#This Row],[celk. čas]]</f>
        <v>0.16932986111111112</v>
      </c>
      <c r="J55" s="129" t="str">
        <f>IF(ISBLANK(laps_times[[#This Row],[1]]),"DNF",CONCATENATE(RANK(rounds_cum_time[[#This Row],[1]],rounds_cum_time[1],1),"."))</f>
        <v>42.</v>
      </c>
      <c r="K55" s="129" t="str">
        <f>IF(ISBLANK(laps_times[[#This Row],[2]]),"DNF",CONCATENATE(RANK(rounds_cum_time[[#This Row],[2]],rounds_cum_time[2],1),"."))</f>
        <v>42.</v>
      </c>
      <c r="L55" s="129" t="str">
        <f>IF(ISBLANK(laps_times[[#This Row],[3]]),"DNF",CONCATENATE(RANK(rounds_cum_time[[#This Row],[3]],rounds_cum_time[3],1),"."))</f>
        <v>42.</v>
      </c>
      <c r="M55" s="129" t="str">
        <f>IF(ISBLANK(laps_times[[#This Row],[4]]),"DNF",CONCATENATE(RANK(rounds_cum_time[[#This Row],[4]],rounds_cum_time[4],1),"."))</f>
        <v>49.</v>
      </c>
      <c r="N55" s="129" t="str">
        <f>IF(ISBLANK(laps_times[[#This Row],[5]]),"DNF",CONCATENATE(RANK(rounds_cum_time[[#This Row],[5]],rounds_cum_time[5],1),"."))</f>
        <v>49.</v>
      </c>
      <c r="O55" s="129" t="str">
        <f>IF(ISBLANK(laps_times[[#This Row],[6]]),"DNF",CONCATENATE(RANK(rounds_cum_time[[#This Row],[6]],rounds_cum_time[6],1),"."))</f>
        <v>51.</v>
      </c>
      <c r="P55" s="129" t="str">
        <f>IF(ISBLANK(laps_times[[#This Row],[7]]),"DNF",CONCATENATE(RANK(rounds_cum_time[[#This Row],[7]],rounds_cum_time[7],1),"."))</f>
        <v>51.</v>
      </c>
      <c r="Q55" s="129" t="str">
        <f>IF(ISBLANK(laps_times[[#This Row],[8]]),"DNF",CONCATENATE(RANK(rounds_cum_time[[#This Row],[8]],rounds_cum_time[8],1),"."))</f>
        <v>51.</v>
      </c>
      <c r="R55" s="129" t="str">
        <f>IF(ISBLANK(laps_times[[#This Row],[9]]),"DNF",CONCATENATE(RANK(rounds_cum_time[[#This Row],[9]],rounds_cum_time[9],1),"."))</f>
        <v>51.</v>
      </c>
      <c r="S55" s="129" t="str">
        <f>IF(ISBLANK(laps_times[[#This Row],[10]]),"DNF",CONCATENATE(RANK(rounds_cum_time[[#This Row],[10]],rounds_cum_time[10],1),"."))</f>
        <v>57.</v>
      </c>
      <c r="T55" s="129" t="str">
        <f>IF(ISBLANK(laps_times[[#This Row],[11]]),"DNF",CONCATENATE(RANK(rounds_cum_time[[#This Row],[11]],rounds_cum_time[11],1),"."))</f>
        <v>55.</v>
      </c>
      <c r="U55" s="129" t="str">
        <f>IF(ISBLANK(laps_times[[#This Row],[12]]),"DNF",CONCATENATE(RANK(rounds_cum_time[[#This Row],[12]],rounds_cum_time[12],1),"."))</f>
        <v>56.</v>
      </c>
      <c r="V55" s="129" t="str">
        <f>IF(ISBLANK(laps_times[[#This Row],[13]]),"DNF",CONCATENATE(RANK(rounds_cum_time[[#This Row],[13]],rounds_cum_time[13],1),"."))</f>
        <v>61.</v>
      </c>
      <c r="W55" s="129" t="str">
        <f>IF(ISBLANK(laps_times[[#This Row],[14]]),"DNF",CONCATENATE(RANK(rounds_cum_time[[#This Row],[14]],rounds_cum_time[14],1),"."))</f>
        <v>61.</v>
      </c>
      <c r="X55" s="129" t="str">
        <f>IF(ISBLANK(laps_times[[#This Row],[15]]),"DNF",CONCATENATE(RANK(rounds_cum_time[[#This Row],[15]],rounds_cum_time[15],1),"."))</f>
        <v>61.</v>
      </c>
      <c r="Y55" s="129" t="str">
        <f>IF(ISBLANK(laps_times[[#This Row],[16]]),"DNF",CONCATENATE(RANK(rounds_cum_time[[#This Row],[16]],rounds_cum_time[16],1),"."))</f>
        <v>61.</v>
      </c>
      <c r="Z55" s="129" t="str">
        <f>IF(ISBLANK(laps_times[[#This Row],[17]]),"DNF",CONCATENATE(RANK(rounds_cum_time[[#This Row],[17]],rounds_cum_time[17],1),"."))</f>
        <v>61.</v>
      </c>
      <c r="AA55" s="129" t="str">
        <f>IF(ISBLANK(laps_times[[#This Row],[18]]),"DNF",CONCATENATE(RANK(rounds_cum_time[[#This Row],[18]],rounds_cum_time[18],1),"."))</f>
        <v>62.</v>
      </c>
      <c r="AB55" s="129" t="str">
        <f>IF(ISBLANK(laps_times[[#This Row],[19]]),"DNF",CONCATENATE(RANK(rounds_cum_time[[#This Row],[19]],rounds_cum_time[19],1),"."))</f>
        <v>61.</v>
      </c>
      <c r="AC55" s="129" t="str">
        <f>IF(ISBLANK(laps_times[[#This Row],[20]]),"DNF",CONCATENATE(RANK(rounds_cum_time[[#This Row],[20]],rounds_cum_time[20],1),"."))</f>
        <v>66.</v>
      </c>
      <c r="AD55" s="129" t="str">
        <f>IF(ISBLANK(laps_times[[#This Row],[21]]),"DNF",CONCATENATE(RANK(rounds_cum_time[[#This Row],[21]],rounds_cum_time[21],1),"."))</f>
        <v>63.</v>
      </c>
      <c r="AE55" s="129" t="str">
        <f>IF(ISBLANK(laps_times[[#This Row],[22]]),"DNF",CONCATENATE(RANK(rounds_cum_time[[#This Row],[22]],rounds_cum_time[22],1),"."))</f>
        <v>63.</v>
      </c>
      <c r="AF55" s="129" t="str">
        <f>IF(ISBLANK(laps_times[[#This Row],[23]]),"DNF",CONCATENATE(RANK(rounds_cum_time[[#This Row],[23]],rounds_cum_time[23],1),"."))</f>
        <v>66.</v>
      </c>
      <c r="AG55" s="129" t="str">
        <f>IF(ISBLANK(laps_times[[#This Row],[24]]),"DNF",CONCATENATE(RANK(rounds_cum_time[[#This Row],[24]],rounds_cum_time[24],1),"."))</f>
        <v>66.</v>
      </c>
      <c r="AH55" s="129" t="str">
        <f>IF(ISBLANK(laps_times[[#This Row],[25]]),"DNF",CONCATENATE(RANK(rounds_cum_time[[#This Row],[25]],rounds_cum_time[25],1),"."))</f>
        <v>63.</v>
      </c>
      <c r="AI55" s="129" t="str">
        <f>IF(ISBLANK(laps_times[[#This Row],[26]]),"DNF",CONCATENATE(RANK(rounds_cum_time[[#This Row],[26]],rounds_cum_time[26],1),"."))</f>
        <v>62.</v>
      </c>
      <c r="AJ55" s="129" t="str">
        <f>IF(ISBLANK(laps_times[[#This Row],[27]]),"DNF",CONCATENATE(RANK(rounds_cum_time[[#This Row],[27]],rounds_cum_time[27],1),"."))</f>
        <v>63.</v>
      </c>
      <c r="AK55" s="129" t="str">
        <f>IF(ISBLANK(laps_times[[#This Row],[28]]),"DNF",CONCATENATE(RANK(rounds_cum_time[[#This Row],[28]],rounds_cum_time[28],1),"."))</f>
        <v>63.</v>
      </c>
      <c r="AL55" s="129" t="str">
        <f>IF(ISBLANK(laps_times[[#This Row],[29]]),"DNF",CONCATENATE(RANK(rounds_cum_time[[#This Row],[29]],rounds_cum_time[29],1),"."))</f>
        <v>63.</v>
      </c>
      <c r="AM55" s="129" t="str">
        <f>IF(ISBLANK(laps_times[[#This Row],[30]]),"DNF",CONCATENATE(RANK(rounds_cum_time[[#This Row],[30]],rounds_cum_time[30],1),"."))</f>
        <v>63.</v>
      </c>
      <c r="AN55" s="129" t="str">
        <f>IF(ISBLANK(laps_times[[#This Row],[31]]),"DNF",CONCATENATE(RANK(rounds_cum_time[[#This Row],[31]],rounds_cum_time[31],1),"."))</f>
        <v>64.</v>
      </c>
      <c r="AO55" s="129" t="str">
        <f>IF(ISBLANK(laps_times[[#This Row],[32]]),"DNF",CONCATENATE(RANK(rounds_cum_time[[#This Row],[32]],rounds_cum_time[32],1),"."))</f>
        <v>64.</v>
      </c>
      <c r="AP55" s="129" t="str">
        <f>IF(ISBLANK(laps_times[[#This Row],[33]]),"DNF",CONCATENATE(RANK(rounds_cum_time[[#This Row],[33]],rounds_cum_time[33],1),"."))</f>
        <v>64.</v>
      </c>
      <c r="AQ55" s="129" t="str">
        <f>IF(ISBLANK(laps_times[[#This Row],[34]]),"DNF",CONCATENATE(RANK(rounds_cum_time[[#This Row],[34]],rounds_cum_time[34],1),"."))</f>
        <v>64.</v>
      </c>
      <c r="AR55" s="129" t="str">
        <f>IF(ISBLANK(laps_times[[#This Row],[35]]),"DNF",CONCATENATE(RANK(rounds_cum_time[[#This Row],[35]],rounds_cum_time[35],1),"."))</f>
        <v>64.</v>
      </c>
      <c r="AS55" s="129" t="str">
        <f>IF(ISBLANK(laps_times[[#This Row],[36]]),"DNF",CONCATENATE(RANK(rounds_cum_time[[#This Row],[36]],rounds_cum_time[36],1),"."))</f>
        <v>64.</v>
      </c>
      <c r="AT55" s="129" t="str">
        <f>IF(ISBLANK(laps_times[[#This Row],[37]]),"DNF",CONCATENATE(RANK(rounds_cum_time[[#This Row],[37]],rounds_cum_time[37],1),"."))</f>
        <v>64.</v>
      </c>
      <c r="AU55" s="129" t="str">
        <f>IF(ISBLANK(laps_times[[#This Row],[38]]),"DNF",CONCATENATE(RANK(rounds_cum_time[[#This Row],[38]],rounds_cum_time[38],1),"."))</f>
        <v>64.</v>
      </c>
      <c r="AV55" s="129" t="str">
        <f>IF(ISBLANK(laps_times[[#This Row],[39]]),"DNF",CONCATENATE(RANK(rounds_cum_time[[#This Row],[39]],rounds_cum_time[39],1),"."))</f>
        <v>64.</v>
      </c>
      <c r="AW55" s="129" t="str">
        <f>IF(ISBLANK(laps_times[[#This Row],[40]]),"DNF",CONCATENATE(RANK(rounds_cum_time[[#This Row],[40]],rounds_cum_time[40],1),"."))</f>
        <v>64.</v>
      </c>
      <c r="AX55" s="129" t="str">
        <f>IF(ISBLANK(laps_times[[#This Row],[41]]),"DNF",CONCATENATE(RANK(rounds_cum_time[[#This Row],[41]],rounds_cum_time[41],1),"."))</f>
        <v>64.</v>
      </c>
      <c r="AY55" s="129" t="str">
        <f>IF(ISBLANK(laps_times[[#This Row],[42]]),"DNF",CONCATENATE(RANK(rounds_cum_time[[#This Row],[42]],rounds_cum_time[42],1),"."))</f>
        <v>64.</v>
      </c>
      <c r="AZ55" s="129" t="str">
        <f>IF(ISBLANK(laps_times[[#This Row],[43]]),"DNF",CONCATENATE(RANK(rounds_cum_time[[#This Row],[43]],rounds_cum_time[43],1),"."))</f>
        <v>64.</v>
      </c>
      <c r="BA55" s="129" t="str">
        <f>IF(ISBLANK(laps_times[[#This Row],[44]]),"DNF",CONCATENATE(RANK(rounds_cum_time[[#This Row],[44]],rounds_cum_time[44],1),"."))</f>
        <v>64.</v>
      </c>
      <c r="BB55" s="129" t="str">
        <f>IF(ISBLANK(laps_times[[#This Row],[45]]),"DNF",CONCATENATE(RANK(rounds_cum_time[[#This Row],[45]],rounds_cum_time[45],1),"."))</f>
        <v>65.</v>
      </c>
      <c r="BC55" s="129" t="str">
        <f>IF(ISBLANK(laps_times[[#This Row],[46]]),"DNF",CONCATENATE(RANK(rounds_cum_time[[#This Row],[46]],rounds_cum_time[46],1),"."))</f>
        <v>65.</v>
      </c>
      <c r="BD55" s="129" t="str">
        <f>IF(ISBLANK(laps_times[[#This Row],[47]]),"DNF",CONCATENATE(RANK(rounds_cum_time[[#This Row],[47]],rounds_cum_time[47],1),"."))</f>
        <v>65.</v>
      </c>
      <c r="BE55" s="129" t="str">
        <f>IF(ISBLANK(laps_times[[#This Row],[48]]),"DNF",CONCATENATE(RANK(rounds_cum_time[[#This Row],[48]],rounds_cum_time[48],1),"."))</f>
        <v>65.</v>
      </c>
      <c r="BF55" s="129" t="str">
        <f>IF(ISBLANK(laps_times[[#This Row],[49]]),"DNF",CONCATENATE(RANK(rounds_cum_time[[#This Row],[49]],rounds_cum_time[49],1),"."))</f>
        <v>65.</v>
      </c>
      <c r="BG55" s="129" t="str">
        <f>IF(ISBLANK(laps_times[[#This Row],[50]]),"DNF",CONCATENATE(RANK(rounds_cum_time[[#This Row],[50]],rounds_cum_time[50],1),"."))</f>
        <v>65.</v>
      </c>
      <c r="BH55" s="129" t="str">
        <f>IF(ISBLANK(laps_times[[#This Row],[51]]),"DNF",CONCATENATE(RANK(rounds_cum_time[[#This Row],[51]],rounds_cum_time[51],1),"."))</f>
        <v>65.</v>
      </c>
      <c r="BI55" s="129" t="str">
        <f>IF(ISBLANK(laps_times[[#This Row],[52]]),"DNF",CONCATENATE(RANK(rounds_cum_time[[#This Row],[52]],rounds_cum_time[52],1),"."))</f>
        <v>65.</v>
      </c>
      <c r="BJ55" s="129" t="str">
        <f>IF(ISBLANK(laps_times[[#This Row],[53]]),"DNF",CONCATENATE(RANK(rounds_cum_time[[#This Row],[53]],rounds_cum_time[53],1),"."))</f>
        <v>65.</v>
      </c>
      <c r="BK55" s="129" t="str">
        <f>IF(ISBLANK(laps_times[[#This Row],[54]]),"DNF",CONCATENATE(RANK(rounds_cum_time[[#This Row],[54]],rounds_cum_time[54],1),"."))</f>
        <v>63.</v>
      </c>
      <c r="BL55" s="129" t="str">
        <f>IF(ISBLANK(laps_times[[#This Row],[55]]),"DNF",CONCATENATE(RANK(rounds_cum_time[[#This Row],[55]],rounds_cum_time[55],1),"."))</f>
        <v>63.</v>
      </c>
      <c r="BM55" s="129" t="str">
        <f>IF(ISBLANK(laps_times[[#This Row],[56]]),"DNF",CONCATENATE(RANK(rounds_cum_time[[#This Row],[56]],rounds_cum_time[56],1),"."))</f>
        <v>63.</v>
      </c>
      <c r="BN55" s="129" t="str">
        <f>IF(ISBLANK(laps_times[[#This Row],[57]]),"DNF",CONCATENATE(RANK(rounds_cum_time[[#This Row],[57]],rounds_cum_time[57],1),"."))</f>
        <v>63.</v>
      </c>
      <c r="BO55" s="129" t="str">
        <f>IF(ISBLANK(laps_times[[#This Row],[58]]),"DNF",CONCATENATE(RANK(rounds_cum_time[[#This Row],[58]],rounds_cum_time[58],1),"."))</f>
        <v>62.</v>
      </c>
      <c r="BP55" s="129" t="str">
        <f>IF(ISBLANK(laps_times[[#This Row],[59]]),"DNF",CONCATENATE(RANK(rounds_cum_time[[#This Row],[59]],rounds_cum_time[59],1),"."))</f>
        <v>61.</v>
      </c>
      <c r="BQ55" s="129" t="str">
        <f>IF(ISBLANK(laps_times[[#This Row],[60]]),"DNF",CONCATENATE(RANK(rounds_cum_time[[#This Row],[60]],rounds_cum_time[60],1),"."))</f>
        <v>61.</v>
      </c>
      <c r="BR55" s="129" t="str">
        <f>IF(ISBLANK(laps_times[[#This Row],[61]]),"DNF",CONCATENATE(RANK(rounds_cum_time[[#This Row],[61]],rounds_cum_time[61],1),"."))</f>
        <v>61.</v>
      </c>
      <c r="BS55" s="129" t="str">
        <f>IF(ISBLANK(laps_times[[#This Row],[62]]),"DNF",CONCATENATE(RANK(rounds_cum_time[[#This Row],[62]],rounds_cum_time[62],1),"."))</f>
        <v>61.</v>
      </c>
      <c r="BT55" s="129" t="str">
        <f>IF(ISBLANK(laps_times[[#This Row],[63]]),"DNF",CONCATENATE(RANK(rounds_cum_time[[#This Row],[63]],rounds_cum_time[63],1),"."))</f>
        <v>62.</v>
      </c>
      <c r="BU55" s="129" t="str">
        <f>IF(ISBLANK(laps_times[[#This Row],[64]]),"DNF",CONCATENATE(RANK(rounds_cum_time[[#This Row],[64]],rounds_cum_time[64],1),"."))</f>
        <v>62.</v>
      </c>
      <c r="BV55" s="129" t="str">
        <f>IF(ISBLANK(laps_times[[#This Row],[65]]),"DNF",CONCATENATE(RANK(rounds_cum_time[[#This Row],[65]],rounds_cum_time[65],1),"."))</f>
        <v>63.</v>
      </c>
      <c r="BW55" s="129" t="str">
        <f>IF(ISBLANK(laps_times[[#This Row],[66]]),"DNF",CONCATENATE(RANK(rounds_cum_time[[#This Row],[66]],rounds_cum_time[66],1),"."))</f>
        <v>63.</v>
      </c>
      <c r="BX55" s="129" t="str">
        <f>IF(ISBLANK(laps_times[[#This Row],[67]]),"DNF",CONCATENATE(RANK(rounds_cum_time[[#This Row],[67]],rounds_cum_time[67],1),"."))</f>
        <v>63.</v>
      </c>
      <c r="BY55" s="129" t="str">
        <f>IF(ISBLANK(laps_times[[#This Row],[68]]),"DNF",CONCATENATE(RANK(rounds_cum_time[[#This Row],[68]],rounds_cum_time[68],1),"."))</f>
        <v>63.</v>
      </c>
      <c r="BZ55" s="129" t="str">
        <f>IF(ISBLANK(laps_times[[#This Row],[69]]),"DNF",CONCATENATE(RANK(rounds_cum_time[[#This Row],[69]],rounds_cum_time[69],1),"."))</f>
        <v>63.</v>
      </c>
      <c r="CA55" s="129" t="str">
        <f>IF(ISBLANK(laps_times[[#This Row],[70]]),"DNF",CONCATENATE(RANK(rounds_cum_time[[#This Row],[70]],rounds_cum_time[70],1),"."))</f>
        <v>63.</v>
      </c>
      <c r="CB55" s="129" t="str">
        <f>IF(ISBLANK(laps_times[[#This Row],[71]]),"DNF",CONCATENATE(RANK(rounds_cum_time[[#This Row],[71]],rounds_cum_time[71],1),"."))</f>
        <v>62.</v>
      </c>
      <c r="CC55" s="129" t="str">
        <f>IF(ISBLANK(laps_times[[#This Row],[72]]),"DNF",CONCATENATE(RANK(rounds_cum_time[[#This Row],[72]],rounds_cum_time[72],1),"."))</f>
        <v>62.</v>
      </c>
      <c r="CD55" s="129" t="str">
        <f>IF(ISBLANK(laps_times[[#This Row],[73]]),"DNF",CONCATENATE(RANK(rounds_cum_time[[#This Row],[73]],rounds_cum_time[73],1),"."))</f>
        <v>62.</v>
      </c>
      <c r="CE55" s="129" t="str">
        <f>IF(ISBLANK(laps_times[[#This Row],[74]]),"DNF",CONCATENATE(RANK(rounds_cum_time[[#This Row],[74]],rounds_cum_time[74],1),"."))</f>
        <v>61.</v>
      </c>
      <c r="CF55" s="129" t="str">
        <f>IF(ISBLANK(laps_times[[#This Row],[75]]),"DNF",CONCATENATE(RANK(rounds_cum_time[[#This Row],[75]],rounds_cum_time[75],1),"."))</f>
        <v>61.</v>
      </c>
      <c r="CG55" s="129" t="str">
        <f>IF(ISBLANK(laps_times[[#This Row],[76]]),"DNF",CONCATENATE(RANK(rounds_cum_time[[#This Row],[76]],rounds_cum_time[76],1),"."))</f>
        <v>60.</v>
      </c>
      <c r="CH55" s="129" t="str">
        <f>IF(ISBLANK(laps_times[[#This Row],[77]]),"DNF",CONCATENATE(RANK(rounds_cum_time[[#This Row],[77]],rounds_cum_time[77],1),"."))</f>
        <v>60.</v>
      </c>
      <c r="CI55" s="129" t="str">
        <f>IF(ISBLANK(laps_times[[#This Row],[78]]),"DNF",CONCATENATE(RANK(rounds_cum_time[[#This Row],[78]],rounds_cum_time[78],1),"."))</f>
        <v>60.</v>
      </c>
      <c r="CJ55" s="129" t="str">
        <f>IF(ISBLANK(laps_times[[#This Row],[79]]),"DNF",CONCATENATE(RANK(rounds_cum_time[[#This Row],[79]],rounds_cum_time[79],1),"."))</f>
        <v>60.</v>
      </c>
      <c r="CK55" s="129" t="str">
        <f>IF(ISBLANK(laps_times[[#This Row],[80]]),"DNF",CONCATENATE(RANK(rounds_cum_time[[#This Row],[80]],rounds_cum_time[80],1),"."))</f>
        <v>60.</v>
      </c>
      <c r="CL55" s="129" t="str">
        <f>IF(ISBLANK(laps_times[[#This Row],[81]]),"DNF",CONCATENATE(RANK(rounds_cum_time[[#This Row],[81]],rounds_cum_time[81],1),"."))</f>
        <v>59.</v>
      </c>
      <c r="CM55" s="129" t="str">
        <f>IF(ISBLANK(laps_times[[#This Row],[82]]),"DNF",CONCATENATE(RANK(rounds_cum_time[[#This Row],[82]],rounds_cum_time[82],1),"."))</f>
        <v>59.</v>
      </c>
      <c r="CN55" s="129" t="str">
        <f>IF(ISBLANK(laps_times[[#This Row],[83]]),"DNF",CONCATENATE(RANK(rounds_cum_time[[#This Row],[83]],rounds_cum_time[83],1),"."))</f>
        <v>60.</v>
      </c>
      <c r="CO55" s="129" t="str">
        <f>IF(ISBLANK(laps_times[[#This Row],[84]]),"DNF",CONCATENATE(RANK(rounds_cum_time[[#This Row],[84]],rounds_cum_time[84],1),"."))</f>
        <v>59.</v>
      </c>
      <c r="CP55" s="129" t="str">
        <f>IF(ISBLANK(laps_times[[#This Row],[85]]),"DNF",CONCATENATE(RANK(rounds_cum_time[[#This Row],[85]],rounds_cum_time[85],1),"."))</f>
        <v>58.</v>
      </c>
      <c r="CQ55" s="129" t="str">
        <f>IF(ISBLANK(laps_times[[#This Row],[86]]),"DNF",CONCATENATE(RANK(rounds_cum_time[[#This Row],[86]],rounds_cum_time[86],1),"."))</f>
        <v>58.</v>
      </c>
      <c r="CR55" s="129" t="str">
        <f>IF(ISBLANK(laps_times[[#This Row],[87]]),"DNF",CONCATENATE(RANK(rounds_cum_time[[#This Row],[87]],rounds_cum_time[87],1),"."))</f>
        <v>57.</v>
      </c>
      <c r="CS55" s="129" t="str">
        <f>IF(ISBLANK(laps_times[[#This Row],[88]]),"DNF",CONCATENATE(RANK(rounds_cum_time[[#This Row],[88]],rounds_cum_time[88],1),"."))</f>
        <v>57.</v>
      </c>
      <c r="CT55" s="129" t="str">
        <f>IF(ISBLANK(laps_times[[#This Row],[89]]),"DNF",CONCATENATE(RANK(rounds_cum_time[[#This Row],[89]],rounds_cum_time[89],1),"."))</f>
        <v>57.</v>
      </c>
      <c r="CU55" s="129" t="str">
        <f>IF(ISBLANK(laps_times[[#This Row],[90]]),"DNF",CONCATENATE(RANK(rounds_cum_time[[#This Row],[90]],rounds_cum_time[90],1),"."))</f>
        <v>56.</v>
      </c>
      <c r="CV55" s="129" t="str">
        <f>IF(ISBLANK(laps_times[[#This Row],[91]]),"DNF",CONCATENATE(RANK(rounds_cum_time[[#This Row],[91]],rounds_cum_time[91],1),"."))</f>
        <v>55.</v>
      </c>
      <c r="CW55" s="129" t="str">
        <f>IF(ISBLANK(laps_times[[#This Row],[92]]),"DNF",CONCATENATE(RANK(rounds_cum_time[[#This Row],[92]],rounds_cum_time[92],1),"."))</f>
        <v>55.</v>
      </c>
      <c r="CX55" s="129" t="str">
        <f>IF(ISBLANK(laps_times[[#This Row],[93]]),"DNF",CONCATENATE(RANK(rounds_cum_time[[#This Row],[93]],rounds_cum_time[93],1),"."))</f>
        <v>55.</v>
      </c>
      <c r="CY55" s="129" t="str">
        <f>IF(ISBLANK(laps_times[[#This Row],[94]]),"DNF",CONCATENATE(RANK(rounds_cum_time[[#This Row],[94]],rounds_cum_time[94],1),"."))</f>
        <v>54.</v>
      </c>
      <c r="CZ55" s="129" t="str">
        <f>IF(ISBLANK(laps_times[[#This Row],[95]]),"DNF",CONCATENATE(RANK(rounds_cum_time[[#This Row],[95]],rounds_cum_time[95],1),"."))</f>
        <v>54.</v>
      </c>
      <c r="DA55" s="129" t="str">
        <f>IF(ISBLANK(laps_times[[#This Row],[96]]),"DNF",CONCATENATE(RANK(rounds_cum_time[[#This Row],[96]],rounds_cum_time[96],1),"."))</f>
        <v>54.</v>
      </c>
      <c r="DB55" s="129" t="str">
        <f>IF(ISBLANK(laps_times[[#This Row],[97]]),"DNF",CONCATENATE(RANK(rounds_cum_time[[#This Row],[97]],rounds_cum_time[97],1),"."))</f>
        <v>54.</v>
      </c>
      <c r="DC55" s="129" t="str">
        <f>IF(ISBLANK(laps_times[[#This Row],[98]]),"DNF",CONCATENATE(RANK(rounds_cum_time[[#This Row],[98]],rounds_cum_time[98],1),"."))</f>
        <v>54.</v>
      </c>
      <c r="DD55" s="129" t="str">
        <f>IF(ISBLANK(laps_times[[#This Row],[99]]),"DNF",CONCATENATE(RANK(rounds_cum_time[[#This Row],[99]],rounds_cum_time[99],1),"."))</f>
        <v>54.</v>
      </c>
      <c r="DE55" s="129" t="str">
        <f>IF(ISBLANK(laps_times[[#This Row],[100]]),"DNF",CONCATENATE(RANK(rounds_cum_time[[#This Row],[100]],rounds_cum_time[100],1),"."))</f>
        <v>54.</v>
      </c>
      <c r="DF55" s="129" t="str">
        <f>IF(ISBLANK(laps_times[[#This Row],[101]]),"DNF",CONCATENATE(RANK(rounds_cum_time[[#This Row],[101]],rounds_cum_time[101],1),"."))</f>
        <v>54.</v>
      </c>
      <c r="DG55" s="129" t="str">
        <f>IF(ISBLANK(laps_times[[#This Row],[102]]),"DNF",CONCATENATE(RANK(rounds_cum_time[[#This Row],[102]],rounds_cum_time[102],1),"."))</f>
        <v>54.</v>
      </c>
      <c r="DH55" s="129" t="str">
        <f>IF(ISBLANK(laps_times[[#This Row],[103]]),"DNF",CONCATENATE(RANK(rounds_cum_time[[#This Row],[103]],rounds_cum_time[103],1),"."))</f>
        <v>53.</v>
      </c>
      <c r="DI55" s="130" t="str">
        <f>IF(ISBLANK(laps_times[[#This Row],[104]]),"DNF",CONCATENATE(RANK(rounds_cum_time[[#This Row],[104]],rounds_cum_time[104],1),"."))</f>
        <v>52.</v>
      </c>
      <c r="DJ55" s="130" t="str">
        <f>IF(ISBLANK(laps_times[[#This Row],[105]]),"DNF",CONCATENATE(RANK(rounds_cum_time[[#This Row],[105]],rounds_cum_time[105],1),"."))</f>
        <v>52.</v>
      </c>
    </row>
    <row r="56" spans="2:114">
      <c r="B56" s="123">
        <f>laps_times[[#This Row],[poř]]</f>
        <v>53</v>
      </c>
      <c r="C56" s="128">
        <f>laps_times[[#This Row],[s.č.]]</f>
        <v>62</v>
      </c>
      <c r="D56" s="124" t="str">
        <f>laps_times[[#This Row],[jméno]]</f>
        <v>Rybáčková Soňa</v>
      </c>
      <c r="E56" s="125">
        <f>laps_times[[#This Row],[roč]]</f>
        <v>1983</v>
      </c>
      <c r="F56" s="125" t="str">
        <f>laps_times[[#This Row],[kat]]</f>
        <v>Z1</v>
      </c>
      <c r="G56" s="125">
        <f>laps_times[[#This Row],[poř_kat]]</f>
        <v>4</v>
      </c>
      <c r="H56" s="124" t="str">
        <f>IF(ISBLANK(laps_times[[#This Row],[klub]]),"-",laps_times[[#This Row],[klub]])</f>
        <v>MK Kladno</v>
      </c>
      <c r="I56" s="133">
        <f>laps_times[[#This Row],[celk. čas]]</f>
        <v>0.16970370370370369</v>
      </c>
      <c r="J56" s="129" t="str">
        <f>IF(ISBLANK(laps_times[[#This Row],[1]]),"DNF",CONCATENATE(RANK(rounds_cum_time[[#This Row],[1]],rounds_cum_time[1],1),"."))</f>
        <v>72.</v>
      </c>
      <c r="K56" s="129" t="str">
        <f>IF(ISBLANK(laps_times[[#This Row],[2]]),"DNF",CONCATENATE(RANK(rounds_cum_time[[#This Row],[2]],rounds_cum_time[2],1),"."))</f>
        <v>70.</v>
      </c>
      <c r="L56" s="129" t="str">
        <f>IF(ISBLANK(laps_times[[#This Row],[3]]),"DNF",CONCATENATE(RANK(rounds_cum_time[[#This Row],[3]],rounds_cum_time[3],1),"."))</f>
        <v>72.</v>
      </c>
      <c r="M56" s="129" t="str">
        <f>IF(ISBLANK(laps_times[[#This Row],[4]]),"DNF",CONCATENATE(RANK(rounds_cum_time[[#This Row],[4]],rounds_cum_time[4],1),"."))</f>
        <v>72.</v>
      </c>
      <c r="N56" s="129" t="str">
        <f>IF(ISBLANK(laps_times[[#This Row],[5]]),"DNF",CONCATENATE(RANK(rounds_cum_time[[#This Row],[5]],rounds_cum_time[5],1),"."))</f>
        <v>72.</v>
      </c>
      <c r="O56" s="129" t="str">
        <f>IF(ISBLANK(laps_times[[#This Row],[6]]),"DNF",CONCATENATE(RANK(rounds_cum_time[[#This Row],[6]],rounds_cum_time[6],1),"."))</f>
        <v>72.</v>
      </c>
      <c r="P56" s="129" t="str">
        <f>IF(ISBLANK(laps_times[[#This Row],[7]]),"DNF",CONCATENATE(RANK(rounds_cum_time[[#This Row],[7]],rounds_cum_time[7],1),"."))</f>
        <v>71.</v>
      </c>
      <c r="Q56" s="129" t="str">
        <f>IF(ISBLANK(laps_times[[#This Row],[8]]),"DNF",CONCATENATE(RANK(rounds_cum_time[[#This Row],[8]],rounds_cum_time[8],1),"."))</f>
        <v>71.</v>
      </c>
      <c r="R56" s="129" t="str">
        <f>IF(ISBLANK(laps_times[[#This Row],[9]]),"DNF",CONCATENATE(RANK(rounds_cum_time[[#This Row],[9]],rounds_cum_time[9],1),"."))</f>
        <v>71.</v>
      </c>
      <c r="S56" s="129" t="str">
        <f>IF(ISBLANK(laps_times[[#This Row],[10]]),"DNF",CONCATENATE(RANK(rounds_cum_time[[#This Row],[10]],rounds_cum_time[10],1),"."))</f>
        <v>70.</v>
      </c>
      <c r="T56" s="129" t="str">
        <f>IF(ISBLANK(laps_times[[#This Row],[11]]),"DNF",CONCATENATE(RANK(rounds_cum_time[[#This Row],[11]],rounds_cum_time[11],1),"."))</f>
        <v>68.</v>
      </c>
      <c r="U56" s="129" t="str">
        <f>IF(ISBLANK(laps_times[[#This Row],[12]]),"DNF",CONCATENATE(RANK(rounds_cum_time[[#This Row],[12]],rounds_cum_time[12],1),"."))</f>
        <v>68.</v>
      </c>
      <c r="V56" s="129" t="str">
        <f>IF(ISBLANK(laps_times[[#This Row],[13]]),"DNF",CONCATENATE(RANK(rounds_cum_time[[#This Row],[13]],rounds_cum_time[13],1),"."))</f>
        <v>68.</v>
      </c>
      <c r="W56" s="129" t="str">
        <f>IF(ISBLANK(laps_times[[#This Row],[14]]),"DNF",CONCATENATE(RANK(rounds_cum_time[[#This Row],[14]],rounds_cum_time[14],1),"."))</f>
        <v>69.</v>
      </c>
      <c r="X56" s="129" t="str">
        <f>IF(ISBLANK(laps_times[[#This Row],[15]]),"DNF",CONCATENATE(RANK(rounds_cum_time[[#This Row],[15]],rounds_cum_time[15],1),"."))</f>
        <v>69.</v>
      </c>
      <c r="Y56" s="129" t="str">
        <f>IF(ISBLANK(laps_times[[#This Row],[16]]),"DNF",CONCATENATE(RANK(rounds_cum_time[[#This Row],[16]],rounds_cum_time[16],1),"."))</f>
        <v>69.</v>
      </c>
      <c r="Z56" s="129" t="str">
        <f>IF(ISBLANK(laps_times[[#This Row],[17]]),"DNF",CONCATENATE(RANK(rounds_cum_time[[#This Row],[17]],rounds_cum_time[17],1),"."))</f>
        <v>68.</v>
      </c>
      <c r="AA56" s="129" t="str">
        <f>IF(ISBLANK(laps_times[[#This Row],[18]]),"DNF",CONCATENATE(RANK(rounds_cum_time[[#This Row],[18]],rounds_cum_time[18],1),"."))</f>
        <v>68.</v>
      </c>
      <c r="AB56" s="129" t="str">
        <f>IF(ISBLANK(laps_times[[#This Row],[19]]),"DNF",CONCATENATE(RANK(rounds_cum_time[[#This Row],[19]],rounds_cum_time[19],1),"."))</f>
        <v>68.</v>
      </c>
      <c r="AC56" s="129" t="str">
        <f>IF(ISBLANK(laps_times[[#This Row],[20]]),"DNF",CONCATENATE(RANK(rounds_cum_time[[#This Row],[20]],rounds_cum_time[20],1),"."))</f>
        <v>69.</v>
      </c>
      <c r="AD56" s="129" t="str">
        <f>IF(ISBLANK(laps_times[[#This Row],[21]]),"DNF",CONCATENATE(RANK(rounds_cum_time[[#This Row],[21]],rounds_cum_time[21],1),"."))</f>
        <v>68.</v>
      </c>
      <c r="AE56" s="129" t="str">
        <f>IF(ISBLANK(laps_times[[#This Row],[22]]),"DNF",CONCATENATE(RANK(rounds_cum_time[[#This Row],[22]],rounds_cum_time[22],1),"."))</f>
        <v>68.</v>
      </c>
      <c r="AF56" s="129" t="str">
        <f>IF(ISBLANK(laps_times[[#This Row],[23]]),"DNF",CONCATENATE(RANK(rounds_cum_time[[#This Row],[23]],rounds_cum_time[23],1),"."))</f>
        <v>67.</v>
      </c>
      <c r="AG56" s="129" t="str">
        <f>IF(ISBLANK(laps_times[[#This Row],[24]]),"DNF",CONCATENATE(RANK(rounds_cum_time[[#This Row],[24]],rounds_cum_time[24],1),"."))</f>
        <v>67.</v>
      </c>
      <c r="AH56" s="129" t="str">
        <f>IF(ISBLANK(laps_times[[#This Row],[25]]),"DNF",CONCATENATE(RANK(rounds_cum_time[[#This Row],[25]],rounds_cum_time[25],1),"."))</f>
        <v>67.</v>
      </c>
      <c r="AI56" s="129" t="str">
        <f>IF(ISBLANK(laps_times[[#This Row],[26]]),"DNF",CONCATENATE(RANK(rounds_cum_time[[#This Row],[26]],rounds_cum_time[26],1),"."))</f>
        <v>67.</v>
      </c>
      <c r="AJ56" s="129" t="str">
        <f>IF(ISBLANK(laps_times[[#This Row],[27]]),"DNF",CONCATENATE(RANK(rounds_cum_time[[#This Row],[27]],rounds_cum_time[27],1),"."))</f>
        <v>67.</v>
      </c>
      <c r="AK56" s="129" t="str">
        <f>IF(ISBLANK(laps_times[[#This Row],[28]]),"DNF",CONCATENATE(RANK(rounds_cum_time[[#This Row],[28]],rounds_cum_time[28],1),"."))</f>
        <v>67.</v>
      </c>
      <c r="AL56" s="129" t="str">
        <f>IF(ISBLANK(laps_times[[#This Row],[29]]),"DNF",CONCATENATE(RANK(rounds_cum_time[[#This Row],[29]],rounds_cum_time[29],1),"."))</f>
        <v>67.</v>
      </c>
      <c r="AM56" s="129" t="str">
        <f>IF(ISBLANK(laps_times[[#This Row],[30]]),"DNF",CONCATENATE(RANK(rounds_cum_time[[#This Row],[30]],rounds_cum_time[30],1),"."))</f>
        <v>67.</v>
      </c>
      <c r="AN56" s="129" t="str">
        <f>IF(ISBLANK(laps_times[[#This Row],[31]]),"DNF",CONCATENATE(RANK(rounds_cum_time[[#This Row],[31]],rounds_cum_time[31],1),"."))</f>
        <v>67.</v>
      </c>
      <c r="AO56" s="129" t="str">
        <f>IF(ISBLANK(laps_times[[#This Row],[32]]),"DNF",CONCATENATE(RANK(rounds_cum_time[[#This Row],[32]],rounds_cum_time[32],1),"."))</f>
        <v>67.</v>
      </c>
      <c r="AP56" s="129" t="str">
        <f>IF(ISBLANK(laps_times[[#This Row],[33]]),"DNF",CONCATENATE(RANK(rounds_cum_time[[#This Row],[33]],rounds_cum_time[33],1),"."))</f>
        <v>66.</v>
      </c>
      <c r="AQ56" s="129" t="str">
        <f>IF(ISBLANK(laps_times[[#This Row],[34]]),"DNF",CONCATENATE(RANK(rounds_cum_time[[#This Row],[34]],rounds_cum_time[34],1),"."))</f>
        <v>65.</v>
      </c>
      <c r="AR56" s="129" t="str">
        <f>IF(ISBLANK(laps_times[[#This Row],[35]]),"DNF",CONCATENATE(RANK(rounds_cum_time[[#This Row],[35]],rounds_cum_time[35],1),"."))</f>
        <v>65.</v>
      </c>
      <c r="AS56" s="129" t="str">
        <f>IF(ISBLANK(laps_times[[#This Row],[36]]),"DNF",CONCATENATE(RANK(rounds_cum_time[[#This Row],[36]],rounds_cum_time[36],1),"."))</f>
        <v>65.</v>
      </c>
      <c r="AT56" s="129" t="str">
        <f>IF(ISBLANK(laps_times[[#This Row],[37]]),"DNF",CONCATENATE(RANK(rounds_cum_time[[#This Row],[37]],rounds_cum_time[37],1),"."))</f>
        <v>63.</v>
      </c>
      <c r="AU56" s="129" t="str">
        <f>IF(ISBLANK(laps_times[[#This Row],[38]]),"DNF",CONCATENATE(RANK(rounds_cum_time[[#This Row],[38]],rounds_cum_time[38],1),"."))</f>
        <v>63.</v>
      </c>
      <c r="AV56" s="129" t="str">
        <f>IF(ISBLANK(laps_times[[#This Row],[39]]),"DNF",CONCATENATE(RANK(rounds_cum_time[[#This Row],[39]],rounds_cum_time[39],1),"."))</f>
        <v>63.</v>
      </c>
      <c r="AW56" s="129" t="str">
        <f>IF(ISBLANK(laps_times[[#This Row],[40]]),"DNF",CONCATENATE(RANK(rounds_cum_time[[#This Row],[40]],rounds_cum_time[40],1),"."))</f>
        <v>63.</v>
      </c>
      <c r="AX56" s="129" t="str">
        <f>IF(ISBLANK(laps_times[[#This Row],[41]]),"DNF",CONCATENATE(RANK(rounds_cum_time[[#This Row],[41]],rounds_cum_time[41],1),"."))</f>
        <v>63.</v>
      </c>
      <c r="AY56" s="129" t="str">
        <f>IF(ISBLANK(laps_times[[#This Row],[42]]),"DNF",CONCATENATE(RANK(rounds_cum_time[[#This Row],[42]],rounds_cum_time[42],1),"."))</f>
        <v>63.</v>
      </c>
      <c r="AZ56" s="129" t="str">
        <f>IF(ISBLANK(laps_times[[#This Row],[43]]),"DNF",CONCATENATE(RANK(rounds_cum_time[[#This Row],[43]],rounds_cum_time[43],1),"."))</f>
        <v>63.</v>
      </c>
      <c r="BA56" s="129" t="str">
        <f>IF(ISBLANK(laps_times[[#This Row],[44]]),"DNF",CONCATENATE(RANK(rounds_cum_time[[#This Row],[44]],rounds_cum_time[44],1),"."))</f>
        <v>63.</v>
      </c>
      <c r="BB56" s="129" t="str">
        <f>IF(ISBLANK(laps_times[[#This Row],[45]]),"DNF",CONCATENATE(RANK(rounds_cum_time[[#This Row],[45]],rounds_cum_time[45],1),"."))</f>
        <v>63.</v>
      </c>
      <c r="BC56" s="129" t="str">
        <f>IF(ISBLANK(laps_times[[#This Row],[46]]),"DNF",CONCATENATE(RANK(rounds_cum_time[[#This Row],[46]],rounds_cum_time[46],1),"."))</f>
        <v>63.</v>
      </c>
      <c r="BD56" s="129" t="str">
        <f>IF(ISBLANK(laps_times[[#This Row],[47]]),"DNF",CONCATENATE(RANK(rounds_cum_time[[#This Row],[47]],rounds_cum_time[47],1),"."))</f>
        <v>63.</v>
      </c>
      <c r="BE56" s="129" t="str">
        <f>IF(ISBLANK(laps_times[[#This Row],[48]]),"DNF",CONCATENATE(RANK(rounds_cum_time[[#This Row],[48]],rounds_cum_time[48],1),"."))</f>
        <v>63.</v>
      </c>
      <c r="BF56" s="129" t="str">
        <f>IF(ISBLANK(laps_times[[#This Row],[49]]),"DNF",CONCATENATE(RANK(rounds_cum_time[[#This Row],[49]],rounds_cum_time[49],1),"."))</f>
        <v>63.</v>
      </c>
      <c r="BG56" s="129" t="str">
        <f>IF(ISBLANK(laps_times[[#This Row],[50]]),"DNF",CONCATENATE(RANK(rounds_cum_time[[#This Row],[50]],rounds_cum_time[50],1),"."))</f>
        <v>63.</v>
      </c>
      <c r="BH56" s="129" t="str">
        <f>IF(ISBLANK(laps_times[[#This Row],[51]]),"DNF",CONCATENATE(RANK(rounds_cum_time[[#This Row],[51]],rounds_cum_time[51],1),"."))</f>
        <v>63.</v>
      </c>
      <c r="BI56" s="129" t="str">
        <f>IF(ISBLANK(laps_times[[#This Row],[52]]),"DNF",CONCATENATE(RANK(rounds_cum_time[[#This Row],[52]],rounds_cum_time[52],1),"."))</f>
        <v>63.</v>
      </c>
      <c r="BJ56" s="129" t="str">
        <f>IF(ISBLANK(laps_times[[#This Row],[53]]),"DNF",CONCATENATE(RANK(rounds_cum_time[[#This Row],[53]],rounds_cum_time[53],1),"."))</f>
        <v>62.</v>
      </c>
      <c r="BK56" s="129" t="str">
        <f>IF(ISBLANK(laps_times[[#This Row],[54]]),"DNF",CONCATENATE(RANK(rounds_cum_time[[#This Row],[54]],rounds_cum_time[54],1),"."))</f>
        <v>62.</v>
      </c>
      <c r="BL56" s="129" t="str">
        <f>IF(ISBLANK(laps_times[[#This Row],[55]]),"DNF",CONCATENATE(RANK(rounds_cum_time[[#This Row],[55]],rounds_cum_time[55],1),"."))</f>
        <v>62.</v>
      </c>
      <c r="BM56" s="129" t="str">
        <f>IF(ISBLANK(laps_times[[#This Row],[56]]),"DNF",CONCATENATE(RANK(rounds_cum_time[[#This Row],[56]],rounds_cum_time[56],1),"."))</f>
        <v>62.</v>
      </c>
      <c r="BN56" s="129" t="str">
        <f>IF(ISBLANK(laps_times[[#This Row],[57]]),"DNF",CONCATENATE(RANK(rounds_cum_time[[#This Row],[57]],rounds_cum_time[57],1),"."))</f>
        <v>61.</v>
      </c>
      <c r="BO56" s="129" t="str">
        <f>IF(ISBLANK(laps_times[[#This Row],[58]]),"DNF",CONCATENATE(RANK(rounds_cum_time[[#This Row],[58]],rounds_cum_time[58],1),"."))</f>
        <v>61.</v>
      </c>
      <c r="BP56" s="129" t="str">
        <f>IF(ISBLANK(laps_times[[#This Row],[59]]),"DNF",CONCATENATE(RANK(rounds_cum_time[[#This Row],[59]],rounds_cum_time[59],1),"."))</f>
        <v>62.</v>
      </c>
      <c r="BQ56" s="129" t="str">
        <f>IF(ISBLANK(laps_times[[#This Row],[60]]),"DNF",CONCATENATE(RANK(rounds_cum_time[[#This Row],[60]],rounds_cum_time[60],1),"."))</f>
        <v>62.</v>
      </c>
      <c r="BR56" s="129" t="str">
        <f>IF(ISBLANK(laps_times[[#This Row],[61]]),"DNF",CONCATENATE(RANK(rounds_cum_time[[#This Row],[61]],rounds_cum_time[61],1),"."))</f>
        <v>62.</v>
      </c>
      <c r="BS56" s="129" t="str">
        <f>IF(ISBLANK(laps_times[[#This Row],[62]]),"DNF",CONCATENATE(RANK(rounds_cum_time[[#This Row],[62]],rounds_cum_time[62],1),"."))</f>
        <v>62.</v>
      </c>
      <c r="BT56" s="129" t="str">
        <f>IF(ISBLANK(laps_times[[#This Row],[63]]),"DNF",CONCATENATE(RANK(rounds_cum_time[[#This Row],[63]],rounds_cum_time[63],1),"."))</f>
        <v>61.</v>
      </c>
      <c r="BU56" s="129" t="str">
        <f>IF(ISBLANK(laps_times[[#This Row],[64]]),"DNF",CONCATENATE(RANK(rounds_cum_time[[#This Row],[64]],rounds_cum_time[64],1),"."))</f>
        <v>61.</v>
      </c>
      <c r="BV56" s="129" t="str">
        <f>IF(ISBLANK(laps_times[[#This Row],[65]]),"DNF",CONCATENATE(RANK(rounds_cum_time[[#This Row],[65]],rounds_cum_time[65],1),"."))</f>
        <v>61.</v>
      </c>
      <c r="BW56" s="129" t="str">
        <f>IF(ISBLANK(laps_times[[#This Row],[66]]),"DNF",CONCATENATE(RANK(rounds_cum_time[[#This Row],[66]],rounds_cum_time[66],1),"."))</f>
        <v>60.</v>
      </c>
      <c r="BX56" s="129" t="str">
        <f>IF(ISBLANK(laps_times[[#This Row],[67]]),"DNF",CONCATENATE(RANK(rounds_cum_time[[#This Row],[67]],rounds_cum_time[67],1),"."))</f>
        <v>59.</v>
      </c>
      <c r="BY56" s="129" t="str">
        <f>IF(ISBLANK(laps_times[[#This Row],[68]]),"DNF",CONCATENATE(RANK(rounds_cum_time[[#This Row],[68]],rounds_cum_time[68],1),"."))</f>
        <v>58.</v>
      </c>
      <c r="BZ56" s="129" t="str">
        <f>IF(ISBLANK(laps_times[[#This Row],[69]]),"DNF",CONCATENATE(RANK(rounds_cum_time[[#This Row],[69]],rounds_cum_time[69],1),"."))</f>
        <v>58.</v>
      </c>
      <c r="CA56" s="129" t="str">
        <f>IF(ISBLANK(laps_times[[#This Row],[70]]),"DNF",CONCATENATE(RANK(rounds_cum_time[[#This Row],[70]],rounds_cum_time[70],1),"."))</f>
        <v>58.</v>
      </c>
      <c r="CB56" s="129" t="str">
        <f>IF(ISBLANK(laps_times[[#This Row],[71]]),"DNF",CONCATENATE(RANK(rounds_cum_time[[#This Row],[71]],rounds_cum_time[71],1),"."))</f>
        <v>58.</v>
      </c>
      <c r="CC56" s="129" t="str">
        <f>IF(ISBLANK(laps_times[[#This Row],[72]]),"DNF",CONCATENATE(RANK(rounds_cum_time[[#This Row],[72]],rounds_cum_time[72],1),"."))</f>
        <v>58.</v>
      </c>
      <c r="CD56" s="129" t="str">
        <f>IF(ISBLANK(laps_times[[#This Row],[73]]),"DNF",CONCATENATE(RANK(rounds_cum_time[[#This Row],[73]],rounds_cum_time[73],1),"."))</f>
        <v>58.</v>
      </c>
      <c r="CE56" s="129" t="str">
        <f>IF(ISBLANK(laps_times[[#This Row],[74]]),"DNF",CONCATENATE(RANK(rounds_cum_time[[#This Row],[74]],rounds_cum_time[74],1),"."))</f>
        <v>57.</v>
      </c>
      <c r="CF56" s="129" t="str">
        <f>IF(ISBLANK(laps_times[[#This Row],[75]]),"DNF",CONCATENATE(RANK(rounds_cum_time[[#This Row],[75]],rounds_cum_time[75],1),"."))</f>
        <v>57.</v>
      </c>
      <c r="CG56" s="129" t="str">
        <f>IF(ISBLANK(laps_times[[#This Row],[76]]),"DNF",CONCATENATE(RANK(rounds_cum_time[[#This Row],[76]],rounds_cum_time[76],1),"."))</f>
        <v>57.</v>
      </c>
      <c r="CH56" s="129" t="str">
        <f>IF(ISBLANK(laps_times[[#This Row],[77]]),"DNF",CONCATENATE(RANK(rounds_cum_time[[#This Row],[77]],rounds_cum_time[77],1),"."))</f>
        <v>57.</v>
      </c>
      <c r="CI56" s="129" t="str">
        <f>IF(ISBLANK(laps_times[[#This Row],[78]]),"DNF",CONCATENATE(RANK(rounds_cum_time[[#This Row],[78]],rounds_cum_time[78],1),"."))</f>
        <v>57.</v>
      </c>
      <c r="CJ56" s="129" t="str">
        <f>IF(ISBLANK(laps_times[[#This Row],[79]]),"DNF",CONCATENATE(RANK(rounds_cum_time[[#This Row],[79]],rounds_cum_time[79],1),"."))</f>
        <v>57.</v>
      </c>
      <c r="CK56" s="129" t="str">
        <f>IF(ISBLANK(laps_times[[#This Row],[80]]),"DNF",CONCATENATE(RANK(rounds_cum_time[[#This Row],[80]],rounds_cum_time[80],1),"."))</f>
        <v>57.</v>
      </c>
      <c r="CL56" s="129" t="str">
        <f>IF(ISBLANK(laps_times[[#This Row],[81]]),"DNF",CONCATENATE(RANK(rounds_cum_time[[#This Row],[81]],rounds_cum_time[81],1),"."))</f>
        <v>56.</v>
      </c>
      <c r="CM56" s="129" t="str">
        <f>IF(ISBLANK(laps_times[[#This Row],[82]]),"DNF",CONCATENATE(RANK(rounds_cum_time[[#This Row],[82]],rounds_cum_time[82],1),"."))</f>
        <v>56.</v>
      </c>
      <c r="CN56" s="129" t="str">
        <f>IF(ISBLANK(laps_times[[#This Row],[83]]),"DNF",CONCATENATE(RANK(rounds_cum_time[[#This Row],[83]],rounds_cum_time[83],1),"."))</f>
        <v>56.</v>
      </c>
      <c r="CO56" s="129" t="str">
        <f>IF(ISBLANK(laps_times[[#This Row],[84]]),"DNF",CONCATENATE(RANK(rounds_cum_time[[#This Row],[84]],rounds_cum_time[84],1),"."))</f>
        <v>55.</v>
      </c>
      <c r="CP56" s="129" t="str">
        <f>IF(ISBLANK(laps_times[[#This Row],[85]]),"DNF",CONCATENATE(RANK(rounds_cum_time[[#This Row],[85]],rounds_cum_time[85],1),"."))</f>
        <v>54.</v>
      </c>
      <c r="CQ56" s="129" t="str">
        <f>IF(ISBLANK(laps_times[[#This Row],[86]]),"DNF",CONCATENATE(RANK(rounds_cum_time[[#This Row],[86]],rounds_cum_time[86],1),"."))</f>
        <v>53.</v>
      </c>
      <c r="CR56" s="129" t="str">
        <f>IF(ISBLANK(laps_times[[#This Row],[87]]),"DNF",CONCATENATE(RANK(rounds_cum_time[[#This Row],[87]],rounds_cum_time[87],1),"."))</f>
        <v>53.</v>
      </c>
      <c r="CS56" s="129" t="str">
        <f>IF(ISBLANK(laps_times[[#This Row],[88]]),"DNF",CONCATENATE(RANK(rounds_cum_time[[#This Row],[88]],rounds_cum_time[88],1),"."))</f>
        <v>52.</v>
      </c>
      <c r="CT56" s="129" t="str">
        <f>IF(ISBLANK(laps_times[[#This Row],[89]]),"DNF",CONCATENATE(RANK(rounds_cum_time[[#This Row],[89]],rounds_cum_time[89],1),"."))</f>
        <v>52.</v>
      </c>
      <c r="CU56" s="129" t="str">
        <f>IF(ISBLANK(laps_times[[#This Row],[90]]),"DNF",CONCATENATE(RANK(rounds_cum_time[[#This Row],[90]],rounds_cum_time[90],1),"."))</f>
        <v>53.</v>
      </c>
      <c r="CV56" s="129" t="str">
        <f>IF(ISBLANK(laps_times[[#This Row],[91]]),"DNF",CONCATENATE(RANK(rounds_cum_time[[#This Row],[91]],rounds_cum_time[91],1),"."))</f>
        <v>53.</v>
      </c>
      <c r="CW56" s="129" t="str">
        <f>IF(ISBLANK(laps_times[[#This Row],[92]]),"DNF",CONCATENATE(RANK(rounds_cum_time[[#This Row],[92]],rounds_cum_time[92],1),"."))</f>
        <v>52.</v>
      </c>
      <c r="CX56" s="129" t="str">
        <f>IF(ISBLANK(laps_times[[#This Row],[93]]),"DNF",CONCATENATE(RANK(rounds_cum_time[[#This Row],[93]],rounds_cum_time[93],1),"."))</f>
        <v>52.</v>
      </c>
      <c r="CY56" s="129" t="str">
        <f>IF(ISBLANK(laps_times[[#This Row],[94]]),"DNF",CONCATENATE(RANK(rounds_cum_time[[#This Row],[94]],rounds_cum_time[94],1),"."))</f>
        <v>52.</v>
      </c>
      <c r="CZ56" s="129" t="str">
        <f>IF(ISBLANK(laps_times[[#This Row],[95]]),"DNF",CONCATENATE(RANK(rounds_cum_time[[#This Row],[95]],rounds_cum_time[95],1),"."))</f>
        <v>52.</v>
      </c>
      <c r="DA56" s="129" t="str">
        <f>IF(ISBLANK(laps_times[[#This Row],[96]]),"DNF",CONCATENATE(RANK(rounds_cum_time[[#This Row],[96]],rounds_cum_time[96],1),"."))</f>
        <v>52.</v>
      </c>
      <c r="DB56" s="129" t="str">
        <f>IF(ISBLANK(laps_times[[#This Row],[97]]),"DNF",CONCATENATE(RANK(rounds_cum_time[[#This Row],[97]],rounds_cum_time[97],1),"."))</f>
        <v>52.</v>
      </c>
      <c r="DC56" s="129" t="str">
        <f>IF(ISBLANK(laps_times[[#This Row],[98]]),"DNF",CONCATENATE(RANK(rounds_cum_time[[#This Row],[98]],rounds_cum_time[98],1),"."))</f>
        <v>52.</v>
      </c>
      <c r="DD56" s="129" t="str">
        <f>IF(ISBLANK(laps_times[[#This Row],[99]]),"DNF",CONCATENATE(RANK(rounds_cum_time[[#This Row],[99]],rounds_cum_time[99],1),"."))</f>
        <v>52.</v>
      </c>
      <c r="DE56" s="129" t="str">
        <f>IF(ISBLANK(laps_times[[#This Row],[100]]),"DNF",CONCATENATE(RANK(rounds_cum_time[[#This Row],[100]],rounds_cum_time[100],1),"."))</f>
        <v>52.</v>
      </c>
      <c r="DF56" s="129" t="str">
        <f>IF(ISBLANK(laps_times[[#This Row],[101]]),"DNF",CONCATENATE(RANK(rounds_cum_time[[#This Row],[101]],rounds_cum_time[101],1),"."))</f>
        <v>52.</v>
      </c>
      <c r="DG56" s="129" t="str">
        <f>IF(ISBLANK(laps_times[[#This Row],[102]]),"DNF",CONCATENATE(RANK(rounds_cum_time[[#This Row],[102]],rounds_cum_time[102],1),"."))</f>
        <v>52.</v>
      </c>
      <c r="DH56" s="129" t="str">
        <f>IF(ISBLANK(laps_times[[#This Row],[103]]),"DNF",CONCATENATE(RANK(rounds_cum_time[[#This Row],[103]],rounds_cum_time[103],1),"."))</f>
        <v>52.</v>
      </c>
      <c r="DI56" s="130" t="str">
        <f>IF(ISBLANK(laps_times[[#This Row],[104]]),"DNF",CONCATENATE(RANK(rounds_cum_time[[#This Row],[104]],rounds_cum_time[104],1),"."))</f>
        <v>53.</v>
      </c>
      <c r="DJ56" s="130" t="str">
        <f>IF(ISBLANK(laps_times[[#This Row],[105]]),"DNF",CONCATENATE(RANK(rounds_cum_time[[#This Row],[105]],rounds_cum_time[105],1),"."))</f>
        <v>53.</v>
      </c>
    </row>
    <row r="57" spans="2:114">
      <c r="B57" s="123">
        <f>laps_times[[#This Row],[poř]]</f>
        <v>54</v>
      </c>
      <c r="C57" s="128">
        <f>laps_times[[#This Row],[s.č.]]</f>
        <v>92</v>
      </c>
      <c r="D57" s="124" t="str">
        <f>laps_times[[#This Row],[jméno]]</f>
        <v>Toman Bohumil</v>
      </c>
      <c r="E57" s="125">
        <f>laps_times[[#This Row],[roč]]</f>
        <v>1973</v>
      </c>
      <c r="F57" s="125" t="str">
        <f>laps_times[[#This Row],[kat]]</f>
        <v>M40</v>
      </c>
      <c r="G57" s="125">
        <f>laps_times[[#This Row],[poř_kat]]</f>
        <v>21</v>
      </c>
      <c r="H57" s="124" t="str">
        <f>IF(ISBLANK(laps_times[[#This Row],[klub]]),"-",laps_times[[#This Row],[klub]])</f>
        <v>Týn nad Vltavou</v>
      </c>
      <c r="I57" s="133">
        <f>laps_times[[#This Row],[celk. čas]]</f>
        <v>0.17004861111111111</v>
      </c>
      <c r="J57" s="129" t="str">
        <f>IF(ISBLANK(laps_times[[#This Row],[1]]),"DNF",CONCATENATE(RANK(rounds_cum_time[[#This Row],[1]],rounds_cum_time[1],1),"."))</f>
        <v>73.</v>
      </c>
      <c r="K57" s="129" t="str">
        <f>IF(ISBLANK(laps_times[[#This Row],[2]]),"DNF",CONCATENATE(RANK(rounds_cum_time[[#This Row],[2]],rounds_cum_time[2],1),"."))</f>
        <v>71.</v>
      </c>
      <c r="L57" s="129" t="str">
        <f>IF(ISBLANK(laps_times[[#This Row],[3]]),"DNF",CONCATENATE(RANK(rounds_cum_time[[#This Row],[3]],rounds_cum_time[3],1),"."))</f>
        <v>71.</v>
      </c>
      <c r="M57" s="129" t="str">
        <f>IF(ISBLANK(laps_times[[#This Row],[4]]),"DNF",CONCATENATE(RANK(rounds_cum_time[[#This Row],[4]],rounds_cum_time[4],1),"."))</f>
        <v>70.</v>
      </c>
      <c r="N57" s="129" t="str">
        <f>IF(ISBLANK(laps_times[[#This Row],[5]]),"DNF",CONCATENATE(RANK(rounds_cum_time[[#This Row],[5]],rounds_cum_time[5],1),"."))</f>
        <v>70.</v>
      </c>
      <c r="O57" s="129" t="str">
        <f>IF(ISBLANK(laps_times[[#This Row],[6]]),"DNF",CONCATENATE(RANK(rounds_cum_time[[#This Row],[6]],rounds_cum_time[6],1),"."))</f>
        <v>69.</v>
      </c>
      <c r="P57" s="129" t="str">
        <f>IF(ISBLANK(laps_times[[#This Row],[7]]),"DNF",CONCATENATE(RANK(rounds_cum_time[[#This Row],[7]],rounds_cum_time[7],1),"."))</f>
        <v>67.</v>
      </c>
      <c r="Q57" s="129" t="str">
        <f>IF(ISBLANK(laps_times[[#This Row],[8]]),"DNF",CONCATENATE(RANK(rounds_cum_time[[#This Row],[8]],rounds_cum_time[8],1),"."))</f>
        <v>67.</v>
      </c>
      <c r="R57" s="129" t="str">
        <f>IF(ISBLANK(laps_times[[#This Row],[9]]),"DNF",CONCATENATE(RANK(rounds_cum_time[[#This Row],[9]],rounds_cum_time[9],1),"."))</f>
        <v>67.</v>
      </c>
      <c r="S57" s="129" t="str">
        <f>IF(ISBLANK(laps_times[[#This Row],[10]]),"DNF",CONCATENATE(RANK(rounds_cum_time[[#This Row],[10]],rounds_cum_time[10],1),"."))</f>
        <v>67.</v>
      </c>
      <c r="T57" s="129" t="str">
        <f>IF(ISBLANK(laps_times[[#This Row],[11]]),"DNF",CONCATENATE(RANK(rounds_cum_time[[#This Row],[11]],rounds_cum_time[11],1),"."))</f>
        <v>67.</v>
      </c>
      <c r="U57" s="129" t="str">
        <f>IF(ISBLANK(laps_times[[#This Row],[12]]),"DNF",CONCATENATE(RANK(rounds_cum_time[[#This Row],[12]],rounds_cum_time[12],1),"."))</f>
        <v>67.</v>
      </c>
      <c r="V57" s="129" t="str">
        <f>IF(ISBLANK(laps_times[[#This Row],[13]]),"DNF",CONCATENATE(RANK(rounds_cum_time[[#This Row],[13]],rounds_cum_time[13],1),"."))</f>
        <v>66.</v>
      </c>
      <c r="W57" s="129" t="str">
        <f>IF(ISBLANK(laps_times[[#This Row],[14]]),"DNF",CONCATENATE(RANK(rounds_cum_time[[#This Row],[14]],rounds_cum_time[14],1),"."))</f>
        <v>67.</v>
      </c>
      <c r="X57" s="129" t="str">
        <f>IF(ISBLANK(laps_times[[#This Row],[15]]),"DNF",CONCATENATE(RANK(rounds_cum_time[[#This Row],[15]],rounds_cum_time[15],1),"."))</f>
        <v>66.</v>
      </c>
      <c r="Y57" s="129" t="str">
        <f>IF(ISBLANK(laps_times[[#This Row],[16]]),"DNF",CONCATENATE(RANK(rounds_cum_time[[#This Row],[16]],rounds_cum_time[16],1),"."))</f>
        <v>66.</v>
      </c>
      <c r="Z57" s="129" t="str">
        <f>IF(ISBLANK(laps_times[[#This Row],[17]]),"DNF",CONCATENATE(RANK(rounds_cum_time[[#This Row],[17]],rounds_cum_time[17],1),"."))</f>
        <v>66.</v>
      </c>
      <c r="AA57" s="129" t="str">
        <f>IF(ISBLANK(laps_times[[#This Row],[18]]),"DNF",CONCATENATE(RANK(rounds_cum_time[[#This Row],[18]],rounds_cum_time[18],1),"."))</f>
        <v>66.</v>
      </c>
      <c r="AB57" s="129" t="str">
        <f>IF(ISBLANK(laps_times[[#This Row],[19]]),"DNF",CONCATENATE(RANK(rounds_cum_time[[#This Row],[19]],rounds_cum_time[19],1),"."))</f>
        <v>66.</v>
      </c>
      <c r="AC57" s="129" t="str">
        <f>IF(ISBLANK(laps_times[[#This Row],[20]]),"DNF",CONCATENATE(RANK(rounds_cum_time[[#This Row],[20]],rounds_cum_time[20],1),"."))</f>
        <v>63.</v>
      </c>
      <c r="AD57" s="129" t="str">
        <f>IF(ISBLANK(laps_times[[#This Row],[21]]),"DNF",CONCATENATE(RANK(rounds_cum_time[[#This Row],[21]],rounds_cum_time[21],1),"."))</f>
        <v>62.</v>
      </c>
      <c r="AE57" s="129" t="str">
        <f>IF(ISBLANK(laps_times[[#This Row],[22]]),"DNF",CONCATENATE(RANK(rounds_cum_time[[#This Row],[22]],rounds_cum_time[22],1),"."))</f>
        <v>62.</v>
      </c>
      <c r="AF57" s="129" t="str">
        <f>IF(ISBLANK(laps_times[[#This Row],[23]]),"DNF",CONCATENATE(RANK(rounds_cum_time[[#This Row],[23]],rounds_cum_time[23],1),"."))</f>
        <v>62.</v>
      </c>
      <c r="AG57" s="129" t="str">
        <f>IF(ISBLANK(laps_times[[#This Row],[24]]),"DNF",CONCATENATE(RANK(rounds_cum_time[[#This Row],[24]],rounds_cum_time[24],1),"."))</f>
        <v>62.</v>
      </c>
      <c r="AH57" s="129" t="str">
        <f>IF(ISBLANK(laps_times[[#This Row],[25]]),"DNF",CONCATENATE(RANK(rounds_cum_time[[#This Row],[25]],rounds_cum_time[25],1),"."))</f>
        <v>61.</v>
      </c>
      <c r="AI57" s="129" t="str">
        <f>IF(ISBLANK(laps_times[[#This Row],[26]]),"DNF",CONCATENATE(RANK(rounds_cum_time[[#This Row],[26]],rounds_cum_time[26],1),"."))</f>
        <v>61.</v>
      </c>
      <c r="AJ57" s="129" t="str">
        <f>IF(ISBLANK(laps_times[[#This Row],[27]]),"DNF",CONCATENATE(RANK(rounds_cum_time[[#This Row],[27]],rounds_cum_time[27],1),"."))</f>
        <v>62.</v>
      </c>
      <c r="AK57" s="129" t="str">
        <f>IF(ISBLANK(laps_times[[#This Row],[28]]),"DNF",CONCATENATE(RANK(rounds_cum_time[[#This Row],[28]],rounds_cum_time[28],1),"."))</f>
        <v>62.</v>
      </c>
      <c r="AL57" s="129" t="str">
        <f>IF(ISBLANK(laps_times[[#This Row],[29]]),"DNF",CONCATENATE(RANK(rounds_cum_time[[#This Row],[29]],rounds_cum_time[29],1),"."))</f>
        <v>62.</v>
      </c>
      <c r="AM57" s="129" t="str">
        <f>IF(ISBLANK(laps_times[[#This Row],[30]]),"DNF",CONCATENATE(RANK(rounds_cum_time[[#This Row],[30]],rounds_cum_time[30],1),"."))</f>
        <v>62.</v>
      </c>
      <c r="AN57" s="129" t="str">
        <f>IF(ISBLANK(laps_times[[#This Row],[31]]),"DNF",CONCATENATE(RANK(rounds_cum_time[[#This Row],[31]],rounds_cum_time[31],1),"."))</f>
        <v>62.</v>
      </c>
      <c r="AO57" s="129" t="str">
        <f>IF(ISBLANK(laps_times[[#This Row],[32]]),"DNF",CONCATENATE(RANK(rounds_cum_time[[#This Row],[32]],rounds_cum_time[32],1),"."))</f>
        <v>62.</v>
      </c>
      <c r="AP57" s="129" t="str">
        <f>IF(ISBLANK(laps_times[[#This Row],[33]]),"DNF",CONCATENATE(RANK(rounds_cum_time[[#This Row],[33]],rounds_cum_time[33],1),"."))</f>
        <v>62.</v>
      </c>
      <c r="AQ57" s="129" t="str">
        <f>IF(ISBLANK(laps_times[[#This Row],[34]]),"DNF",CONCATENATE(RANK(rounds_cum_time[[#This Row],[34]],rounds_cum_time[34],1),"."))</f>
        <v>62.</v>
      </c>
      <c r="AR57" s="129" t="str">
        <f>IF(ISBLANK(laps_times[[#This Row],[35]]),"DNF",CONCATENATE(RANK(rounds_cum_time[[#This Row],[35]],rounds_cum_time[35],1),"."))</f>
        <v>62.</v>
      </c>
      <c r="AS57" s="129" t="str">
        <f>IF(ISBLANK(laps_times[[#This Row],[36]]),"DNF",CONCATENATE(RANK(rounds_cum_time[[#This Row],[36]],rounds_cum_time[36],1),"."))</f>
        <v>62.</v>
      </c>
      <c r="AT57" s="129" t="str">
        <f>IF(ISBLANK(laps_times[[#This Row],[37]]),"DNF",CONCATENATE(RANK(rounds_cum_time[[#This Row],[37]],rounds_cum_time[37],1),"."))</f>
        <v>60.</v>
      </c>
      <c r="AU57" s="129" t="str">
        <f>IF(ISBLANK(laps_times[[#This Row],[38]]),"DNF",CONCATENATE(RANK(rounds_cum_time[[#This Row],[38]],rounds_cum_time[38],1),"."))</f>
        <v>59.</v>
      </c>
      <c r="AV57" s="129" t="str">
        <f>IF(ISBLANK(laps_times[[#This Row],[39]]),"DNF",CONCATENATE(RANK(rounds_cum_time[[#This Row],[39]],rounds_cum_time[39],1),"."))</f>
        <v>59.</v>
      </c>
      <c r="AW57" s="129" t="str">
        <f>IF(ISBLANK(laps_times[[#This Row],[40]]),"DNF",CONCATENATE(RANK(rounds_cum_time[[#This Row],[40]],rounds_cum_time[40],1),"."))</f>
        <v>59.</v>
      </c>
      <c r="AX57" s="129" t="str">
        <f>IF(ISBLANK(laps_times[[#This Row],[41]]),"DNF",CONCATENATE(RANK(rounds_cum_time[[#This Row],[41]],rounds_cum_time[41],1),"."))</f>
        <v>59.</v>
      </c>
      <c r="AY57" s="129" t="str">
        <f>IF(ISBLANK(laps_times[[#This Row],[42]]),"DNF",CONCATENATE(RANK(rounds_cum_time[[#This Row],[42]],rounds_cum_time[42],1),"."))</f>
        <v>59.</v>
      </c>
      <c r="AZ57" s="129" t="str">
        <f>IF(ISBLANK(laps_times[[#This Row],[43]]),"DNF",CONCATENATE(RANK(rounds_cum_time[[#This Row],[43]],rounds_cum_time[43],1),"."))</f>
        <v>59.</v>
      </c>
      <c r="BA57" s="129" t="str">
        <f>IF(ISBLANK(laps_times[[#This Row],[44]]),"DNF",CONCATENATE(RANK(rounds_cum_time[[#This Row],[44]],rounds_cum_time[44],1),"."))</f>
        <v>58.</v>
      </c>
      <c r="BB57" s="129" t="str">
        <f>IF(ISBLANK(laps_times[[#This Row],[45]]),"DNF",CONCATENATE(RANK(rounds_cum_time[[#This Row],[45]],rounds_cum_time[45],1),"."))</f>
        <v>57.</v>
      </c>
      <c r="BC57" s="129" t="str">
        <f>IF(ISBLANK(laps_times[[#This Row],[46]]),"DNF",CONCATENATE(RANK(rounds_cum_time[[#This Row],[46]],rounds_cum_time[46],1),"."))</f>
        <v>57.</v>
      </c>
      <c r="BD57" s="129" t="str">
        <f>IF(ISBLANK(laps_times[[#This Row],[47]]),"DNF",CONCATENATE(RANK(rounds_cum_time[[#This Row],[47]],rounds_cum_time[47],1),"."))</f>
        <v>57.</v>
      </c>
      <c r="BE57" s="129" t="str">
        <f>IF(ISBLANK(laps_times[[#This Row],[48]]),"DNF",CONCATENATE(RANK(rounds_cum_time[[#This Row],[48]],rounds_cum_time[48],1),"."))</f>
        <v>57.</v>
      </c>
      <c r="BF57" s="129" t="str">
        <f>IF(ISBLANK(laps_times[[#This Row],[49]]),"DNF",CONCATENATE(RANK(rounds_cum_time[[#This Row],[49]],rounds_cum_time[49],1),"."))</f>
        <v>57.</v>
      </c>
      <c r="BG57" s="129" t="str">
        <f>IF(ISBLANK(laps_times[[#This Row],[50]]),"DNF",CONCATENATE(RANK(rounds_cum_time[[#This Row],[50]],rounds_cum_time[50],1),"."))</f>
        <v>57.</v>
      </c>
      <c r="BH57" s="129" t="str">
        <f>IF(ISBLANK(laps_times[[#This Row],[51]]),"DNF",CONCATENATE(RANK(rounds_cum_time[[#This Row],[51]],rounds_cum_time[51],1),"."))</f>
        <v>58.</v>
      </c>
      <c r="BI57" s="129" t="str">
        <f>IF(ISBLANK(laps_times[[#This Row],[52]]),"DNF",CONCATENATE(RANK(rounds_cum_time[[#This Row],[52]],rounds_cum_time[52],1),"."))</f>
        <v>56.</v>
      </c>
      <c r="BJ57" s="129" t="str">
        <f>IF(ISBLANK(laps_times[[#This Row],[53]]),"DNF",CONCATENATE(RANK(rounds_cum_time[[#This Row],[53]],rounds_cum_time[53],1),"."))</f>
        <v>56.</v>
      </c>
      <c r="BK57" s="129" t="str">
        <f>IF(ISBLANK(laps_times[[#This Row],[54]]),"DNF",CONCATENATE(RANK(rounds_cum_time[[#This Row],[54]],rounds_cum_time[54],1),"."))</f>
        <v>57.</v>
      </c>
      <c r="BL57" s="129" t="str">
        <f>IF(ISBLANK(laps_times[[#This Row],[55]]),"DNF",CONCATENATE(RANK(rounds_cum_time[[#This Row],[55]],rounds_cum_time[55],1),"."))</f>
        <v>57.</v>
      </c>
      <c r="BM57" s="129" t="str">
        <f>IF(ISBLANK(laps_times[[#This Row],[56]]),"DNF",CONCATENATE(RANK(rounds_cum_time[[#This Row],[56]],rounds_cum_time[56],1),"."))</f>
        <v>57.</v>
      </c>
      <c r="BN57" s="129" t="str">
        <f>IF(ISBLANK(laps_times[[#This Row],[57]]),"DNF",CONCATENATE(RANK(rounds_cum_time[[#This Row],[57]],rounds_cum_time[57],1),"."))</f>
        <v>55.</v>
      </c>
      <c r="BO57" s="129" t="str">
        <f>IF(ISBLANK(laps_times[[#This Row],[58]]),"DNF",CONCATENATE(RANK(rounds_cum_time[[#This Row],[58]],rounds_cum_time[58],1),"."))</f>
        <v>55.</v>
      </c>
      <c r="BP57" s="129" t="str">
        <f>IF(ISBLANK(laps_times[[#This Row],[59]]),"DNF",CONCATENATE(RANK(rounds_cum_time[[#This Row],[59]],rounds_cum_time[59],1),"."))</f>
        <v>55.</v>
      </c>
      <c r="BQ57" s="129" t="str">
        <f>IF(ISBLANK(laps_times[[#This Row],[60]]),"DNF",CONCATENATE(RANK(rounds_cum_time[[#This Row],[60]],rounds_cum_time[60],1),"."))</f>
        <v>55.</v>
      </c>
      <c r="BR57" s="129" t="str">
        <f>IF(ISBLANK(laps_times[[#This Row],[61]]),"DNF",CONCATENATE(RANK(rounds_cum_time[[#This Row],[61]],rounds_cum_time[61],1),"."))</f>
        <v>55.</v>
      </c>
      <c r="BS57" s="129" t="str">
        <f>IF(ISBLANK(laps_times[[#This Row],[62]]),"DNF",CONCATENATE(RANK(rounds_cum_time[[#This Row],[62]],rounds_cum_time[62],1),"."))</f>
        <v>56.</v>
      </c>
      <c r="BT57" s="129" t="str">
        <f>IF(ISBLANK(laps_times[[#This Row],[63]]),"DNF",CONCATENATE(RANK(rounds_cum_time[[#This Row],[63]],rounds_cum_time[63],1),"."))</f>
        <v>55.</v>
      </c>
      <c r="BU57" s="129" t="str">
        <f>IF(ISBLANK(laps_times[[#This Row],[64]]),"DNF",CONCATENATE(RANK(rounds_cum_time[[#This Row],[64]],rounds_cum_time[64],1),"."))</f>
        <v>56.</v>
      </c>
      <c r="BV57" s="129" t="str">
        <f>IF(ISBLANK(laps_times[[#This Row],[65]]),"DNF",CONCATENATE(RANK(rounds_cum_time[[#This Row],[65]],rounds_cum_time[65],1),"."))</f>
        <v>56.</v>
      </c>
      <c r="BW57" s="129" t="str">
        <f>IF(ISBLANK(laps_times[[#This Row],[66]]),"DNF",CONCATENATE(RANK(rounds_cum_time[[#This Row],[66]],rounds_cum_time[66],1),"."))</f>
        <v>56.</v>
      </c>
      <c r="BX57" s="129" t="str">
        <f>IF(ISBLANK(laps_times[[#This Row],[67]]),"DNF",CONCATENATE(RANK(rounds_cum_time[[#This Row],[67]],rounds_cum_time[67],1),"."))</f>
        <v>56.</v>
      </c>
      <c r="BY57" s="129" t="str">
        <f>IF(ISBLANK(laps_times[[#This Row],[68]]),"DNF",CONCATENATE(RANK(rounds_cum_time[[#This Row],[68]],rounds_cum_time[68],1),"."))</f>
        <v>56.</v>
      </c>
      <c r="BZ57" s="129" t="str">
        <f>IF(ISBLANK(laps_times[[#This Row],[69]]),"DNF",CONCATENATE(RANK(rounds_cum_time[[#This Row],[69]],rounds_cum_time[69],1),"."))</f>
        <v>56.</v>
      </c>
      <c r="CA57" s="129" t="str">
        <f>IF(ISBLANK(laps_times[[#This Row],[70]]),"DNF",CONCATENATE(RANK(rounds_cum_time[[#This Row],[70]],rounds_cum_time[70],1),"."))</f>
        <v>56.</v>
      </c>
      <c r="CB57" s="129" t="str">
        <f>IF(ISBLANK(laps_times[[#This Row],[71]]),"DNF",CONCATENATE(RANK(rounds_cum_time[[#This Row],[71]],rounds_cum_time[71],1),"."))</f>
        <v>56.</v>
      </c>
      <c r="CC57" s="129" t="str">
        <f>IF(ISBLANK(laps_times[[#This Row],[72]]),"DNF",CONCATENATE(RANK(rounds_cum_time[[#This Row],[72]],rounds_cum_time[72],1),"."))</f>
        <v>56.</v>
      </c>
      <c r="CD57" s="129" t="str">
        <f>IF(ISBLANK(laps_times[[#This Row],[73]]),"DNF",CONCATENATE(RANK(rounds_cum_time[[#This Row],[73]],rounds_cum_time[73],1),"."))</f>
        <v>56.</v>
      </c>
      <c r="CE57" s="129" t="str">
        <f>IF(ISBLANK(laps_times[[#This Row],[74]]),"DNF",CONCATENATE(RANK(rounds_cum_time[[#This Row],[74]],rounds_cum_time[74],1),"."))</f>
        <v>56.</v>
      </c>
      <c r="CF57" s="129" t="str">
        <f>IF(ISBLANK(laps_times[[#This Row],[75]]),"DNF",CONCATENATE(RANK(rounds_cum_time[[#This Row],[75]],rounds_cum_time[75],1),"."))</f>
        <v>56.</v>
      </c>
      <c r="CG57" s="129" t="str">
        <f>IF(ISBLANK(laps_times[[#This Row],[76]]),"DNF",CONCATENATE(RANK(rounds_cum_time[[#This Row],[76]],rounds_cum_time[76],1),"."))</f>
        <v>55.</v>
      </c>
      <c r="CH57" s="129" t="str">
        <f>IF(ISBLANK(laps_times[[#This Row],[77]]),"DNF",CONCATENATE(RANK(rounds_cum_time[[#This Row],[77]],rounds_cum_time[77],1),"."))</f>
        <v>55.</v>
      </c>
      <c r="CI57" s="129" t="str">
        <f>IF(ISBLANK(laps_times[[#This Row],[78]]),"DNF",CONCATENATE(RANK(rounds_cum_time[[#This Row],[78]],rounds_cum_time[78],1),"."))</f>
        <v>55.</v>
      </c>
      <c r="CJ57" s="129" t="str">
        <f>IF(ISBLANK(laps_times[[#This Row],[79]]),"DNF",CONCATENATE(RANK(rounds_cum_time[[#This Row],[79]],rounds_cum_time[79],1),"."))</f>
        <v>55.</v>
      </c>
      <c r="CK57" s="129" t="str">
        <f>IF(ISBLANK(laps_times[[#This Row],[80]]),"DNF",CONCATENATE(RANK(rounds_cum_time[[#This Row],[80]],rounds_cum_time[80],1),"."))</f>
        <v>54.</v>
      </c>
      <c r="CL57" s="129" t="str">
        <f>IF(ISBLANK(laps_times[[#This Row],[81]]),"DNF",CONCATENATE(RANK(rounds_cum_time[[#This Row],[81]],rounds_cum_time[81],1),"."))</f>
        <v>54.</v>
      </c>
      <c r="CM57" s="129" t="str">
        <f>IF(ISBLANK(laps_times[[#This Row],[82]]),"DNF",CONCATENATE(RANK(rounds_cum_time[[#This Row],[82]],rounds_cum_time[82],1),"."))</f>
        <v>54.</v>
      </c>
      <c r="CN57" s="129" t="str">
        <f>IF(ISBLANK(laps_times[[#This Row],[83]]),"DNF",CONCATENATE(RANK(rounds_cum_time[[#This Row],[83]],rounds_cum_time[83],1),"."))</f>
        <v>53.</v>
      </c>
      <c r="CO57" s="129" t="str">
        <f>IF(ISBLANK(laps_times[[#This Row],[84]]),"DNF",CONCATENATE(RANK(rounds_cum_time[[#This Row],[84]],rounds_cum_time[84],1),"."))</f>
        <v>52.</v>
      </c>
      <c r="CP57" s="129" t="str">
        <f>IF(ISBLANK(laps_times[[#This Row],[85]]),"DNF",CONCATENATE(RANK(rounds_cum_time[[#This Row],[85]],rounds_cum_time[85],1),"."))</f>
        <v>51.</v>
      </c>
      <c r="CQ57" s="129" t="str">
        <f>IF(ISBLANK(laps_times[[#This Row],[86]]),"DNF",CONCATENATE(RANK(rounds_cum_time[[#This Row],[86]],rounds_cum_time[86],1),"."))</f>
        <v>51.</v>
      </c>
      <c r="CR57" s="129" t="str">
        <f>IF(ISBLANK(laps_times[[#This Row],[87]]),"DNF",CONCATENATE(RANK(rounds_cum_time[[#This Row],[87]],rounds_cum_time[87],1),"."))</f>
        <v>51.</v>
      </c>
      <c r="CS57" s="129" t="str">
        <f>IF(ISBLANK(laps_times[[#This Row],[88]]),"DNF",CONCATENATE(RANK(rounds_cum_time[[#This Row],[88]],rounds_cum_time[88],1),"."))</f>
        <v>51.</v>
      </c>
      <c r="CT57" s="129" t="str">
        <f>IF(ISBLANK(laps_times[[#This Row],[89]]),"DNF",CONCATENATE(RANK(rounds_cum_time[[#This Row],[89]],rounds_cum_time[89],1),"."))</f>
        <v>51.</v>
      </c>
      <c r="CU57" s="129" t="str">
        <f>IF(ISBLANK(laps_times[[#This Row],[90]]),"DNF",CONCATENATE(RANK(rounds_cum_time[[#This Row],[90]],rounds_cum_time[90],1),"."))</f>
        <v>52.</v>
      </c>
      <c r="CV57" s="129" t="str">
        <f>IF(ISBLANK(laps_times[[#This Row],[91]]),"DNF",CONCATENATE(RANK(rounds_cum_time[[#This Row],[91]],rounds_cum_time[91],1),"."))</f>
        <v>52.</v>
      </c>
      <c r="CW57" s="129" t="str">
        <f>IF(ISBLANK(laps_times[[#This Row],[92]]),"DNF",CONCATENATE(RANK(rounds_cum_time[[#This Row],[92]],rounds_cum_time[92],1),"."))</f>
        <v>53.</v>
      </c>
      <c r="CX57" s="129" t="str">
        <f>IF(ISBLANK(laps_times[[#This Row],[93]]),"DNF",CONCATENATE(RANK(rounds_cum_time[[#This Row],[93]],rounds_cum_time[93],1),"."))</f>
        <v>53.</v>
      </c>
      <c r="CY57" s="129" t="str">
        <f>IF(ISBLANK(laps_times[[#This Row],[94]]),"DNF",CONCATENATE(RANK(rounds_cum_time[[#This Row],[94]],rounds_cum_time[94],1),"."))</f>
        <v>53.</v>
      </c>
      <c r="CZ57" s="129" t="str">
        <f>IF(ISBLANK(laps_times[[#This Row],[95]]),"DNF",CONCATENATE(RANK(rounds_cum_time[[#This Row],[95]],rounds_cum_time[95],1),"."))</f>
        <v>53.</v>
      </c>
      <c r="DA57" s="129" t="str">
        <f>IF(ISBLANK(laps_times[[#This Row],[96]]),"DNF",CONCATENATE(RANK(rounds_cum_time[[#This Row],[96]],rounds_cum_time[96],1),"."))</f>
        <v>53.</v>
      </c>
      <c r="DB57" s="129" t="str">
        <f>IF(ISBLANK(laps_times[[#This Row],[97]]),"DNF",CONCATENATE(RANK(rounds_cum_time[[#This Row],[97]],rounds_cum_time[97],1),"."))</f>
        <v>53.</v>
      </c>
      <c r="DC57" s="129" t="str">
        <f>IF(ISBLANK(laps_times[[#This Row],[98]]),"DNF",CONCATENATE(RANK(rounds_cum_time[[#This Row],[98]],rounds_cum_time[98],1),"."))</f>
        <v>53.</v>
      </c>
      <c r="DD57" s="129" t="str">
        <f>IF(ISBLANK(laps_times[[#This Row],[99]]),"DNF",CONCATENATE(RANK(rounds_cum_time[[#This Row],[99]],rounds_cum_time[99],1),"."))</f>
        <v>53.</v>
      </c>
      <c r="DE57" s="129" t="str">
        <f>IF(ISBLANK(laps_times[[#This Row],[100]]),"DNF",CONCATENATE(RANK(rounds_cum_time[[#This Row],[100]],rounds_cum_time[100],1),"."))</f>
        <v>53.</v>
      </c>
      <c r="DF57" s="129" t="str">
        <f>IF(ISBLANK(laps_times[[#This Row],[101]]),"DNF",CONCATENATE(RANK(rounds_cum_time[[#This Row],[101]],rounds_cum_time[101],1),"."))</f>
        <v>53.</v>
      </c>
      <c r="DG57" s="129" t="str">
        <f>IF(ISBLANK(laps_times[[#This Row],[102]]),"DNF",CONCATENATE(RANK(rounds_cum_time[[#This Row],[102]],rounds_cum_time[102],1),"."))</f>
        <v>53.</v>
      </c>
      <c r="DH57" s="129" t="str">
        <f>IF(ISBLANK(laps_times[[#This Row],[103]]),"DNF",CONCATENATE(RANK(rounds_cum_time[[#This Row],[103]],rounds_cum_time[103],1),"."))</f>
        <v>54.</v>
      </c>
      <c r="DI57" s="130" t="str">
        <f>IF(ISBLANK(laps_times[[#This Row],[104]]),"DNF",CONCATENATE(RANK(rounds_cum_time[[#This Row],[104]],rounds_cum_time[104],1),"."))</f>
        <v>54.</v>
      </c>
      <c r="DJ57" s="130" t="str">
        <f>IF(ISBLANK(laps_times[[#This Row],[105]]),"DNF",CONCATENATE(RANK(rounds_cum_time[[#This Row],[105]],rounds_cum_time[105],1),"."))</f>
        <v>54.</v>
      </c>
    </row>
    <row r="58" spans="2:114">
      <c r="B58" s="123">
        <f>laps_times[[#This Row],[poř]]</f>
        <v>55</v>
      </c>
      <c r="C58" s="128">
        <f>laps_times[[#This Row],[s.č.]]</f>
        <v>100</v>
      </c>
      <c r="D58" s="124" t="str">
        <f>laps_times[[#This Row],[jméno]]</f>
        <v>Kyselý Petr</v>
      </c>
      <c r="E58" s="125">
        <f>laps_times[[#This Row],[roč]]</f>
        <v>1964</v>
      </c>
      <c r="F58" s="125" t="str">
        <f>laps_times[[#This Row],[kat]]</f>
        <v>M50</v>
      </c>
      <c r="G58" s="125">
        <f>laps_times[[#This Row],[poř_kat]]</f>
        <v>7</v>
      </c>
      <c r="H58" s="124" t="str">
        <f>IF(ISBLANK(laps_times[[#This Row],[klub]]),"-",laps_times[[#This Row],[klub]])</f>
        <v>TJ Zduchovice</v>
      </c>
      <c r="I58" s="133">
        <f>laps_times[[#This Row],[celk. čas]]</f>
        <v>0.17116087962962964</v>
      </c>
      <c r="J58" s="129" t="str">
        <f>IF(ISBLANK(laps_times[[#This Row],[1]]),"DNF",CONCATENATE(RANK(rounds_cum_time[[#This Row],[1]],rounds_cum_time[1],1),"."))</f>
        <v>67.</v>
      </c>
      <c r="K58" s="129" t="str">
        <f>IF(ISBLANK(laps_times[[#This Row],[2]]),"DNF",CONCATENATE(RANK(rounds_cum_time[[#This Row],[2]],rounds_cum_time[2],1),"."))</f>
        <v>67.</v>
      </c>
      <c r="L58" s="129" t="str">
        <f>IF(ISBLANK(laps_times[[#This Row],[3]]),"DNF",CONCATENATE(RANK(rounds_cum_time[[#This Row],[3]],rounds_cum_time[3],1),"."))</f>
        <v>68.</v>
      </c>
      <c r="M58" s="129" t="str">
        <f>IF(ISBLANK(laps_times[[#This Row],[4]]),"DNF",CONCATENATE(RANK(rounds_cum_time[[#This Row],[4]],rounds_cum_time[4],1),"."))</f>
        <v>69.</v>
      </c>
      <c r="N58" s="129" t="str">
        <f>IF(ISBLANK(laps_times[[#This Row],[5]]),"DNF",CONCATENATE(RANK(rounds_cum_time[[#This Row],[5]],rounds_cum_time[5],1),"."))</f>
        <v>69.</v>
      </c>
      <c r="O58" s="129" t="str">
        <f>IF(ISBLANK(laps_times[[#This Row],[6]]),"DNF",CONCATENATE(RANK(rounds_cum_time[[#This Row],[6]],rounds_cum_time[6],1),"."))</f>
        <v>68.</v>
      </c>
      <c r="P58" s="129" t="str">
        <f>IF(ISBLANK(laps_times[[#This Row],[7]]),"DNF",CONCATENATE(RANK(rounds_cum_time[[#This Row],[7]],rounds_cum_time[7],1),"."))</f>
        <v>69.</v>
      </c>
      <c r="Q58" s="129" t="str">
        <f>IF(ISBLANK(laps_times[[#This Row],[8]]),"DNF",CONCATENATE(RANK(rounds_cum_time[[#This Row],[8]],rounds_cum_time[8],1),"."))</f>
        <v>69.</v>
      </c>
      <c r="R58" s="129" t="str">
        <f>IF(ISBLANK(laps_times[[#This Row],[9]]),"DNF",CONCATENATE(RANK(rounds_cum_time[[#This Row],[9]],rounds_cum_time[9],1),"."))</f>
        <v>69.</v>
      </c>
      <c r="S58" s="129" t="str">
        <f>IF(ISBLANK(laps_times[[#This Row],[10]]),"DNF",CONCATENATE(RANK(rounds_cum_time[[#This Row],[10]],rounds_cum_time[10],1),"."))</f>
        <v>68.</v>
      </c>
      <c r="T58" s="129" t="str">
        <f>IF(ISBLANK(laps_times[[#This Row],[11]]),"DNF",CONCATENATE(RANK(rounds_cum_time[[#This Row],[11]],rounds_cum_time[11],1),"."))</f>
        <v>69.</v>
      </c>
      <c r="U58" s="129" t="str">
        <f>IF(ISBLANK(laps_times[[#This Row],[12]]),"DNF",CONCATENATE(RANK(rounds_cum_time[[#This Row],[12]],rounds_cum_time[12],1),"."))</f>
        <v>70.</v>
      </c>
      <c r="V58" s="129" t="str">
        <f>IF(ISBLANK(laps_times[[#This Row],[13]]),"DNF",CONCATENATE(RANK(rounds_cum_time[[#This Row],[13]],rounds_cum_time[13],1),"."))</f>
        <v>70.</v>
      </c>
      <c r="W58" s="129" t="str">
        <f>IF(ISBLANK(laps_times[[#This Row],[14]]),"DNF",CONCATENATE(RANK(rounds_cum_time[[#This Row],[14]],rounds_cum_time[14],1),"."))</f>
        <v>70.</v>
      </c>
      <c r="X58" s="129" t="str">
        <f>IF(ISBLANK(laps_times[[#This Row],[15]]),"DNF",CONCATENATE(RANK(rounds_cum_time[[#This Row],[15]],rounds_cum_time[15],1),"."))</f>
        <v>71.</v>
      </c>
      <c r="Y58" s="129" t="str">
        <f>IF(ISBLANK(laps_times[[#This Row],[16]]),"DNF",CONCATENATE(RANK(rounds_cum_time[[#This Row],[16]],rounds_cum_time[16],1),"."))</f>
        <v>71.</v>
      </c>
      <c r="Z58" s="129" t="str">
        <f>IF(ISBLANK(laps_times[[#This Row],[17]]),"DNF",CONCATENATE(RANK(rounds_cum_time[[#This Row],[17]],rounds_cum_time[17],1),"."))</f>
        <v>70.</v>
      </c>
      <c r="AA58" s="129" t="str">
        <f>IF(ISBLANK(laps_times[[#This Row],[18]]),"DNF",CONCATENATE(RANK(rounds_cum_time[[#This Row],[18]],rounds_cum_time[18],1),"."))</f>
        <v>71.</v>
      </c>
      <c r="AB58" s="129" t="str">
        <f>IF(ISBLANK(laps_times[[#This Row],[19]]),"DNF",CONCATENATE(RANK(rounds_cum_time[[#This Row],[19]],rounds_cum_time[19],1),"."))</f>
        <v>70.</v>
      </c>
      <c r="AC58" s="129" t="str">
        <f>IF(ISBLANK(laps_times[[#This Row],[20]]),"DNF",CONCATENATE(RANK(rounds_cum_time[[#This Row],[20]],rounds_cum_time[20],1),"."))</f>
        <v>70.</v>
      </c>
      <c r="AD58" s="129" t="str">
        <f>IF(ISBLANK(laps_times[[#This Row],[21]]),"DNF",CONCATENATE(RANK(rounds_cum_time[[#This Row],[21]],rounds_cum_time[21],1),"."))</f>
        <v>70.</v>
      </c>
      <c r="AE58" s="129" t="str">
        <f>IF(ISBLANK(laps_times[[#This Row],[22]]),"DNF",CONCATENATE(RANK(rounds_cum_time[[#This Row],[22]],rounds_cum_time[22],1),"."))</f>
        <v>71.</v>
      </c>
      <c r="AF58" s="129" t="str">
        <f>IF(ISBLANK(laps_times[[#This Row],[23]]),"DNF",CONCATENATE(RANK(rounds_cum_time[[#This Row],[23]],rounds_cum_time[23],1),"."))</f>
        <v>71.</v>
      </c>
      <c r="AG58" s="129" t="str">
        <f>IF(ISBLANK(laps_times[[#This Row],[24]]),"DNF",CONCATENATE(RANK(rounds_cum_time[[#This Row],[24]],rounds_cum_time[24],1),"."))</f>
        <v>70.</v>
      </c>
      <c r="AH58" s="129" t="str">
        <f>IF(ISBLANK(laps_times[[#This Row],[25]]),"DNF",CONCATENATE(RANK(rounds_cum_time[[#This Row],[25]],rounds_cum_time[25],1),"."))</f>
        <v>69.</v>
      </c>
      <c r="AI58" s="129" t="str">
        <f>IF(ISBLANK(laps_times[[#This Row],[26]]),"DNF",CONCATENATE(RANK(rounds_cum_time[[#This Row],[26]],rounds_cum_time[26],1),"."))</f>
        <v>68.</v>
      </c>
      <c r="AJ58" s="129" t="str">
        <f>IF(ISBLANK(laps_times[[#This Row],[27]]),"DNF",CONCATENATE(RANK(rounds_cum_time[[#This Row],[27]],rounds_cum_time[27],1),"."))</f>
        <v>68.</v>
      </c>
      <c r="AK58" s="129" t="str">
        <f>IF(ISBLANK(laps_times[[#This Row],[28]]),"DNF",CONCATENATE(RANK(rounds_cum_time[[#This Row],[28]],rounds_cum_time[28],1),"."))</f>
        <v>68.</v>
      </c>
      <c r="AL58" s="129" t="str">
        <f>IF(ISBLANK(laps_times[[#This Row],[29]]),"DNF",CONCATENATE(RANK(rounds_cum_time[[#This Row],[29]],rounds_cum_time[29],1),"."))</f>
        <v>68.</v>
      </c>
      <c r="AM58" s="129" t="str">
        <f>IF(ISBLANK(laps_times[[#This Row],[30]]),"DNF",CONCATENATE(RANK(rounds_cum_time[[#This Row],[30]],rounds_cum_time[30],1),"."))</f>
        <v>68.</v>
      </c>
      <c r="AN58" s="129" t="str">
        <f>IF(ISBLANK(laps_times[[#This Row],[31]]),"DNF",CONCATENATE(RANK(rounds_cum_time[[#This Row],[31]],rounds_cum_time[31],1),"."))</f>
        <v>68.</v>
      </c>
      <c r="AO58" s="129" t="str">
        <f>IF(ISBLANK(laps_times[[#This Row],[32]]),"DNF",CONCATENATE(RANK(rounds_cum_time[[#This Row],[32]],rounds_cum_time[32],1),"."))</f>
        <v>68.</v>
      </c>
      <c r="AP58" s="129" t="str">
        <f>IF(ISBLANK(laps_times[[#This Row],[33]]),"DNF",CONCATENATE(RANK(rounds_cum_time[[#This Row],[33]],rounds_cum_time[33],1),"."))</f>
        <v>68.</v>
      </c>
      <c r="AQ58" s="129" t="str">
        <f>IF(ISBLANK(laps_times[[#This Row],[34]]),"DNF",CONCATENATE(RANK(rounds_cum_time[[#This Row],[34]],rounds_cum_time[34],1),"."))</f>
        <v>68.</v>
      </c>
      <c r="AR58" s="129" t="str">
        <f>IF(ISBLANK(laps_times[[#This Row],[35]]),"DNF",CONCATENATE(RANK(rounds_cum_time[[#This Row],[35]],rounds_cum_time[35],1),"."))</f>
        <v>68.</v>
      </c>
      <c r="AS58" s="129" t="str">
        <f>IF(ISBLANK(laps_times[[#This Row],[36]]),"DNF",CONCATENATE(RANK(rounds_cum_time[[#This Row],[36]],rounds_cum_time[36],1),"."))</f>
        <v>68.</v>
      </c>
      <c r="AT58" s="129" t="str">
        <f>IF(ISBLANK(laps_times[[#This Row],[37]]),"DNF",CONCATENATE(RANK(rounds_cum_time[[#This Row],[37]],rounds_cum_time[37],1),"."))</f>
        <v>67.</v>
      </c>
      <c r="AU58" s="129" t="str">
        <f>IF(ISBLANK(laps_times[[#This Row],[38]]),"DNF",CONCATENATE(RANK(rounds_cum_time[[#This Row],[38]],rounds_cum_time[38],1),"."))</f>
        <v>67.</v>
      </c>
      <c r="AV58" s="129" t="str">
        <f>IF(ISBLANK(laps_times[[#This Row],[39]]),"DNF",CONCATENATE(RANK(rounds_cum_time[[#This Row],[39]],rounds_cum_time[39],1),"."))</f>
        <v>67.</v>
      </c>
      <c r="AW58" s="129" t="str">
        <f>IF(ISBLANK(laps_times[[#This Row],[40]]),"DNF",CONCATENATE(RANK(rounds_cum_time[[#This Row],[40]],rounds_cum_time[40],1),"."))</f>
        <v>66.</v>
      </c>
      <c r="AX58" s="129" t="str">
        <f>IF(ISBLANK(laps_times[[#This Row],[41]]),"DNF",CONCATENATE(RANK(rounds_cum_time[[#This Row],[41]],rounds_cum_time[41],1),"."))</f>
        <v>66.</v>
      </c>
      <c r="AY58" s="129" t="str">
        <f>IF(ISBLANK(laps_times[[#This Row],[42]]),"DNF",CONCATENATE(RANK(rounds_cum_time[[#This Row],[42]],rounds_cum_time[42],1),"."))</f>
        <v>66.</v>
      </c>
      <c r="AZ58" s="129" t="str">
        <f>IF(ISBLANK(laps_times[[#This Row],[43]]),"DNF",CONCATENATE(RANK(rounds_cum_time[[#This Row],[43]],rounds_cum_time[43],1),"."))</f>
        <v>66.</v>
      </c>
      <c r="BA58" s="129" t="str">
        <f>IF(ISBLANK(laps_times[[#This Row],[44]]),"DNF",CONCATENATE(RANK(rounds_cum_time[[#This Row],[44]],rounds_cum_time[44],1),"."))</f>
        <v>65.</v>
      </c>
      <c r="BB58" s="129" t="str">
        <f>IF(ISBLANK(laps_times[[#This Row],[45]]),"DNF",CONCATENATE(RANK(rounds_cum_time[[#This Row],[45]],rounds_cum_time[45],1),"."))</f>
        <v>64.</v>
      </c>
      <c r="BC58" s="129" t="str">
        <f>IF(ISBLANK(laps_times[[#This Row],[46]]),"DNF",CONCATENATE(RANK(rounds_cum_time[[#This Row],[46]],rounds_cum_time[46],1),"."))</f>
        <v>64.</v>
      </c>
      <c r="BD58" s="129" t="str">
        <f>IF(ISBLANK(laps_times[[#This Row],[47]]),"DNF",CONCATENATE(RANK(rounds_cum_time[[#This Row],[47]],rounds_cum_time[47],1),"."))</f>
        <v>64.</v>
      </c>
      <c r="BE58" s="129" t="str">
        <f>IF(ISBLANK(laps_times[[#This Row],[48]]),"DNF",CONCATENATE(RANK(rounds_cum_time[[#This Row],[48]],rounds_cum_time[48],1),"."))</f>
        <v>64.</v>
      </c>
      <c r="BF58" s="129" t="str">
        <f>IF(ISBLANK(laps_times[[#This Row],[49]]),"DNF",CONCATENATE(RANK(rounds_cum_time[[#This Row],[49]],rounds_cum_time[49],1),"."))</f>
        <v>64.</v>
      </c>
      <c r="BG58" s="129" t="str">
        <f>IF(ISBLANK(laps_times[[#This Row],[50]]),"DNF",CONCATENATE(RANK(rounds_cum_time[[#This Row],[50]],rounds_cum_time[50],1),"."))</f>
        <v>64.</v>
      </c>
      <c r="BH58" s="129" t="str">
        <f>IF(ISBLANK(laps_times[[#This Row],[51]]),"DNF",CONCATENATE(RANK(rounds_cum_time[[#This Row],[51]],rounds_cum_time[51],1),"."))</f>
        <v>64.</v>
      </c>
      <c r="BI58" s="129" t="str">
        <f>IF(ISBLANK(laps_times[[#This Row],[52]]),"DNF",CONCATENATE(RANK(rounds_cum_time[[#This Row],[52]],rounds_cum_time[52],1),"."))</f>
        <v>64.</v>
      </c>
      <c r="BJ58" s="129" t="str">
        <f>IF(ISBLANK(laps_times[[#This Row],[53]]),"DNF",CONCATENATE(RANK(rounds_cum_time[[#This Row],[53]],rounds_cum_time[53],1),"."))</f>
        <v>64.</v>
      </c>
      <c r="BK58" s="129" t="str">
        <f>IF(ISBLANK(laps_times[[#This Row],[54]]),"DNF",CONCATENATE(RANK(rounds_cum_time[[#This Row],[54]],rounds_cum_time[54],1),"."))</f>
        <v>64.</v>
      </c>
      <c r="BL58" s="129" t="str">
        <f>IF(ISBLANK(laps_times[[#This Row],[55]]),"DNF",CONCATENATE(RANK(rounds_cum_time[[#This Row],[55]],rounds_cum_time[55],1),"."))</f>
        <v>64.</v>
      </c>
      <c r="BM58" s="129" t="str">
        <f>IF(ISBLANK(laps_times[[#This Row],[56]]),"DNF",CONCATENATE(RANK(rounds_cum_time[[#This Row],[56]],rounds_cum_time[56],1),"."))</f>
        <v>64.</v>
      </c>
      <c r="BN58" s="129" t="str">
        <f>IF(ISBLANK(laps_times[[#This Row],[57]]),"DNF",CONCATENATE(RANK(rounds_cum_time[[#This Row],[57]],rounds_cum_time[57],1),"."))</f>
        <v>64.</v>
      </c>
      <c r="BO58" s="129" t="str">
        <f>IF(ISBLANK(laps_times[[#This Row],[58]]),"DNF",CONCATENATE(RANK(rounds_cum_time[[#This Row],[58]],rounds_cum_time[58],1),"."))</f>
        <v>64.</v>
      </c>
      <c r="BP58" s="129" t="str">
        <f>IF(ISBLANK(laps_times[[#This Row],[59]]),"DNF",CONCATENATE(RANK(rounds_cum_time[[#This Row],[59]],rounds_cum_time[59],1),"."))</f>
        <v>64.</v>
      </c>
      <c r="BQ58" s="129" t="str">
        <f>IF(ISBLANK(laps_times[[#This Row],[60]]),"DNF",CONCATENATE(RANK(rounds_cum_time[[#This Row],[60]],rounds_cum_time[60],1),"."))</f>
        <v>64.</v>
      </c>
      <c r="BR58" s="129" t="str">
        <f>IF(ISBLANK(laps_times[[#This Row],[61]]),"DNF",CONCATENATE(RANK(rounds_cum_time[[#This Row],[61]],rounds_cum_time[61],1),"."))</f>
        <v>63.</v>
      </c>
      <c r="BS58" s="129" t="str">
        <f>IF(ISBLANK(laps_times[[#This Row],[62]]),"DNF",CONCATENATE(RANK(rounds_cum_time[[#This Row],[62]],rounds_cum_time[62],1),"."))</f>
        <v>63.</v>
      </c>
      <c r="BT58" s="129" t="str">
        <f>IF(ISBLANK(laps_times[[#This Row],[63]]),"DNF",CONCATENATE(RANK(rounds_cum_time[[#This Row],[63]],rounds_cum_time[63],1),"."))</f>
        <v>63.</v>
      </c>
      <c r="BU58" s="129" t="str">
        <f>IF(ISBLANK(laps_times[[#This Row],[64]]),"DNF",CONCATENATE(RANK(rounds_cum_time[[#This Row],[64]],rounds_cum_time[64],1),"."))</f>
        <v>63.</v>
      </c>
      <c r="BV58" s="129" t="str">
        <f>IF(ISBLANK(laps_times[[#This Row],[65]]),"DNF",CONCATENATE(RANK(rounds_cum_time[[#This Row],[65]],rounds_cum_time[65],1),"."))</f>
        <v>62.</v>
      </c>
      <c r="BW58" s="129" t="str">
        <f>IF(ISBLANK(laps_times[[#This Row],[66]]),"DNF",CONCATENATE(RANK(rounds_cum_time[[#This Row],[66]],rounds_cum_time[66],1),"."))</f>
        <v>62.</v>
      </c>
      <c r="BX58" s="129" t="str">
        <f>IF(ISBLANK(laps_times[[#This Row],[67]]),"DNF",CONCATENATE(RANK(rounds_cum_time[[#This Row],[67]],rounds_cum_time[67],1),"."))</f>
        <v>62.</v>
      </c>
      <c r="BY58" s="129" t="str">
        <f>IF(ISBLANK(laps_times[[#This Row],[68]]),"DNF",CONCATENATE(RANK(rounds_cum_time[[#This Row],[68]],rounds_cum_time[68],1),"."))</f>
        <v>60.</v>
      </c>
      <c r="BZ58" s="129" t="str">
        <f>IF(ISBLANK(laps_times[[#This Row],[69]]),"DNF",CONCATENATE(RANK(rounds_cum_time[[#This Row],[69]],rounds_cum_time[69],1),"."))</f>
        <v>59.</v>
      </c>
      <c r="CA58" s="129" t="str">
        <f>IF(ISBLANK(laps_times[[#This Row],[70]]),"DNF",CONCATENATE(RANK(rounds_cum_time[[#This Row],[70]],rounds_cum_time[70],1),"."))</f>
        <v>59.</v>
      </c>
      <c r="CB58" s="129" t="str">
        <f>IF(ISBLANK(laps_times[[#This Row],[71]]),"DNF",CONCATENATE(RANK(rounds_cum_time[[#This Row],[71]],rounds_cum_time[71],1),"."))</f>
        <v>59.</v>
      </c>
      <c r="CC58" s="129" t="str">
        <f>IF(ISBLANK(laps_times[[#This Row],[72]]),"DNF",CONCATENATE(RANK(rounds_cum_time[[#This Row],[72]],rounds_cum_time[72],1),"."))</f>
        <v>59.</v>
      </c>
      <c r="CD58" s="129" t="str">
        <f>IF(ISBLANK(laps_times[[#This Row],[73]]),"DNF",CONCATENATE(RANK(rounds_cum_time[[#This Row],[73]],rounds_cum_time[73],1),"."))</f>
        <v>59.</v>
      </c>
      <c r="CE58" s="129" t="str">
        <f>IF(ISBLANK(laps_times[[#This Row],[74]]),"DNF",CONCATENATE(RANK(rounds_cum_time[[#This Row],[74]],rounds_cum_time[74],1),"."))</f>
        <v>59.</v>
      </c>
      <c r="CF58" s="129" t="str">
        <f>IF(ISBLANK(laps_times[[#This Row],[75]]),"DNF",CONCATENATE(RANK(rounds_cum_time[[#This Row],[75]],rounds_cum_time[75],1),"."))</f>
        <v>59.</v>
      </c>
      <c r="CG58" s="129" t="str">
        <f>IF(ISBLANK(laps_times[[#This Row],[76]]),"DNF",CONCATENATE(RANK(rounds_cum_time[[#This Row],[76]],rounds_cum_time[76],1),"."))</f>
        <v>59.</v>
      </c>
      <c r="CH58" s="129" t="str">
        <f>IF(ISBLANK(laps_times[[#This Row],[77]]),"DNF",CONCATENATE(RANK(rounds_cum_time[[#This Row],[77]],rounds_cum_time[77],1),"."))</f>
        <v>59.</v>
      </c>
      <c r="CI58" s="129" t="str">
        <f>IF(ISBLANK(laps_times[[#This Row],[78]]),"DNF",CONCATENATE(RANK(rounds_cum_time[[#This Row],[78]],rounds_cum_time[78],1),"."))</f>
        <v>59.</v>
      </c>
      <c r="CJ58" s="129" t="str">
        <f>IF(ISBLANK(laps_times[[#This Row],[79]]),"DNF",CONCATENATE(RANK(rounds_cum_time[[#This Row],[79]],rounds_cum_time[79],1),"."))</f>
        <v>59.</v>
      </c>
      <c r="CK58" s="129" t="str">
        <f>IF(ISBLANK(laps_times[[#This Row],[80]]),"DNF",CONCATENATE(RANK(rounds_cum_time[[#This Row],[80]],rounds_cum_time[80],1),"."))</f>
        <v>59.</v>
      </c>
      <c r="CL58" s="129" t="str">
        <f>IF(ISBLANK(laps_times[[#This Row],[81]]),"DNF",CONCATENATE(RANK(rounds_cum_time[[#This Row],[81]],rounds_cum_time[81],1),"."))</f>
        <v>60.</v>
      </c>
      <c r="CM58" s="129" t="str">
        <f>IF(ISBLANK(laps_times[[#This Row],[82]]),"DNF",CONCATENATE(RANK(rounds_cum_time[[#This Row],[82]],rounds_cum_time[82],1),"."))</f>
        <v>61.</v>
      </c>
      <c r="CN58" s="129" t="str">
        <f>IF(ISBLANK(laps_times[[#This Row],[83]]),"DNF",CONCATENATE(RANK(rounds_cum_time[[#This Row],[83]],rounds_cum_time[83],1),"."))</f>
        <v>61.</v>
      </c>
      <c r="CO58" s="129" t="str">
        <f>IF(ISBLANK(laps_times[[#This Row],[84]]),"DNF",CONCATENATE(RANK(rounds_cum_time[[#This Row],[84]],rounds_cum_time[84],1),"."))</f>
        <v>60.</v>
      </c>
      <c r="CP58" s="129" t="str">
        <f>IF(ISBLANK(laps_times[[#This Row],[85]]),"DNF",CONCATENATE(RANK(rounds_cum_time[[#This Row],[85]],rounds_cum_time[85],1),"."))</f>
        <v>60.</v>
      </c>
      <c r="CQ58" s="129" t="str">
        <f>IF(ISBLANK(laps_times[[#This Row],[86]]),"DNF",CONCATENATE(RANK(rounds_cum_time[[#This Row],[86]],rounds_cum_time[86],1),"."))</f>
        <v>60.</v>
      </c>
      <c r="CR58" s="129" t="str">
        <f>IF(ISBLANK(laps_times[[#This Row],[87]]),"DNF",CONCATENATE(RANK(rounds_cum_time[[#This Row],[87]],rounds_cum_time[87],1),"."))</f>
        <v>60.</v>
      </c>
      <c r="CS58" s="129" t="str">
        <f>IF(ISBLANK(laps_times[[#This Row],[88]]),"DNF",CONCATENATE(RANK(rounds_cum_time[[#This Row],[88]],rounds_cum_time[88],1),"."))</f>
        <v>59.</v>
      </c>
      <c r="CT58" s="129" t="str">
        <f>IF(ISBLANK(laps_times[[#This Row],[89]]),"DNF",CONCATENATE(RANK(rounds_cum_time[[#This Row],[89]],rounds_cum_time[89],1),"."))</f>
        <v>58.</v>
      </c>
      <c r="CU58" s="129" t="str">
        <f>IF(ISBLANK(laps_times[[#This Row],[90]]),"DNF",CONCATENATE(RANK(rounds_cum_time[[#This Row],[90]],rounds_cum_time[90],1),"."))</f>
        <v>58.</v>
      </c>
      <c r="CV58" s="129" t="str">
        <f>IF(ISBLANK(laps_times[[#This Row],[91]]),"DNF",CONCATENATE(RANK(rounds_cum_time[[#This Row],[91]],rounds_cum_time[91],1),"."))</f>
        <v>58.</v>
      </c>
      <c r="CW58" s="129" t="str">
        <f>IF(ISBLANK(laps_times[[#This Row],[92]]),"DNF",CONCATENATE(RANK(rounds_cum_time[[#This Row],[92]],rounds_cum_time[92],1),"."))</f>
        <v>58.</v>
      </c>
      <c r="CX58" s="129" t="str">
        <f>IF(ISBLANK(laps_times[[#This Row],[93]]),"DNF",CONCATENATE(RANK(rounds_cum_time[[#This Row],[93]],rounds_cum_time[93],1),"."))</f>
        <v>58.</v>
      </c>
      <c r="CY58" s="129" t="str">
        <f>IF(ISBLANK(laps_times[[#This Row],[94]]),"DNF",CONCATENATE(RANK(rounds_cum_time[[#This Row],[94]],rounds_cum_time[94],1),"."))</f>
        <v>58.</v>
      </c>
      <c r="CZ58" s="129" t="str">
        <f>IF(ISBLANK(laps_times[[#This Row],[95]]),"DNF",CONCATENATE(RANK(rounds_cum_time[[#This Row],[95]],rounds_cum_time[95],1),"."))</f>
        <v>56.</v>
      </c>
      <c r="DA58" s="129" t="str">
        <f>IF(ISBLANK(laps_times[[#This Row],[96]]),"DNF",CONCATENATE(RANK(rounds_cum_time[[#This Row],[96]],rounds_cum_time[96],1),"."))</f>
        <v>56.</v>
      </c>
      <c r="DB58" s="129" t="str">
        <f>IF(ISBLANK(laps_times[[#This Row],[97]]),"DNF",CONCATENATE(RANK(rounds_cum_time[[#This Row],[97]],rounds_cum_time[97],1),"."))</f>
        <v>56.</v>
      </c>
      <c r="DC58" s="129" t="str">
        <f>IF(ISBLANK(laps_times[[#This Row],[98]]),"DNF",CONCATENATE(RANK(rounds_cum_time[[#This Row],[98]],rounds_cum_time[98],1),"."))</f>
        <v>56.</v>
      </c>
      <c r="DD58" s="129" t="str">
        <f>IF(ISBLANK(laps_times[[#This Row],[99]]),"DNF",CONCATENATE(RANK(rounds_cum_time[[#This Row],[99]],rounds_cum_time[99],1),"."))</f>
        <v>56.</v>
      </c>
      <c r="DE58" s="129" t="str">
        <f>IF(ISBLANK(laps_times[[#This Row],[100]]),"DNF",CONCATENATE(RANK(rounds_cum_time[[#This Row],[100]],rounds_cum_time[100],1),"."))</f>
        <v>55.</v>
      </c>
      <c r="DF58" s="129" t="str">
        <f>IF(ISBLANK(laps_times[[#This Row],[101]]),"DNF",CONCATENATE(RANK(rounds_cum_time[[#This Row],[101]],rounds_cum_time[101],1),"."))</f>
        <v>55.</v>
      </c>
      <c r="DG58" s="129" t="str">
        <f>IF(ISBLANK(laps_times[[#This Row],[102]]),"DNF",CONCATENATE(RANK(rounds_cum_time[[#This Row],[102]],rounds_cum_time[102],1),"."))</f>
        <v>55.</v>
      </c>
      <c r="DH58" s="129" t="str">
        <f>IF(ISBLANK(laps_times[[#This Row],[103]]),"DNF",CONCATENATE(RANK(rounds_cum_time[[#This Row],[103]],rounds_cum_time[103],1),"."))</f>
        <v>55.</v>
      </c>
      <c r="DI58" s="130" t="str">
        <f>IF(ISBLANK(laps_times[[#This Row],[104]]),"DNF",CONCATENATE(RANK(rounds_cum_time[[#This Row],[104]],rounds_cum_time[104],1),"."))</f>
        <v>55.</v>
      </c>
      <c r="DJ58" s="130" t="str">
        <f>IF(ISBLANK(laps_times[[#This Row],[105]]),"DNF",CONCATENATE(RANK(rounds_cum_time[[#This Row],[105]],rounds_cum_time[105],1),"."))</f>
        <v>55.</v>
      </c>
    </row>
    <row r="59" spans="2:114">
      <c r="B59" s="123">
        <f>laps_times[[#This Row],[poř]]</f>
        <v>56</v>
      </c>
      <c r="C59" s="128">
        <f>laps_times[[#This Row],[s.č.]]</f>
        <v>106</v>
      </c>
      <c r="D59" s="124" t="str">
        <f>laps_times[[#This Row],[jméno]]</f>
        <v>Wolaschka Peter</v>
      </c>
      <c r="E59" s="125">
        <f>laps_times[[#This Row],[roč]]</f>
        <v>1969</v>
      </c>
      <c r="F59" s="125" t="str">
        <f>laps_times[[#This Row],[kat]]</f>
        <v>M50</v>
      </c>
      <c r="G59" s="125">
        <f>laps_times[[#This Row],[poř_kat]]</f>
        <v>8</v>
      </c>
      <c r="H59" s="124" t="str">
        <f>IF(ISBLANK(laps_times[[#This Row],[klub]]),"-",laps_times[[#This Row],[klub]])</f>
        <v>Sturmvogel München</v>
      </c>
      <c r="I59" s="133">
        <f>laps_times[[#This Row],[celk. čas]]</f>
        <v>0.17250694444444445</v>
      </c>
      <c r="J59" s="129" t="str">
        <f>IF(ISBLANK(laps_times[[#This Row],[1]]),"DNF",CONCATENATE(RANK(rounds_cum_time[[#This Row],[1]],rounds_cum_time[1],1),"."))</f>
        <v>38.</v>
      </c>
      <c r="K59" s="129" t="str">
        <f>IF(ISBLANK(laps_times[[#This Row],[2]]),"DNF",CONCATENATE(RANK(rounds_cum_time[[#This Row],[2]],rounds_cum_time[2],1),"."))</f>
        <v>39.</v>
      </c>
      <c r="L59" s="129" t="str">
        <f>IF(ISBLANK(laps_times[[#This Row],[3]]),"DNF",CONCATENATE(RANK(rounds_cum_time[[#This Row],[3]],rounds_cum_time[3],1),"."))</f>
        <v>41.</v>
      </c>
      <c r="M59" s="129" t="str">
        <f>IF(ISBLANK(laps_times[[#This Row],[4]]),"DNF",CONCATENATE(RANK(rounds_cum_time[[#This Row],[4]],rounds_cum_time[4],1),"."))</f>
        <v>42.</v>
      </c>
      <c r="N59" s="129" t="str">
        <f>IF(ISBLANK(laps_times[[#This Row],[5]]),"DNF",CONCATENATE(RANK(rounds_cum_time[[#This Row],[5]],rounds_cum_time[5],1),"."))</f>
        <v>44.</v>
      </c>
      <c r="O59" s="129" t="str">
        <f>IF(ISBLANK(laps_times[[#This Row],[6]]),"DNF",CONCATENATE(RANK(rounds_cum_time[[#This Row],[6]],rounds_cum_time[6],1),"."))</f>
        <v>43.</v>
      </c>
      <c r="P59" s="129" t="str">
        <f>IF(ISBLANK(laps_times[[#This Row],[7]]),"DNF",CONCATENATE(RANK(rounds_cum_time[[#This Row],[7]],rounds_cum_time[7],1),"."))</f>
        <v>44.</v>
      </c>
      <c r="Q59" s="129" t="str">
        <f>IF(ISBLANK(laps_times[[#This Row],[8]]),"DNF",CONCATENATE(RANK(rounds_cum_time[[#This Row],[8]],rounds_cum_time[8],1),"."))</f>
        <v>44.</v>
      </c>
      <c r="R59" s="129" t="str">
        <f>IF(ISBLANK(laps_times[[#This Row],[9]]),"DNF",CONCATENATE(RANK(rounds_cum_time[[#This Row],[9]],rounds_cum_time[9],1),"."))</f>
        <v>44.</v>
      </c>
      <c r="S59" s="129" t="str">
        <f>IF(ISBLANK(laps_times[[#This Row],[10]]),"DNF",CONCATENATE(RANK(rounds_cum_time[[#This Row],[10]],rounds_cum_time[10],1),"."))</f>
        <v>46.</v>
      </c>
      <c r="T59" s="129" t="str">
        <f>IF(ISBLANK(laps_times[[#This Row],[11]]),"DNF",CONCATENATE(RANK(rounds_cum_time[[#This Row],[11]],rounds_cum_time[11],1),"."))</f>
        <v>47.</v>
      </c>
      <c r="U59" s="129" t="str">
        <f>IF(ISBLANK(laps_times[[#This Row],[12]]),"DNF",CONCATENATE(RANK(rounds_cum_time[[#This Row],[12]],rounds_cum_time[12],1),"."))</f>
        <v>47.</v>
      </c>
      <c r="V59" s="129" t="str">
        <f>IF(ISBLANK(laps_times[[#This Row],[13]]),"DNF",CONCATENATE(RANK(rounds_cum_time[[#This Row],[13]],rounds_cum_time[13],1),"."))</f>
        <v>46.</v>
      </c>
      <c r="W59" s="129" t="str">
        <f>IF(ISBLANK(laps_times[[#This Row],[14]]),"DNF",CONCATENATE(RANK(rounds_cum_time[[#This Row],[14]],rounds_cum_time[14],1),"."))</f>
        <v>47.</v>
      </c>
      <c r="X59" s="129" t="str">
        <f>IF(ISBLANK(laps_times[[#This Row],[15]]),"DNF",CONCATENATE(RANK(rounds_cum_time[[#This Row],[15]],rounds_cum_time[15],1),"."))</f>
        <v>47.</v>
      </c>
      <c r="Y59" s="129" t="str">
        <f>IF(ISBLANK(laps_times[[#This Row],[16]]),"DNF",CONCATENATE(RANK(rounds_cum_time[[#This Row],[16]],rounds_cum_time[16],1),"."))</f>
        <v>47.</v>
      </c>
      <c r="Z59" s="129" t="str">
        <f>IF(ISBLANK(laps_times[[#This Row],[17]]),"DNF",CONCATENATE(RANK(rounds_cum_time[[#This Row],[17]],rounds_cum_time[17],1),"."))</f>
        <v>47.</v>
      </c>
      <c r="AA59" s="129" t="str">
        <f>IF(ISBLANK(laps_times[[#This Row],[18]]),"DNF",CONCATENATE(RANK(rounds_cum_time[[#This Row],[18]],rounds_cum_time[18],1),"."))</f>
        <v>46.</v>
      </c>
      <c r="AB59" s="129" t="str">
        <f>IF(ISBLANK(laps_times[[#This Row],[19]]),"DNF",CONCATENATE(RANK(rounds_cum_time[[#This Row],[19]],rounds_cum_time[19],1),"."))</f>
        <v>46.</v>
      </c>
      <c r="AC59" s="129" t="str">
        <f>IF(ISBLANK(laps_times[[#This Row],[20]]),"DNF",CONCATENATE(RANK(rounds_cum_time[[#This Row],[20]],rounds_cum_time[20],1),"."))</f>
        <v>46.</v>
      </c>
      <c r="AD59" s="129" t="str">
        <f>IF(ISBLANK(laps_times[[#This Row],[21]]),"DNF",CONCATENATE(RANK(rounds_cum_time[[#This Row],[21]],rounds_cum_time[21],1),"."))</f>
        <v>46.</v>
      </c>
      <c r="AE59" s="129" t="str">
        <f>IF(ISBLANK(laps_times[[#This Row],[22]]),"DNF",CONCATENATE(RANK(rounds_cum_time[[#This Row],[22]],rounds_cum_time[22],1),"."))</f>
        <v>46.</v>
      </c>
      <c r="AF59" s="129" t="str">
        <f>IF(ISBLANK(laps_times[[#This Row],[23]]),"DNF",CONCATENATE(RANK(rounds_cum_time[[#This Row],[23]],rounds_cum_time[23],1),"."))</f>
        <v>46.</v>
      </c>
      <c r="AG59" s="129" t="str">
        <f>IF(ISBLANK(laps_times[[#This Row],[24]]),"DNF",CONCATENATE(RANK(rounds_cum_time[[#This Row],[24]],rounds_cum_time[24],1),"."))</f>
        <v>46.</v>
      </c>
      <c r="AH59" s="129" t="str">
        <f>IF(ISBLANK(laps_times[[#This Row],[25]]),"DNF",CONCATENATE(RANK(rounds_cum_time[[#This Row],[25]],rounds_cum_time[25],1),"."))</f>
        <v>46.</v>
      </c>
      <c r="AI59" s="129" t="str">
        <f>IF(ISBLANK(laps_times[[#This Row],[26]]),"DNF",CONCATENATE(RANK(rounds_cum_time[[#This Row],[26]],rounds_cum_time[26],1),"."))</f>
        <v>47.</v>
      </c>
      <c r="AJ59" s="129" t="str">
        <f>IF(ISBLANK(laps_times[[#This Row],[27]]),"DNF",CONCATENATE(RANK(rounds_cum_time[[#This Row],[27]],rounds_cum_time[27],1),"."))</f>
        <v>47.</v>
      </c>
      <c r="AK59" s="129" t="str">
        <f>IF(ISBLANK(laps_times[[#This Row],[28]]),"DNF",CONCATENATE(RANK(rounds_cum_time[[#This Row],[28]],rounds_cum_time[28],1),"."))</f>
        <v>47.</v>
      </c>
      <c r="AL59" s="129" t="str">
        <f>IF(ISBLANK(laps_times[[#This Row],[29]]),"DNF",CONCATENATE(RANK(rounds_cum_time[[#This Row],[29]],rounds_cum_time[29],1),"."))</f>
        <v>47.</v>
      </c>
      <c r="AM59" s="129" t="str">
        <f>IF(ISBLANK(laps_times[[#This Row],[30]]),"DNF",CONCATENATE(RANK(rounds_cum_time[[#This Row],[30]],rounds_cum_time[30],1),"."))</f>
        <v>46.</v>
      </c>
      <c r="AN59" s="129" t="str">
        <f>IF(ISBLANK(laps_times[[#This Row],[31]]),"DNF",CONCATENATE(RANK(rounds_cum_time[[#This Row],[31]],rounds_cum_time[31],1),"."))</f>
        <v>47.</v>
      </c>
      <c r="AO59" s="129" t="str">
        <f>IF(ISBLANK(laps_times[[#This Row],[32]]),"DNF",CONCATENATE(RANK(rounds_cum_time[[#This Row],[32]],rounds_cum_time[32],1),"."))</f>
        <v>48.</v>
      </c>
      <c r="AP59" s="129" t="str">
        <f>IF(ISBLANK(laps_times[[#This Row],[33]]),"DNF",CONCATENATE(RANK(rounds_cum_time[[#This Row],[33]],rounds_cum_time[33],1),"."))</f>
        <v>48.</v>
      </c>
      <c r="AQ59" s="129" t="str">
        <f>IF(ISBLANK(laps_times[[#This Row],[34]]),"DNF",CONCATENATE(RANK(rounds_cum_time[[#This Row],[34]],rounds_cum_time[34],1),"."))</f>
        <v>48.</v>
      </c>
      <c r="AR59" s="129" t="str">
        <f>IF(ISBLANK(laps_times[[#This Row],[35]]),"DNF",CONCATENATE(RANK(rounds_cum_time[[#This Row],[35]],rounds_cum_time[35],1),"."))</f>
        <v>48.</v>
      </c>
      <c r="AS59" s="129" t="str">
        <f>IF(ISBLANK(laps_times[[#This Row],[36]]),"DNF",CONCATENATE(RANK(rounds_cum_time[[#This Row],[36]],rounds_cum_time[36],1),"."))</f>
        <v>48.</v>
      </c>
      <c r="AT59" s="129" t="str">
        <f>IF(ISBLANK(laps_times[[#This Row],[37]]),"DNF",CONCATENATE(RANK(rounds_cum_time[[#This Row],[37]],rounds_cum_time[37],1),"."))</f>
        <v>47.</v>
      </c>
      <c r="AU59" s="129" t="str">
        <f>IF(ISBLANK(laps_times[[#This Row],[38]]),"DNF",CONCATENATE(RANK(rounds_cum_time[[#This Row],[38]],rounds_cum_time[38],1),"."))</f>
        <v>47.</v>
      </c>
      <c r="AV59" s="129" t="str">
        <f>IF(ISBLANK(laps_times[[#This Row],[39]]),"DNF",CONCATENATE(RANK(rounds_cum_time[[#This Row],[39]],rounds_cum_time[39],1),"."))</f>
        <v>47.</v>
      </c>
      <c r="AW59" s="129" t="str">
        <f>IF(ISBLANK(laps_times[[#This Row],[40]]),"DNF",CONCATENATE(RANK(rounds_cum_time[[#This Row],[40]],rounds_cum_time[40],1),"."))</f>
        <v>47.</v>
      </c>
      <c r="AX59" s="129" t="str">
        <f>IF(ISBLANK(laps_times[[#This Row],[41]]),"DNF",CONCATENATE(RANK(rounds_cum_time[[#This Row],[41]],rounds_cum_time[41],1),"."))</f>
        <v>47.</v>
      </c>
      <c r="AY59" s="129" t="str">
        <f>IF(ISBLANK(laps_times[[#This Row],[42]]),"DNF",CONCATENATE(RANK(rounds_cum_time[[#This Row],[42]],rounds_cum_time[42],1),"."))</f>
        <v>46.</v>
      </c>
      <c r="AZ59" s="129" t="str">
        <f>IF(ISBLANK(laps_times[[#This Row],[43]]),"DNF",CONCATENATE(RANK(rounds_cum_time[[#This Row],[43]],rounds_cum_time[43],1),"."))</f>
        <v>46.</v>
      </c>
      <c r="BA59" s="129" t="str">
        <f>IF(ISBLANK(laps_times[[#This Row],[44]]),"DNF",CONCATENATE(RANK(rounds_cum_time[[#This Row],[44]],rounds_cum_time[44],1),"."))</f>
        <v>46.</v>
      </c>
      <c r="BB59" s="129" t="str">
        <f>IF(ISBLANK(laps_times[[#This Row],[45]]),"DNF",CONCATENATE(RANK(rounds_cum_time[[#This Row],[45]],rounds_cum_time[45],1),"."))</f>
        <v>46.</v>
      </c>
      <c r="BC59" s="129" t="str">
        <f>IF(ISBLANK(laps_times[[#This Row],[46]]),"DNF",CONCATENATE(RANK(rounds_cum_time[[#This Row],[46]],rounds_cum_time[46],1),"."))</f>
        <v>46.</v>
      </c>
      <c r="BD59" s="129" t="str">
        <f>IF(ISBLANK(laps_times[[#This Row],[47]]),"DNF",CONCATENATE(RANK(rounds_cum_time[[#This Row],[47]],rounds_cum_time[47],1),"."))</f>
        <v>46.</v>
      </c>
      <c r="BE59" s="129" t="str">
        <f>IF(ISBLANK(laps_times[[#This Row],[48]]),"DNF",CONCATENATE(RANK(rounds_cum_time[[#This Row],[48]],rounds_cum_time[48],1),"."))</f>
        <v>46.</v>
      </c>
      <c r="BF59" s="129" t="str">
        <f>IF(ISBLANK(laps_times[[#This Row],[49]]),"DNF",CONCATENATE(RANK(rounds_cum_time[[#This Row],[49]],rounds_cum_time[49],1),"."))</f>
        <v>47.</v>
      </c>
      <c r="BG59" s="129" t="str">
        <f>IF(ISBLANK(laps_times[[#This Row],[50]]),"DNF",CONCATENATE(RANK(rounds_cum_time[[#This Row],[50]],rounds_cum_time[50],1),"."))</f>
        <v>47.</v>
      </c>
      <c r="BH59" s="129" t="str">
        <f>IF(ISBLANK(laps_times[[#This Row],[51]]),"DNF",CONCATENATE(RANK(rounds_cum_time[[#This Row],[51]],rounds_cum_time[51],1),"."))</f>
        <v>48.</v>
      </c>
      <c r="BI59" s="129" t="str">
        <f>IF(ISBLANK(laps_times[[#This Row],[52]]),"DNF",CONCATENATE(RANK(rounds_cum_time[[#This Row],[52]],rounds_cum_time[52],1),"."))</f>
        <v>47.</v>
      </c>
      <c r="BJ59" s="129" t="str">
        <f>IF(ISBLANK(laps_times[[#This Row],[53]]),"DNF",CONCATENATE(RANK(rounds_cum_time[[#This Row],[53]],rounds_cum_time[53],1),"."))</f>
        <v>48.</v>
      </c>
      <c r="BK59" s="129" t="str">
        <f>IF(ISBLANK(laps_times[[#This Row],[54]]),"DNF",CONCATENATE(RANK(rounds_cum_time[[#This Row],[54]],rounds_cum_time[54],1),"."))</f>
        <v>48.</v>
      </c>
      <c r="BL59" s="129" t="str">
        <f>IF(ISBLANK(laps_times[[#This Row],[55]]),"DNF",CONCATENATE(RANK(rounds_cum_time[[#This Row],[55]],rounds_cum_time[55],1),"."))</f>
        <v>48.</v>
      </c>
      <c r="BM59" s="129" t="str">
        <f>IF(ISBLANK(laps_times[[#This Row],[56]]),"DNF",CONCATENATE(RANK(rounds_cum_time[[#This Row],[56]],rounds_cum_time[56],1),"."))</f>
        <v>48.</v>
      </c>
      <c r="BN59" s="129" t="str">
        <f>IF(ISBLANK(laps_times[[#This Row],[57]]),"DNF",CONCATENATE(RANK(rounds_cum_time[[#This Row],[57]],rounds_cum_time[57],1),"."))</f>
        <v>48.</v>
      </c>
      <c r="BO59" s="129" t="str">
        <f>IF(ISBLANK(laps_times[[#This Row],[58]]),"DNF",CONCATENATE(RANK(rounds_cum_time[[#This Row],[58]],rounds_cum_time[58],1),"."))</f>
        <v>49.</v>
      </c>
      <c r="BP59" s="129" t="str">
        <f>IF(ISBLANK(laps_times[[#This Row],[59]]),"DNF",CONCATENATE(RANK(rounds_cum_time[[#This Row],[59]],rounds_cum_time[59],1),"."))</f>
        <v>49.</v>
      </c>
      <c r="BQ59" s="129" t="str">
        <f>IF(ISBLANK(laps_times[[#This Row],[60]]),"DNF",CONCATENATE(RANK(rounds_cum_time[[#This Row],[60]],rounds_cum_time[60],1),"."))</f>
        <v>49.</v>
      </c>
      <c r="BR59" s="129" t="str">
        <f>IF(ISBLANK(laps_times[[#This Row],[61]]),"DNF",CONCATENATE(RANK(rounds_cum_time[[#This Row],[61]],rounds_cum_time[61],1),"."))</f>
        <v>49.</v>
      </c>
      <c r="BS59" s="129" t="str">
        <f>IF(ISBLANK(laps_times[[#This Row],[62]]),"DNF",CONCATENATE(RANK(rounds_cum_time[[#This Row],[62]],rounds_cum_time[62],1),"."))</f>
        <v>49.</v>
      </c>
      <c r="BT59" s="129" t="str">
        <f>IF(ISBLANK(laps_times[[#This Row],[63]]),"DNF",CONCATENATE(RANK(rounds_cum_time[[#This Row],[63]],rounds_cum_time[63],1),"."))</f>
        <v>49.</v>
      </c>
      <c r="BU59" s="129" t="str">
        <f>IF(ISBLANK(laps_times[[#This Row],[64]]),"DNF",CONCATENATE(RANK(rounds_cum_time[[#This Row],[64]],rounds_cum_time[64],1),"."))</f>
        <v>49.</v>
      </c>
      <c r="BV59" s="129" t="str">
        <f>IF(ISBLANK(laps_times[[#This Row],[65]]),"DNF",CONCATENATE(RANK(rounds_cum_time[[#This Row],[65]],rounds_cum_time[65],1),"."))</f>
        <v>49.</v>
      </c>
      <c r="BW59" s="129" t="str">
        <f>IF(ISBLANK(laps_times[[#This Row],[66]]),"DNF",CONCATENATE(RANK(rounds_cum_time[[#This Row],[66]],rounds_cum_time[66],1),"."))</f>
        <v>49.</v>
      </c>
      <c r="BX59" s="129" t="str">
        <f>IF(ISBLANK(laps_times[[#This Row],[67]]),"DNF",CONCATENATE(RANK(rounds_cum_time[[#This Row],[67]],rounds_cum_time[67],1),"."))</f>
        <v>49.</v>
      </c>
      <c r="BY59" s="129" t="str">
        <f>IF(ISBLANK(laps_times[[#This Row],[68]]),"DNF",CONCATENATE(RANK(rounds_cum_time[[#This Row],[68]],rounds_cum_time[68],1),"."))</f>
        <v>49.</v>
      </c>
      <c r="BZ59" s="129" t="str">
        <f>IF(ISBLANK(laps_times[[#This Row],[69]]),"DNF",CONCATENATE(RANK(rounds_cum_time[[#This Row],[69]],rounds_cum_time[69],1),"."))</f>
        <v>50.</v>
      </c>
      <c r="CA59" s="129" t="str">
        <f>IF(ISBLANK(laps_times[[#This Row],[70]]),"DNF",CONCATENATE(RANK(rounds_cum_time[[#This Row],[70]],rounds_cum_time[70],1),"."))</f>
        <v>51.</v>
      </c>
      <c r="CB59" s="129" t="str">
        <f>IF(ISBLANK(laps_times[[#This Row],[71]]),"DNF",CONCATENATE(RANK(rounds_cum_time[[#This Row],[71]],rounds_cum_time[71],1),"."))</f>
        <v>51.</v>
      </c>
      <c r="CC59" s="129" t="str">
        <f>IF(ISBLANK(laps_times[[#This Row],[72]]),"DNF",CONCATENATE(RANK(rounds_cum_time[[#This Row],[72]],rounds_cum_time[72],1),"."))</f>
        <v>51.</v>
      </c>
      <c r="CD59" s="129" t="str">
        <f>IF(ISBLANK(laps_times[[#This Row],[73]]),"DNF",CONCATENATE(RANK(rounds_cum_time[[#This Row],[73]],rounds_cum_time[73],1),"."))</f>
        <v>51.</v>
      </c>
      <c r="CE59" s="129" t="str">
        <f>IF(ISBLANK(laps_times[[#This Row],[74]]),"DNF",CONCATENATE(RANK(rounds_cum_time[[#This Row],[74]],rounds_cum_time[74],1),"."))</f>
        <v>53.</v>
      </c>
      <c r="CF59" s="129" t="str">
        <f>IF(ISBLANK(laps_times[[#This Row],[75]]),"DNF",CONCATENATE(RANK(rounds_cum_time[[#This Row],[75]],rounds_cum_time[75],1),"."))</f>
        <v>52.</v>
      </c>
      <c r="CG59" s="129" t="str">
        <f>IF(ISBLANK(laps_times[[#This Row],[76]]),"DNF",CONCATENATE(RANK(rounds_cum_time[[#This Row],[76]],rounds_cum_time[76],1),"."))</f>
        <v>50.</v>
      </c>
      <c r="CH59" s="129" t="str">
        <f>IF(ISBLANK(laps_times[[#This Row],[77]]),"DNF",CONCATENATE(RANK(rounds_cum_time[[#This Row],[77]],rounds_cum_time[77],1),"."))</f>
        <v>52.</v>
      </c>
      <c r="CI59" s="129" t="str">
        <f>IF(ISBLANK(laps_times[[#This Row],[78]]),"DNF",CONCATENATE(RANK(rounds_cum_time[[#This Row],[78]],rounds_cum_time[78],1),"."))</f>
        <v>52.</v>
      </c>
      <c r="CJ59" s="129" t="str">
        <f>IF(ISBLANK(laps_times[[#This Row],[79]]),"DNF",CONCATENATE(RANK(rounds_cum_time[[#This Row],[79]],rounds_cum_time[79],1),"."))</f>
        <v>52.</v>
      </c>
      <c r="CK59" s="129" t="str">
        <f>IF(ISBLANK(laps_times[[#This Row],[80]]),"DNF",CONCATENATE(RANK(rounds_cum_time[[#This Row],[80]],rounds_cum_time[80],1),"."))</f>
        <v>52.</v>
      </c>
      <c r="CL59" s="129" t="str">
        <f>IF(ISBLANK(laps_times[[#This Row],[81]]),"DNF",CONCATENATE(RANK(rounds_cum_time[[#This Row],[81]],rounds_cum_time[81],1),"."))</f>
        <v>52.</v>
      </c>
      <c r="CM59" s="129" t="str">
        <f>IF(ISBLANK(laps_times[[#This Row],[82]]),"DNF",CONCATENATE(RANK(rounds_cum_time[[#This Row],[82]],rounds_cum_time[82],1),"."))</f>
        <v>52.</v>
      </c>
      <c r="CN59" s="129" t="str">
        <f>IF(ISBLANK(laps_times[[#This Row],[83]]),"DNF",CONCATENATE(RANK(rounds_cum_time[[#This Row],[83]],rounds_cum_time[83],1),"."))</f>
        <v>51.</v>
      </c>
      <c r="CO59" s="129" t="str">
        <f>IF(ISBLANK(laps_times[[#This Row],[84]]),"DNF",CONCATENATE(RANK(rounds_cum_time[[#This Row],[84]],rounds_cum_time[84],1),"."))</f>
        <v>51.</v>
      </c>
      <c r="CP59" s="129" t="str">
        <f>IF(ISBLANK(laps_times[[#This Row],[85]]),"DNF",CONCATENATE(RANK(rounds_cum_time[[#This Row],[85]],rounds_cum_time[85],1),"."))</f>
        <v>52.</v>
      </c>
      <c r="CQ59" s="129" t="str">
        <f>IF(ISBLANK(laps_times[[#This Row],[86]]),"DNF",CONCATENATE(RANK(rounds_cum_time[[#This Row],[86]],rounds_cum_time[86],1),"."))</f>
        <v>52.</v>
      </c>
      <c r="CR59" s="129" t="str">
        <f>IF(ISBLANK(laps_times[[#This Row],[87]]),"DNF",CONCATENATE(RANK(rounds_cum_time[[#This Row],[87]],rounds_cum_time[87],1),"."))</f>
        <v>52.</v>
      </c>
      <c r="CS59" s="129" t="str">
        <f>IF(ISBLANK(laps_times[[#This Row],[88]]),"DNF",CONCATENATE(RANK(rounds_cum_time[[#This Row],[88]],rounds_cum_time[88],1),"."))</f>
        <v>53.</v>
      </c>
      <c r="CT59" s="129" t="str">
        <f>IF(ISBLANK(laps_times[[#This Row],[89]]),"DNF",CONCATENATE(RANK(rounds_cum_time[[#This Row],[89]],rounds_cum_time[89],1),"."))</f>
        <v>54.</v>
      </c>
      <c r="CU59" s="129" t="str">
        <f>IF(ISBLANK(laps_times[[#This Row],[90]]),"DNF",CONCATENATE(RANK(rounds_cum_time[[#This Row],[90]],rounds_cum_time[90],1),"."))</f>
        <v>54.</v>
      </c>
      <c r="CV59" s="129" t="str">
        <f>IF(ISBLANK(laps_times[[#This Row],[91]]),"DNF",CONCATENATE(RANK(rounds_cum_time[[#This Row],[91]],rounds_cum_time[91],1),"."))</f>
        <v>54.</v>
      </c>
      <c r="CW59" s="129" t="str">
        <f>IF(ISBLANK(laps_times[[#This Row],[92]]),"DNF",CONCATENATE(RANK(rounds_cum_time[[#This Row],[92]],rounds_cum_time[92],1),"."))</f>
        <v>54.</v>
      </c>
      <c r="CX59" s="129" t="str">
        <f>IF(ISBLANK(laps_times[[#This Row],[93]]),"DNF",CONCATENATE(RANK(rounds_cum_time[[#This Row],[93]],rounds_cum_time[93],1),"."))</f>
        <v>54.</v>
      </c>
      <c r="CY59" s="129" t="str">
        <f>IF(ISBLANK(laps_times[[#This Row],[94]]),"DNF",CONCATENATE(RANK(rounds_cum_time[[#This Row],[94]],rounds_cum_time[94],1),"."))</f>
        <v>55.</v>
      </c>
      <c r="CZ59" s="129" t="str">
        <f>IF(ISBLANK(laps_times[[#This Row],[95]]),"DNF",CONCATENATE(RANK(rounds_cum_time[[#This Row],[95]],rounds_cum_time[95],1),"."))</f>
        <v>55.</v>
      </c>
      <c r="DA59" s="129" t="str">
        <f>IF(ISBLANK(laps_times[[#This Row],[96]]),"DNF",CONCATENATE(RANK(rounds_cum_time[[#This Row],[96]],rounds_cum_time[96],1),"."))</f>
        <v>55.</v>
      </c>
      <c r="DB59" s="129" t="str">
        <f>IF(ISBLANK(laps_times[[#This Row],[97]]),"DNF",CONCATENATE(RANK(rounds_cum_time[[#This Row],[97]],rounds_cum_time[97],1),"."))</f>
        <v>55.</v>
      </c>
      <c r="DC59" s="129" t="str">
        <f>IF(ISBLANK(laps_times[[#This Row],[98]]),"DNF",CONCATENATE(RANK(rounds_cum_time[[#This Row],[98]],rounds_cum_time[98],1),"."))</f>
        <v>55.</v>
      </c>
      <c r="DD59" s="129" t="str">
        <f>IF(ISBLANK(laps_times[[#This Row],[99]]),"DNF",CONCATENATE(RANK(rounds_cum_time[[#This Row],[99]],rounds_cum_time[99],1),"."))</f>
        <v>55.</v>
      </c>
      <c r="DE59" s="129" t="str">
        <f>IF(ISBLANK(laps_times[[#This Row],[100]]),"DNF",CONCATENATE(RANK(rounds_cum_time[[#This Row],[100]],rounds_cum_time[100],1),"."))</f>
        <v>56.</v>
      </c>
      <c r="DF59" s="129" t="str">
        <f>IF(ISBLANK(laps_times[[#This Row],[101]]),"DNF",CONCATENATE(RANK(rounds_cum_time[[#This Row],[101]],rounds_cum_time[101],1),"."))</f>
        <v>56.</v>
      </c>
      <c r="DG59" s="129" t="str">
        <f>IF(ISBLANK(laps_times[[#This Row],[102]]),"DNF",CONCATENATE(RANK(rounds_cum_time[[#This Row],[102]],rounds_cum_time[102],1),"."))</f>
        <v>56.</v>
      </c>
      <c r="DH59" s="129" t="str">
        <f>IF(ISBLANK(laps_times[[#This Row],[103]]),"DNF",CONCATENATE(RANK(rounds_cum_time[[#This Row],[103]],rounds_cum_time[103],1),"."))</f>
        <v>56.</v>
      </c>
      <c r="DI59" s="130" t="str">
        <f>IF(ISBLANK(laps_times[[#This Row],[104]]),"DNF",CONCATENATE(RANK(rounds_cum_time[[#This Row],[104]],rounds_cum_time[104],1),"."))</f>
        <v>56.</v>
      </c>
      <c r="DJ59" s="130" t="str">
        <f>IF(ISBLANK(laps_times[[#This Row],[105]]),"DNF",CONCATENATE(RANK(rounds_cum_time[[#This Row],[105]],rounds_cum_time[105],1),"."))</f>
        <v>56.</v>
      </c>
    </row>
    <row r="60" spans="2:114">
      <c r="B60" s="123">
        <f>laps_times[[#This Row],[poř]]</f>
        <v>57</v>
      </c>
      <c r="C60" s="128">
        <f>laps_times[[#This Row],[s.č.]]</f>
        <v>96</v>
      </c>
      <c r="D60" s="124" t="str">
        <f>laps_times[[#This Row],[jméno]]</f>
        <v>Smrž Jakub</v>
      </c>
      <c r="E60" s="125">
        <f>laps_times[[#This Row],[roč]]</f>
        <v>1983</v>
      </c>
      <c r="F60" s="125" t="str">
        <f>laps_times[[#This Row],[kat]]</f>
        <v>M30</v>
      </c>
      <c r="G60" s="125">
        <f>laps_times[[#This Row],[poř_kat]]</f>
        <v>12</v>
      </c>
      <c r="H60" s="124" t="str">
        <f>IF(ISBLANK(laps_times[[#This Row],[klub]]),"-",laps_times[[#This Row],[klub]])</f>
        <v>BěžímPro.cz Centrum BAZALKA</v>
      </c>
      <c r="I60" s="133">
        <f>laps_times[[#This Row],[celk. čas]]</f>
        <v>0.17443402777777775</v>
      </c>
      <c r="J60" s="129" t="str">
        <f>IF(ISBLANK(laps_times[[#This Row],[1]]),"DNF",CONCATENATE(RANK(rounds_cum_time[[#This Row],[1]],rounds_cum_time[1],1),"."))</f>
        <v>64.</v>
      </c>
      <c r="K60" s="129" t="str">
        <f>IF(ISBLANK(laps_times[[#This Row],[2]]),"DNF",CONCATENATE(RANK(rounds_cum_time[[#This Row],[2]],rounds_cum_time[2],1),"."))</f>
        <v>64.</v>
      </c>
      <c r="L60" s="129" t="str">
        <f>IF(ISBLANK(laps_times[[#This Row],[3]]),"DNF",CONCATENATE(RANK(rounds_cum_time[[#This Row],[3]],rounds_cum_time[3],1),"."))</f>
        <v>62.</v>
      </c>
      <c r="M60" s="129" t="str">
        <f>IF(ISBLANK(laps_times[[#This Row],[4]]),"DNF",CONCATENATE(RANK(rounds_cum_time[[#This Row],[4]],rounds_cum_time[4],1),"."))</f>
        <v>65.</v>
      </c>
      <c r="N60" s="129" t="str">
        <f>IF(ISBLANK(laps_times[[#This Row],[5]]),"DNF",CONCATENATE(RANK(rounds_cum_time[[#This Row],[5]],rounds_cum_time[5],1),"."))</f>
        <v>64.</v>
      </c>
      <c r="O60" s="129" t="str">
        <f>IF(ISBLANK(laps_times[[#This Row],[6]]),"DNF",CONCATENATE(RANK(rounds_cum_time[[#This Row],[6]],rounds_cum_time[6],1),"."))</f>
        <v>63.</v>
      </c>
      <c r="P60" s="129" t="str">
        <f>IF(ISBLANK(laps_times[[#This Row],[7]]),"DNF",CONCATENATE(RANK(rounds_cum_time[[#This Row],[7]],rounds_cum_time[7],1),"."))</f>
        <v>62.</v>
      </c>
      <c r="Q60" s="129" t="str">
        <f>IF(ISBLANK(laps_times[[#This Row],[8]]),"DNF",CONCATENATE(RANK(rounds_cum_time[[#This Row],[8]],rounds_cum_time[8],1),"."))</f>
        <v>62.</v>
      </c>
      <c r="R60" s="129" t="str">
        <f>IF(ISBLANK(laps_times[[#This Row],[9]]),"DNF",CONCATENATE(RANK(rounds_cum_time[[#This Row],[9]],rounds_cum_time[9],1),"."))</f>
        <v>62.</v>
      </c>
      <c r="S60" s="129" t="str">
        <f>IF(ISBLANK(laps_times[[#This Row],[10]]),"DNF",CONCATENATE(RANK(rounds_cum_time[[#This Row],[10]],rounds_cum_time[10],1),"."))</f>
        <v>63.</v>
      </c>
      <c r="T60" s="129" t="str">
        <f>IF(ISBLANK(laps_times[[#This Row],[11]]),"DNF",CONCATENATE(RANK(rounds_cum_time[[#This Row],[11]],rounds_cum_time[11],1),"."))</f>
        <v>62.</v>
      </c>
      <c r="U60" s="129" t="str">
        <f>IF(ISBLANK(laps_times[[#This Row],[12]]),"DNF",CONCATENATE(RANK(rounds_cum_time[[#This Row],[12]],rounds_cum_time[12],1),"."))</f>
        <v>62.</v>
      </c>
      <c r="V60" s="129" t="str">
        <f>IF(ISBLANK(laps_times[[#This Row],[13]]),"DNF",CONCATENATE(RANK(rounds_cum_time[[#This Row],[13]],rounds_cum_time[13],1),"."))</f>
        <v>60.</v>
      </c>
      <c r="W60" s="129" t="str">
        <f>IF(ISBLANK(laps_times[[#This Row],[14]]),"DNF",CONCATENATE(RANK(rounds_cum_time[[#This Row],[14]],rounds_cum_time[14],1),"."))</f>
        <v>60.</v>
      </c>
      <c r="X60" s="129" t="str">
        <f>IF(ISBLANK(laps_times[[#This Row],[15]]),"DNF",CONCATENATE(RANK(rounds_cum_time[[#This Row],[15]],rounds_cum_time[15],1),"."))</f>
        <v>60.</v>
      </c>
      <c r="Y60" s="129" t="str">
        <f>IF(ISBLANK(laps_times[[#This Row],[16]]),"DNF",CONCATENATE(RANK(rounds_cum_time[[#This Row],[16]],rounds_cum_time[16],1),"."))</f>
        <v>60.</v>
      </c>
      <c r="Z60" s="129" t="str">
        <f>IF(ISBLANK(laps_times[[#This Row],[17]]),"DNF",CONCATENATE(RANK(rounds_cum_time[[#This Row],[17]],rounds_cum_time[17],1),"."))</f>
        <v>60.</v>
      </c>
      <c r="AA60" s="129" t="str">
        <f>IF(ISBLANK(laps_times[[#This Row],[18]]),"DNF",CONCATENATE(RANK(rounds_cum_time[[#This Row],[18]],rounds_cum_time[18],1),"."))</f>
        <v>60.</v>
      </c>
      <c r="AB60" s="129" t="str">
        <f>IF(ISBLANK(laps_times[[#This Row],[19]]),"DNF",CONCATENATE(RANK(rounds_cum_time[[#This Row],[19]],rounds_cum_time[19],1),"."))</f>
        <v>60.</v>
      </c>
      <c r="AC60" s="129" t="str">
        <f>IF(ISBLANK(laps_times[[#This Row],[20]]),"DNF",CONCATENATE(RANK(rounds_cum_time[[#This Row],[20]],rounds_cum_time[20],1),"."))</f>
        <v>58.</v>
      </c>
      <c r="AD60" s="129" t="str">
        <f>IF(ISBLANK(laps_times[[#This Row],[21]]),"DNF",CONCATENATE(RANK(rounds_cum_time[[#This Row],[21]],rounds_cum_time[21],1),"."))</f>
        <v>57.</v>
      </c>
      <c r="AE60" s="129" t="str">
        <f>IF(ISBLANK(laps_times[[#This Row],[22]]),"DNF",CONCATENATE(RANK(rounds_cum_time[[#This Row],[22]],rounds_cum_time[22],1),"."))</f>
        <v>57.</v>
      </c>
      <c r="AF60" s="129" t="str">
        <f>IF(ISBLANK(laps_times[[#This Row],[23]]),"DNF",CONCATENATE(RANK(rounds_cum_time[[#This Row],[23]],rounds_cum_time[23],1),"."))</f>
        <v>57.</v>
      </c>
      <c r="AG60" s="129" t="str">
        <f>IF(ISBLANK(laps_times[[#This Row],[24]]),"DNF",CONCATENATE(RANK(rounds_cum_time[[#This Row],[24]],rounds_cum_time[24],1),"."))</f>
        <v>57.</v>
      </c>
      <c r="AH60" s="129" t="str">
        <f>IF(ISBLANK(laps_times[[#This Row],[25]]),"DNF",CONCATENATE(RANK(rounds_cum_time[[#This Row],[25]],rounds_cum_time[25],1),"."))</f>
        <v>58.</v>
      </c>
      <c r="AI60" s="129" t="str">
        <f>IF(ISBLANK(laps_times[[#This Row],[26]]),"DNF",CONCATENATE(RANK(rounds_cum_time[[#This Row],[26]],rounds_cum_time[26],1),"."))</f>
        <v>55.</v>
      </c>
      <c r="AJ60" s="129" t="str">
        <f>IF(ISBLANK(laps_times[[#This Row],[27]]),"DNF",CONCATENATE(RANK(rounds_cum_time[[#This Row],[27]],rounds_cum_time[27],1),"."))</f>
        <v>56.</v>
      </c>
      <c r="AK60" s="129" t="str">
        <f>IF(ISBLANK(laps_times[[#This Row],[28]]),"DNF",CONCATENATE(RANK(rounds_cum_time[[#This Row],[28]],rounds_cum_time[28],1),"."))</f>
        <v>56.</v>
      </c>
      <c r="AL60" s="129" t="str">
        <f>IF(ISBLANK(laps_times[[#This Row],[29]]),"DNF",CONCATENATE(RANK(rounds_cum_time[[#This Row],[29]],rounds_cum_time[29],1),"."))</f>
        <v>57.</v>
      </c>
      <c r="AM60" s="129" t="str">
        <f>IF(ISBLANK(laps_times[[#This Row],[30]]),"DNF",CONCATENATE(RANK(rounds_cum_time[[#This Row],[30]],rounds_cum_time[30],1),"."))</f>
        <v>57.</v>
      </c>
      <c r="AN60" s="129" t="str">
        <f>IF(ISBLANK(laps_times[[#This Row],[31]]),"DNF",CONCATENATE(RANK(rounds_cum_time[[#This Row],[31]],rounds_cum_time[31],1),"."))</f>
        <v>57.</v>
      </c>
      <c r="AO60" s="129" t="str">
        <f>IF(ISBLANK(laps_times[[#This Row],[32]]),"DNF",CONCATENATE(RANK(rounds_cum_time[[#This Row],[32]],rounds_cum_time[32],1),"."))</f>
        <v>57.</v>
      </c>
      <c r="AP60" s="129" t="str">
        <f>IF(ISBLANK(laps_times[[#This Row],[33]]),"DNF",CONCATENATE(RANK(rounds_cum_time[[#This Row],[33]],rounds_cum_time[33],1),"."))</f>
        <v>57.</v>
      </c>
      <c r="AQ60" s="129" t="str">
        <f>IF(ISBLANK(laps_times[[#This Row],[34]]),"DNF",CONCATENATE(RANK(rounds_cum_time[[#This Row],[34]],rounds_cum_time[34],1),"."))</f>
        <v>57.</v>
      </c>
      <c r="AR60" s="129" t="str">
        <f>IF(ISBLANK(laps_times[[#This Row],[35]]),"DNF",CONCATENATE(RANK(rounds_cum_time[[#This Row],[35]],rounds_cum_time[35],1),"."))</f>
        <v>57.</v>
      </c>
      <c r="AS60" s="129" t="str">
        <f>IF(ISBLANK(laps_times[[#This Row],[36]]),"DNF",CONCATENATE(RANK(rounds_cum_time[[#This Row],[36]],rounds_cum_time[36],1),"."))</f>
        <v>57.</v>
      </c>
      <c r="AT60" s="129" t="str">
        <f>IF(ISBLANK(laps_times[[#This Row],[37]]),"DNF",CONCATENATE(RANK(rounds_cum_time[[#This Row],[37]],rounds_cum_time[37],1),"."))</f>
        <v>56.</v>
      </c>
      <c r="AU60" s="129" t="str">
        <f>IF(ISBLANK(laps_times[[#This Row],[38]]),"DNF",CONCATENATE(RANK(rounds_cum_time[[#This Row],[38]],rounds_cum_time[38],1),"."))</f>
        <v>58.</v>
      </c>
      <c r="AV60" s="129" t="str">
        <f>IF(ISBLANK(laps_times[[#This Row],[39]]),"DNF",CONCATENATE(RANK(rounds_cum_time[[#This Row],[39]],rounds_cum_time[39],1),"."))</f>
        <v>58.</v>
      </c>
      <c r="AW60" s="129" t="str">
        <f>IF(ISBLANK(laps_times[[#This Row],[40]]),"DNF",CONCATENATE(RANK(rounds_cum_time[[#This Row],[40]],rounds_cum_time[40],1),"."))</f>
        <v>58.</v>
      </c>
      <c r="AX60" s="129" t="str">
        <f>IF(ISBLANK(laps_times[[#This Row],[41]]),"DNF",CONCATENATE(RANK(rounds_cum_time[[#This Row],[41]],rounds_cum_time[41],1),"."))</f>
        <v>58.</v>
      </c>
      <c r="AY60" s="129" t="str">
        <f>IF(ISBLANK(laps_times[[#This Row],[42]]),"DNF",CONCATENATE(RANK(rounds_cum_time[[#This Row],[42]],rounds_cum_time[42],1),"."))</f>
        <v>58.</v>
      </c>
      <c r="AZ60" s="129" t="str">
        <f>IF(ISBLANK(laps_times[[#This Row],[43]]),"DNF",CONCATENATE(RANK(rounds_cum_time[[#This Row],[43]],rounds_cum_time[43],1),"."))</f>
        <v>58.</v>
      </c>
      <c r="BA60" s="129" t="str">
        <f>IF(ISBLANK(laps_times[[#This Row],[44]]),"DNF",CONCATENATE(RANK(rounds_cum_time[[#This Row],[44]],rounds_cum_time[44],1),"."))</f>
        <v>59.</v>
      </c>
      <c r="BB60" s="129" t="str">
        <f>IF(ISBLANK(laps_times[[#This Row],[45]]),"DNF",CONCATENATE(RANK(rounds_cum_time[[#This Row],[45]],rounds_cum_time[45],1),"."))</f>
        <v>58.</v>
      </c>
      <c r="BC60" s="129" t="str">
        <f>IF(ISBLANK(laps_times[[#This Row],[46]]),"DNF",CONCATENATE(RANK(rounds_cum_time[[#This Row],[46]],rounds_cum_time[46],1),"."))</f>
        <v>59.</v>
      </c>
      <c r="BD60" s="129" t="str">
        <f>IF(ISBLANK(laps_times[[#This Row],[47]]),"DNF",CONCATENATE(RANK(rounds_cum_time[[#This Row],[47]],rounds_cum_time[47],1),"."))</f>
        <v>59.</v>
      </c>
      <c r="BE60" s="129" t="str">
        <f>IF(ISBLANK(laps_times[[#This Row],[48]]),"DNF",CONCATENATE(RANK(rounds_cum_time[[#This Row],[48]],rounds_cum_time[48],1),"."))</f>
        <v>59.</v>
      </c>
      <c r="BF60" s="129" t="str">
        <f>IF(ISBLANK(laps_times[[#This Row],[49]]),"DNF",CONCATENATE(RANK(rounds_cum_time[[#This Row],[49]],rounds_cum_time[49],1),"."))</f>
        <v>59.</v>
      </c>
      <c r="BG60" s="129" t="str">
        <f>IF(ISBLANK(laps_times[[#This Row],[50]]),"DNF",CONCATENATE(RANK(rounds_cum_time[[#This Row],[50]],rounds_cum_time[50],1),"."))</f>
        <v>59.</v>
      </c>
      <c r="BH60" s="129" t="str">
        <f>IF(ISBLANK(laps_times[[#This Row],[51]]),"DNF",CONCATENATE(RANK(rounds_cum_time[[#This Row],[51]],rounds_cum_time[51],1),"."))</f>
        <v>60.</v>
      </c>
      <c r="BI60" s="129" t="str">
        <f>IF(ISBLANK(laps_times[[#This Row],[52]]),"DNF",CONCATENATE(RANK(rounds_cum_time[[#This Row],[52]],rounds_cum_time[52],1),"."))</f>
        <v>61.</v>
      </c>
      <c r="BJ60" s="129" t="str">
        <f>IF(ISBLANK(laps_times[[#This Row],[53]]),"DNF",CONCATENATE(RANK(rounds_cum_time[[#This Row],[53]],rounds_cum_time[53],1),"."))</f>
        <v>60.</v>
      </c>
      <c r="BK60" s="129" t="str">
        <f>IF(ISBLANK(laps_times[[#This Row],[54]]),"DNF",CONCATENATE(RANK(rounds_cum_time[[#This Row],[54]],rounds_cum_time[54],1),"."))</f>
        <v>60.</v>
      </c>
      <c r="BL60" s="129" t="str">
        <f>IF(ISBLANK(laps_times[[#This Row],[55]]),"DNF",CONCATENATE(RANK(rounds_cum_time[[#This Row],[55]],rounds_cum_time[55],1),"."))</f>
        <v>60.</v>
      </c>
      <c r="BM60" s="129" t="str">
        <f>IF(ISBLANK(laps_times[[#This Row],[56]]),"DNF",CONCATENATE(RANK(rounds_cum_time[[#This Row],[56]],rounds_cum_time[56],1),"."))</f>
        <v>60.</v>
      </c>
      <c r="BN60" s="129" t="str">
        <f>IF(ISBLANK(laps_times[[#This Row],[57]]),"DNF",CONCATENATE(RANK(rounds_cum_time[[#This Row],[57]],rounds_cum_time[57],1),"."))</f>
        <v>60.</v>
      </c>
      <c r="BO60" s="129" t="str">
        <f>IF(ISBLANK(laps_times[[#This Row],[58]]),"DNF",CONCATENATE(RANK(rounds_cum_time[[#This Row],[58]],rounds_cum_time[58],1),"."))</f>
        <v>60.</v>
      </c>
      <c r="BP60" s="129" t="str">
        <f>IF(ISBLANK(laps_times[[#This Row],[59]]),"DNF",CONCATENATE(RANK(rounds_cum_time[[#This Row],[59]],rounds_cum_time[59],1),"."))</f>
        <v>60.</v>
      </c>
      <c r="BQ60" s="129" t="str">
        <f>IF(ISBLANK(laps_times[[#This Row],[60]]),"DNF",CONCATENATE(RANK(rounds_cum_time[[#This Row],[60]],rounds_cum_time[60],1),"."))</f>
        <v>60.</v>
      </c>
      <c r="BR60" s="129" t="str">
        <f>IF(ISBLANK(laps_times[[#This Row],[61]]),"DNF",CONCATENATE(RANK(rounds_cum_time[[#This Row],[61]],rounds_cum_time[61],1),"."))</f>
        <v>60.</v>
      </c>
      <c r="BS60" s="129" t="str">
        <f>IF(ISBLANK(laps_times[[#This Row],[62]]),"DNF",CONCATENATE(RANK(rounds_cum_time[[#This Row],[62]],rounds_cum_time[62],1),"."))</f>
        <v>59.</v>
      </c>
      <c r="BT60" s="129" t="str">
        <f>IF(ISBLANK(laps_times[[#This Row],[63]]),"DNF",CONCATENATE(RANK(rounds_cum_time[[#This Row],[63]],rounds_cum_time[63],1),"."))</f>
        <v>59.</v>
      </c>
      <c r="BU60" s="129" t="str">
        <f>IF(ISBLANK(laps_times[[#This Row],[64]]),"DNF",CONCATENATE(RANK(rounds_cum_time[[#This Row],[64]],rounds_cum_time[64],1),"."))</f>
        <v>58.</v>
      </c>
      <c r="BV60" s="129" t="str">
        <f>IF(ISBLANK(laps_times[[#This Row],[65]]),"DNF",CONCATENATE(RANK(rounds_cum_time[[#This Row],[65]],rounds_cum_time[65],1),"."))</f>
        <v>57.</v>
      </c>
      <c r="BW60" s="129" t="str">
        <f>IF(ISBLANK(laps_times[[#This Row],[66]]),"DNF",CONCATENATE(RANK(rounds_cum_time[[#This Row],[66]],rounds_cum_time[66],1),"."))</f>
        <v>57.</v>
      </c>
      <c r="BX60" s="129" t="str">
        <f>IF(ISBLANK(laps_times[[#This Row],[67]]),"DNF",CONCATENATE(RANK(rounds_cum_time[[#This Row],[67]],rounds_cum_time[67],1),"."))</f>
        <v>57.</v>
      </c>
      <c r="BY60" s="129" t="str">
        <f>IF(ISBLANK(laps_times[[#This Row],[68]]),"DNF",CONCATENATE(RANK(rounds_cum_time[[#This Row],[68]],rounds_cum_time[68],1),"."))</f>
        <v>57.</v>
      </c>
      <c r="BZ60" s="129" t="str">
        <f>IF(ISBLANK(laps_times[[#This Row],[69]]),"DNF",CONCATENATE(RANK(rounds_cum_time[[#This Row],[69]],rounds_cum_time[69],1),"."))</f>
        <v>57.</v>
      </c>
      <c r="CA60" s="129" t="str">
        <f>IF(ISBLANK(laps_times[[#This Row],[70]]),"DNF",CONCATENATE(RANK(rounds_cum_time[[#This Row],[70]],rounds_cum_time[70],1),"."))</f>
        <v>57.</v>
      </c>
      <c r="CB60" s="129" t="str">
        <f>IF(ISBLANK(laps_times[[#This Row],[71]]),"DNF",CONCATENATE(RANK(rounds_cum_time[[#This Row],[71]],rounds_cum_time[71],1),"."))</f>
        <v>57.</v>
      </c>
      <c r="CC60" s="129" t="str">
        <f>IF(ISBLANK(laps_times[[#This Row],[72]]),"DNF",CONCATENATE(RANK(rounds_cum_time[[#This Row],[72]],rounds_cum_time[72],1),"."))</f>
        <v>57.</v>
      </c>
      <c r="CD60" s="129" t="str">
        <f>IF(ISBLANK(laps_times[[#This Row],[73]]),"DNF",CONCATENATE(RANK(rounds_cum_time[[#This Row],[73]],rounds_cum_time[73],1),"."))</f>
        <v>57.</v>
      </c>
      <c r="CE60" s="129" t="str">
        <f>IF(ISBLANK(laps_times[[#This Row],[74]]),"DNF",CONCATENATE(RANK(rounds_cum_time[[#This Row],[74]],rounds_cum_time[74],1),"."))</f>
        <v>58.</v>
      </c>
      <c r="CF60" s="129" t="str">
        <f>IF(ISBLANK(laps_times[[#This Row],[75]]),"DNF",CONCATENATE(RANK(rounds_cum_time[[#This Row],[75]],rounds_cum_time[75],1),"."))</f>
        <v>58.</v>
      </c>
      <c r="CG60" s="129" t="str">
        <f>IF(ISBLANK(laps_times[[#This Row],[76]]),"DNF",CONCATENATE(RANK(rounds_cum_time[[#This Row],[76]],rounds_cum_time[76],1),"."))</f>
        <v>58.</v>
      </c>
      <c r="CH60" s="129" t="str">
        <f>IF(ISBLANK(laps_times[[#This Row],[77]]),"DNF",CONCATENATE(RANK(rounds_cum_time[[#This Row],[77]],rounds_cum_time[77],1),"."))</f>
        <v>58.</v>
      </c>
      <c r="CI60" s="129" t="str">
        <f>IF(ISBLANK(laps_times[[#This Row],[78]]),"DNF",CONCATENATE(RANK(rounds_cum_time[[#This Row],[78]],rounds_cum_time[78],1),"."))</f>
        <v>58.</v>
      </c>
      <c r="CJ60" s="129" t="str">
        <f>IF(ISBLANK(laps_times[[#This Row],[79]]),"DNF",CONCATENATE(RANK(rounds_cum_time[[#This Row],[79]],rounds_cum_time[79],1),"."))</f>
        <v>58.</v>
      </c>
      <c r="CK60" s="129" t="str">
        <f>IF(ISBLANK(laps_times[[#This Row],[80]]),"DNF",CONCATENATE(RANK(rounds_cum_time[[#This Row],[80]],rounds_cum_time[80],1),"."))</f>
        <v>58.</v>
      </c>
      <c r="CL60" s="129" t="str">
        <f>IF(ISBLANK(laps_times[[#This Row],[81]]),"DNF",CONCATENATE(RANK(rounds_cum_time[[#This Row],[81]],rounds_cum_time[81],1),"."))</f>
        <v>58.</v>
      </c>
      <c r="CM60" s="129" t="str">
        <f>IF(ISBLANK(laps_times[[#This Row],[82]]),"DNF",CONCATENATE(RANK(rounds_cum_time[[#This Row],[82]],rounds_cum_time[82],1),"."))</f>
        <v>58.</v>
      </c>
      <c r="CN60" s="129" t="str">
        <f>IF(ISBLANK(laps_times[[#This Row],[83]]),"DNF",CONCATENATE(RANK(rounds_cum_time[[#This Row],[83]],rounds_cum_time[83],1),"."))</f>
        <v>58.</v>
      </c>
      <c r="CO60" s="129" t="str">
        <f>IF(ISBLANK(laps_times[[#This Row],[84]]),"DNF",CONCATENATE(RANK(rounds_cum_time[[#This Row],[84]],rounds_cum_time[84],1),"."))</f>
        <v>58.</v>
      </c>
      <c r="CP60" s="129" t="str">
        <f>IF(ISBLANK(laps_times[[#This Row],[85]]),"DNF",CONCATENATE(RANK(rounds_cum_time[[#This Row],[85]],rounds_cum_time[85],1),"."))</f>
        <v>59.</v>
      </c>
      <c r="CQ60" s="129" t="str">
        <f>IF(ISBLANK(laps_times[[#This Row],[86]]),"DNF",CONCATENATE(RANK(rounds_cum_time[[#This Row],[86]],rounds_cum_time[86],1),"."))</f>
        <v>59.</v>
      </c>
      <c r="CR60" s="129" t="str">
        <f>IF(ISBLANK(laps_times[[#This Row],[87]]),"DNF",CONCATENATE(RANK(rounds_cum_time[[#This Row],[87]],rounds_cum_time[87],1),"."))</f>
        <v>59.</v>
      </c>
      <c r="CS60" s="129" t="str">
        <f>IF(ISBLANK(laps_times[[#This Row],[88]]),"DNF",CONCATENATE(RANK(rounds_cum_time[[#This Row],[88]],rounds_cum_time[88],1),"."))</f>
        <v>60.</v>
      </c>
      <c r="CT60" s="129" t="str">
        <f>IF(ISBLANK(laps_times[[#This Row],[89]]),"DNF",CONCATENATE(RANK(rounds_cum_time[[#This Row],[89]],rounds_cum_time[89],1),"."))</f>
        <v>59.</v>
      </c>
      <c r="CU60" s="129" t="str">
        <f>IF(ISBLANK(laps_times[[#This Row],[90]]),"DNF",CONCATENATE(RANK(rounds_cum_time[[#This Row],[90]],rounds_cum_time[90],1),"."))</f>
        <v>59.</v>
      </c>
      <c r="CV60" s="129" t="str">
        <f>IF(ISBLANK(laps_times[[#This Row],[91]]),"DNF",CONCATENATE(RANK(rounds_cum_time[[#This Row],[91]],rounds_cum_time[91],1),"."))</f>
        <v>59.</v>
      </c>
      <c r="CW60" s="129" t="str">
        <f>IF(ISBLANK(laps_times[[#This Row],[92]]),"DNF",CONCATENATE(RANK(rounds_cum_time[[#This Row],[92]],rounds_cum_time[92],1),"."))</f>
        <v>59.</v>
      </c>
      <c r="CX60" s="129" t="str">
        <f>IF(ISBLANK(laps_times[[#This Row],[93]]),"DNF",CONCATENATE(RANK(rounds_cum_time[[#This Row],[93]],rounds_cum_time[93],1),"."))</f>
        <v>59.</v>
      </c>
      <c r="CY60" s="129" t="str">
        <f>IF(ISBLANK(laps_times[[#This Row],[94]]),"DNF",CONCATENATE(RANK(rounds_cum_time[[#This Row],[94]],rounds_cum_time[94],1),"."))</f>
        <v>59.</v>
      </c>
      <c r="CZ60" s="129" t="str">
        <f>IF(ISBLANK(laps_times[[#This Row],[95]]),"DNF",CONCATENATE(RANK(rounds_cum_time[[#This Row],[95]],rounds_cum_time[95],1),"."))</f>
        <v>59.</v>
      </c>
      <c r="DA60" s="129" t="str">
        <f>IF(ISBLANK(laps_times[[#This Row],[96]]),"DNF",CONCATENATE(RANK(rounds_cum_time[[#This Row],[96]],rounds_cum_time[96],1),"."))</f>
        <v>57.</v>
      </c>
      <c r="DB60" s="129" t="str">
        <f>IF(ISBLANK(laps_times[[#This Row],[97]]),"DNF",CONCATENATE(RANK(rounds_cum_time[[#This Row],[97]],rounds_cum_time[97],1),"."))</f>
        <v>58.</v>
      </c>
      <c r="DC60" s="129" t="str">
        <f>IF(ISBLANK(laps_times[[#This Row],[98]]),"DNF",CONCATENATE(RANK(rounds_cum_time[[#This Row],[98]],rounds_cum_time[98],1),"."))</f>
        <v>57.</v>
      </c>
      <c r="DD60" s="129" t="str">
        <f>IF(ISBLANK(laps_times[[#This Row],[99]]),"DNF",CONCATENATE(RANK(rounds_cum_time[[#This Row],[99]],rounds_cum_time[99],1),"."))</f>
        <v>57.</v>
      </c>
      <c r="DE60" s="129" t="str">
        <f>IF(ISBLANK(laps_times[[#This Row],[100]]),"DNF",CONCATENATE(RANK(rounds_cum_time[[#This Row],[100]],rounds_cum_time[100],1),"."))</f>
        <v>57.</v>
      </c>
      <c r="DF60" s="129" t="str">
        <f>IF(ISBLANK(laps_times[[#This Row],[101]]),"DNF",CONCATENATE(RANK(rounds_cum_time[[#This Row],[101]],rounds_cum_time[101],1),"."))</f>
        <v>57.</v>
      </c>
      <c r="DG60" s="129" t="str">
        <f>IF(ISBLANK(laps_times[[#This Row],[102]]),"DNF",CONCATENATE(RANK(rounds_cum_time[[#This Row],[102]],rounds_cum_time[102],1),"."))</f>
        <v>57.</v>
      </c>
      <c r="DH60" s="129" t="str">
        <f>IF(ISBLANK(laps_times[[#This Row],[103]]),"DNF",CONCATENATE(RANK(rounds_cum_time[[#This Row],[103]],rounds_cum_time[103],1),"."))</f>
        <v>57.</v>
      </c>
      <c r="DI60" s="130" t="str">
        <f>IF(ISBLANK(laps_times[[#This Row],[104]]),"DNF",CONCATENATE(RANK(rounds_cum_time[[#This Row],[104]],rounds_cum_time[104],1),"."))</f>
        <v>57.</v>
      </c>
      <c r="DJ60" s="130" t="str">
        <f>IF(ISBLANK(laps_times[[#This Row],[105]]),"DNF",CONCATENATE(RANK(rounds_cum_time[[#This Row],[105]],rounds_cum_time[105],1),"."))</f>
        <v>57.</v>
      </c>
    </row>
    <row r="61" spans="2:114">
      <c r="B61" s="123">
        <f>laps_times[[#This Row],[poř]]</f>
        <v>58</v>
      </c>
      <c r="C61" s="128">
        <f>laps_times[[#This Row],[s.č.]]</f>
        <v>23</v>
      </c>
      <c r="D61" s="124" t="str">
        <f>laps_times[[#This Row],[jméno]]</f>
        <v>Hadrava Tomáš</v>
      </c>
      <c r="E61" s="125">
        <f>laps_times[[#This Row],[roč]]</f>
        <v>1978</v>
      </c>
      <c r="F61" s="125" t="str">
        <f>laps_times[[#This Row],[kat]]</f>
        <v>M40</v>
      </c>
      <c r="G61" s="125">
        <f>laps_times[[#This Row],[poř_kat]]</f>
        <v>22</v>
      </c>
      <c r="H61" s="124" t="str">
        <f>IF(ISBLANK(laps_times[[#This Row],[klub]]),"-",laps_times[[#This Row],[klub]])</f>
        <v>kOZY kOULE</v>
      </c>
      <c r="I61" s="133">
        <f>laps_times[[#This Row],[celk. čas]]</f>
        <v>0.17562615740740739</v>
      </c>
      <c r="J61" s="129" t="str">
        <f>IF(ISBLANK(laps_times[[#This Row],[1]]),"DNF",CONCATENATE(RANK(rounds_cum_time[[#This Row],[1]],rounds_cum_time[1],1),"."))</f>
        <v>70.</v>
      </c>
      <c r="K61" s="129" t="str">
        <f>IF(ISBLANK(laps_times[[#This Row],[2]]),"DNF",CONCATENATE(RANK(rounds_cum_time[[#This Row],[2]],rounds_cum_time[2],1),"."))</f>
        <v>66.</v>
      </c>
      <c r="L61" s="129" t="str">
        <f>IF(ISBLANK(laps_times[[#This Row],[3]]),"DNF",CONCATENATE(RANK(rounds_cum_time[[#This Row],[3]],rounds_cum_time[3],1),"."))</f>
        <v>67.</v>
      </c>
      <c r="M61" s="129" t="str">
        <f>IF(ISBLANK(laps_times[[#This Row],[4]]),"DNF",CONCATENATE(RANK(rounds_cum_time[[#This Row],[4]],rounds_cum_time[4],1),"."))</f>
        <v>66.</v>
      </c>
      <c r="N61" s="129" t="str">
        <f>IF(ISBLANK(laps_times[[#This Row],[5]]),"DNF",CONCATENATE(RANK(rounds_cum_time[[#This Row],[5]],rounds_cum_time[5],1),"."))</f>
        <v>65.</v>
      </c>
      <c r="O61" s="129" t="str">
        <f>IF(ISBLANK(laps_times[[#This Row],[6]]),"DNF",CONCATENATE(RANK(rounds_cum_time[[#This Row],[6]],rounds_cum_time[6],1),"."))</f>
        <v>65.</v>
      </c>
      <c r="P61" s="129" t="str">
        <f>IF(ISBLANK(laps_times[[#This Row],[7]]),"DNF",CONCATENATE(RANK(rounds_cum_time[[#This Row],[7]],rounds_cum_time[7],1),"."))</f>
        <v>64.</v>
      </c>
      <c r="Q61" s="129" t="str">
        <f>IF(ISBLANK(laps_times[[#This Row],[8]]),"DNF",CONCATENATE(RANK(rounds_cum_time[[#This Row],[8]],rounds_cum_time[8],1),"."))</f>
        <v>63.</v>
      </c>
      <c r="R61" s="129" t="str">
        <f>IF(ISBLANK(laps_times[[#This Row],[9]]),"DNF",CONCATENATE(RANK(rounds_cum_time[[#This Row],[9]],rounds_cum_time[9],1),"."))</f>
        <v>63.</v>
      </c>
      <c r="S61" s="129" t="str">
        <f>IF(ISBLANK(laps_times[[#This Row],[10]]),"DNF",CONCATENATE(RANK(rounds_cum_time[[#This Row],[10]],rounds_cum_time[10],1),"."))</f>
        <v>61.</v>
      </c>
      <c r="T61" s="129" t="str">
        <f>IF(ISBLANK(laps_times[[#This Row],[11]]),"DNF",CONCATENATE(RANK(rounds_cum_time[[#This Row],[11]],rounds_cum_time[11],1),"."))</f>
        <v>60.</v>
      </c>
      <c r="U61" s="129" t="str">
        <f>IF(ISBLANK(laps_times[[#This Row],[12]]),"DNF",CONCATENATE(RANK(rounds_cum_time[[#This Row],[12]],rounds_cum_time[12],1),"."))</f>
        <v>58.</v>
      </c>
      <c r="V61" s="129" t="str">
        <f>IF(ISBLANK(laps_times[[#This Row],[13]]),"DNF",CONCATENATE(RANK(rounds_cum_time[[#This Row],[13]],rounds_cum_time[13],1),"."))</f>
        <v>56.</v>
      </c>
      <c r="W61" s="129" t="str">
        <f>IF(ISBLANK(laps_times[[#This Row],[14]]),"DNF",CONCATENATE(RANK(rounds_cum_time[[#This Row],[14]],rounds_cum_time[14],1),"."))</f>
        <v>55.</v>
      </c>
      <c r="X61" s="129" t="str">
        <f>IF(ISBLANK(laps_times[[#This Row],[15]]),"DNF",CONCATENATE(RANK(rounds_cum_time[[#This Row],[15]],rounds_cum_time[15],1),"."))</f>
        <v>54.</v>
      </c>
      <c r="Y61" s="129" t="str">
        <f>IF(ISBLANK(laps_times[[#This Row],[16]]),"DNF",CONCATENATE(RANK(rounds_cum_time[[#This Row],[16]],rounds_cum_time[16],1),"."))</f>
        <v>54.</v>
      </c>
      <c r="Z61" s="129" t="str">
        <f>IF(ISBLANK(laps_times[[#This Row],[17]]),"DNF",CONCATENATE(RANK(rounds_cum_time[[#This Row],[17]],rounds_cum_time[17],1),"."))</f>
        <v>55.</v>
      </c>
      <c r="AA61" s="129" t="str">
        <f>IF(ISBLANK(laps_times[[#This Row],[18]]),"DNF",CONCATENATE(RANK(rounds_cum_time[[#This Row],[18]],rounds_cum_time[18],1),"."))</f>
        <v>55.</v>
      </c>
      <c r="AB61" s="129" t="str">
        <f>IF(ISBLANK(laps_times[[#This Row],[19]]),"DNF",CONCATENATE(RANK(rounds_cum_time[[#This Row],[19]],rounds_cum_time[19],1),"."))</f>
        <v>56.</v>
      </c>
      <c r="AC61" s="129" t="str">
        <f>IF(ISBLANK(laps_times[[#This Row],[20]]),"DNF",CONCATENATE(RANK(rounds_cum_time[[#This Row],[20]],rounds_cum_time[20],1),"."))</f>
        <v>56.</v>
      </c>
      <c r="AD61" s="129" t="str">
        <f>IF(ISBLANK(laps_times[[#This Row],[21]]),"DNF",CONCATENATE(RANK(rounds_cum_time[[#This Row],[21]],rounds_cum_time[21],1),"."))</f>
        <v>55.</v>
      </c>
      <c r="AE61" s="129" t="str">
        <f>IF(ISBLANK(laps_times[[#This Row],[22]]),"DNF",CONCATENATE(RANK(rounds_cum_time[[#This Row],[22]],rounds_cum_time[22],1),"."))</f>
        <v>54.</v>
      </c>
      <c r="AF61" s="129" t="str">
        <f>IF(ISBLANK(laps_times[[#This Row],[23]]),"DNF",CONCATENATE(RANK(rounds_cum_time[[#This Row],[23]],rounds_cum_time[23],1),"."))</f>
        <v>54.</v>
      </c>
      <c r="AG61" s="129" t="str">
        <f>IF(ISBLANK(laps_times[[#This Row],[24]]),"DNF",CONCATENATE(RANK(rounds_cum_time[[#This Row],[24]],rounds_cum_time[24],1),"."))</f>
        <v>54.</v>
      </c>
      <c r="AH61" s="129" t="str">
        <f>IF(ISBLANK(laps_times[[#This Row],[25]]),"DNF",CONCATENATE(RANK(rounds_cum_time[[#This Row],[25]],rounds_cum_time[25],1),"."))</f>
        <v>54.</v>
      </c>
      <c r="AI61" s="129" t="str">
        <f>IF(ISBLANK(laps_times[[#This Row],[26]]),"DNF",CONCATENATE(RANK(rounds_cum_time[[#This Row],[26]],rounds_cum_time[26],1),"."))</f>
        <v>56.</v>
      </c>
      <c r="AJ61" s="129" t="str">
        <f>IF(ISBLANK(laps_times[[#This Row],[27]]),"DNF",CONCATENATE(RANK(rounds_cum_time[[#This Row],[27]],rounds_cum_time[27],1),"."))</f>
        <v>55.</v>
      </c>
      <c r="AK61" s="129" t="str">
        <f>IF(ISBLANK(laps_times[[#This Row],[28]]),"DNF",CONCATENATE(RANK(rounds_cum_time[[#This Row],[28]],rounds_cum_time[28],1),"."))</f>
        <v>54.</v>
      </c>
      <c r="AL61" s="129" t="str">
        <f>IF(ISBLANK(laps_times[[#This Row],[29]]),"DNF",CONCATENATE(RANK(rounds_cum_time[[#This Row],[29]],rounds_cum_time[29],1),"."))</f>
        <v>56.</v>
      </c>
      <c r="AM61" s="129" t="str">
        <f>IF(ISBLANK(laps_times[[#This Row],[30]]),"DNF",CONCATENATE(RANK(rounds_cum_time[[#This Row],[30]],rounds_cum_time[30],1),"."))</f>
        <v>56.</v>
      </c>
      <c r="AN61" s="129" t="str">
        <f>IF(ISBLANK(laps_times[[#This Row],[31]]),"DNF",CONCATENATE(RANK(rounds_cum_time[[#This Row],[31]],rounds_cum_time[31],1),"."))</f>
        <v>55.</v>
      </c>
      <c r="AO61" s="129" t="str">
        <f>IF(ISBLANK(laps_times[[#This Row],[32]]),"DNF",CONCATENATE(RANK(rounds_cum_time[[#This Row],[32]],rounds_cum_time[32],1),"."))</f>
        <v>55.</v>
      </c>
      <c r="AP61" s="129" t="str">
        <f>IF(ISBLANK(laps_times[[#This Row],[33]]),"DNF",CONCATENATE(RANK(rounds_cum_time[[#This Row],[33]],rounds_cum_time[33],1),"."))</f>
        <v>56.</v>
      </c>
      <c r="AQ61" s="129" t="str">
        <f>IF(ISBLANK(laps_times[[#This Row],[34]]),"DNF",CONCATENATE(RANK(rounds_cum_time[[#This Row],[34]],rounds_cum_time[34],1),"."))</f>
        <v>55.</v>
      </c>
      <c r="AR61" s="129" t="str">
        <f>IF(ISBLANK(laps_times[[#This Row],[35]]),"DNF",CONCATENATE(RANK(rounds_cum_time[[#This Row],[35]],rounds_cum_time[35],1),"."))</f>
        <v>55.</v>
      </c>
      <c r="AS61" s="129" t="str">
        <f>IF(ISBLANK(laps_times[[#This Row],[36]]),"DNF",CONCATENATE(RANK(rounds_cum_time[[#This Row],[36]],rounds_cum_time[36],1),"."))</f>
        <v>55.</v>
      </c>
      <c r="AT61" s="129" t="str">
        <f>IF(ISBLANK(laps_times[[#This Row],[37]]),"DNF",CONCATENATE(RANK(rounds_cum_time[[#This Row],[37]],rounds_cum_time[37],1),"."))</f>
        <v>54.</v>
      </c>
      <c r="AU61" s="129" t="str">
        <f>IF(ISBLANK(laps_times[[#This Row],[38]]),"DNF",CONCATENATE(RANK(rounds_cum_time[[#This Row],[38]],rounds_cum_time[38],1),"."))</f>
        <v>54.</v>
      </c>
      <c r="AV61" s="129" t="str">
        <f>IF(ISBLANK(laps_times[[#This Row],[39]]),"DNF",CONCATENATE(RANK(rounds_cum_time[[#This Row],[39]],rounds_cum_time[39],1),"."))</f>
        <v>54.</v>
      </c>
      <c r="AW61" s="129" t="str">
        <f>IF(ISBLANK(laps_times[[#This Row],[40]]),"DNF",CONCATENATE(RANK(rounds_cum_time[[#This Row],[40]],rounds_cum_time[40],1),"."))</f>
        <v>54.</v>
      </c>
      <c r="AX61" s="129" t="str">
        <f>IF(ISBLANK(laps_times[[#This Row],[41]]),"DNF",CONCATENATE(RANK(rounds_cum_time[[#This Row],[41]],rounds_cum_time[41],1),"."))</f>
        <v>54.</v>
      </c>
      <c r="AY61" s="129" t="str">
        <f>IF(ISBLANK(laps_times[[#This Row],[42]]),"DNF",CONCATENATE(RANK(rounds_cum_time[[#This Row],[42]],rounds_cum_time[42],1),"."))</f>
        <v>54.</v>
      </c>
      <c r="AZ61" s="129" t="str">
        <f>IF(ISBLANK(laps_times[[#This Row],[43]]),"DNF",CONCATENATE(RANK(rounds_cum_time[[#This Row],[43]],rounds_cum_time[43],1),"."))</f>
        <v>53.</v>
      </c>
      <c r="BA61" s="129" t="str">
        <f>IF(ISBLANK(laps_times[[#This Row],[44]]),"DNF",CONCATENATE(RANK(rounds_cum_time[[#This Row],[44]],rounds_cum_time[44],1),"."))</f>
        <v>53.</v>
      </c>
      <c r="BB61" s="129" t="str">
        <f>IF(ISBLANK(laps_times[[#This Row],[45]]),"DNF",CONCATENATE(RANK(rounds_cum_time[[#This Row],[45]],rounds_cum_time[45],1),"."))</f>
        <v>53.</v>
      </c>
      <c r="BC61" s="129" t="str">
        <f>IF(ISBLANK(laps_times[[#This Row],[46]]),"DNF",CONCATENATE(RANK(rounds_cum_time[[#This Row],[46]],rounds_cum_time[46],1),"."))</f>
        <v>53.</v>
      </c>
      <c r="BD61" s="129" t="str">
        <f>IF(ISBLANK(laps_times[[#This Row],[47]]),"DNF",CONCATENATE(RANK(rounds_cum_time[[#This Row],[47]],rounds_cum_time[47],1),"."))</f>
        <v>52.</v>
      </c>
      <c r="BE61" s="129" t="str">
        <f>IF(ISBLANK(laps_times[[#This Row],[48]]),"DNF",CONCATENATE(RANK(rounds_cum_time[[#This Row],[48]],rounds_cum_time[48],1),"."))</f>
        <v>51.</v>
      </c>
      <c r="BF61" s="129" t="str">
        <f>IF(ISBLANK(laps_times[[#This Row],[49]]),"DNF",CONCATENATE(RANK(rounds_cum_time[[#This Row],[49]],rounds_cum_time[49],1),"."))</f>
        <v>50.</v>
      </c>
      <c r="BG61" s="129" t="str">
        <f>IF(ISBLANK(laps_times[[#This Row],[50]]),"DNF",CONCATENATE(RANK(rounds_cum_time[[#This Row],[50]],rounds_cum_time[50],1),"."))</f>
        <v>51.</v>
      </c>
      <c r="BH61" s="129" t="str">
        <f>IF(ISBLANK(laps_times[[#This Row],[51]]),"DNF",CONCATENATE(RANK(rounds_cum_time[[#This Row],[51]],rounds_cum_time[51],1),"."))</f>
        <v>52.</v>
      </c>
      <c r="BI61" s="129" t="str">
        <f>IF(ISBLANK(laps_times[[#This Row],[52]]),"DNF",CONCATENATE(RANK(rounds_cum_time[[#This Row],[52]],rounds_cum_time[52],1),"."))</f>
        <v>52.</v>
      </c>
      <c r="BJ61" s="129" t="str">
        <f>IF(ISBLANK(laps_times[[#This Row],[53]]),"DNF",CONCATENATE(RANK(rounds_cum_time[[#This Row],[53]],rounds_cum_time[53],1),"."))</f>
        <v>51.</v>
      </c>
      <c r="BK61" s="129" t="str">
        <f>IF(ISBLANK(laps_times[[#This Row],[54]]),"DNF",CONCATENATE(RANK(rounds_cum_time[[#This Row],[54]],rounds_cum_time[54],1),"."))</f>
        <v>51.</v>
      </c>
      <c r="BL61" s="129" t="str">
        <f>IF(ISBLANK(laps_times[[#This Row],[55]]),"DNF",CONCATENATE(RANK(rounds_cum_time[[#This Row],[55]],rounds_cum_time[55],1),"."))</f>
        <v>51.</v>
      </c>
      <c r="BM61" s="129" t="str">
        <f>IF(ISBLANK(laps_times[[#This Row],[56]]),"DNF",CONCATENATE(RANK(rounds_cum_time[[#This Row],[56]],rounds_cum_time[56],1),"."))</f>
        <v>51.</v>
      </c>
      <c r="BN61" s="129" t="str">
        <f>IF(ISBLANK(laps_times[[#This Row],[57]]),"DNF",CONCATENATE(RANK(rounds_cum_time[[#This Row],[57]],rounds_cum_time[57],1),"."))</f>
        <v>51.</v>
      </c>
      <c r="BO61" s="129" t="str">
        <f>IF(ISBLANK(laps_times[[#This Row],[58]]),"DNF",CONCATENATE(RANK(rounds_cum_time[[#This Row],[58]],rounds_cum_time[58],1),"."))</f>
        <v>51.</v>
      </c>
      <c r="BP61" s="129" t="str">
        <f>IF(ISBLANK(laps_times[[#This Row],[59]]),"DNF",CONCATENATE(RANK(rounds_cum_time[[#This Row],[59]],rounds_cum_time[59],1),"."))</f>
        <v>51.</v>
      </c>
      <c r="BQ61" s="129" t="str">
        <f>IF(ISBLANK(laps_times[[#This Row],[60]]),"DNF",CONCATENATE(RANK(rounds_cum_time[[#This Row],[60]],rounds_cum_time[60],1),"."))</f>
        <v>51.</v>
      </c>
      <c r="BR61" s="129" t="str">
        <f>IF(ISBLANK(laps_times[[#This Row],[61]]),"DNF",CONCATENATE(RANK(rounds_cum_time[[#This Row],[61]],rounds_cum_time[61],1),"."))</f>
        <v>51.</v>
      </c>
      <c r="BS61" s="129" t="str">
        <f>IF(ISBLANK(laps_times[[#This Row],[62]]),"DNF",CONCATENATE(RANK(rounds_cum_time[[#This Row],[62]],rounds_cum_time[62],1),"."))</f>
        <v>51.</v>
      </c>
      <c r="BT61" s="129" t="str">
        <f>IF(ISBLANK(laps_times[[#This Row],[63]]),"DNF",CONCATENATE(RANK(rounds_cum_time[[#This Row],[63]],rounds_cum_time[63],1),"."))</f>
        <v>51.</v>
      </c>
      <c r="BU61" s="129" t="str">
        <f>IF(ISBLANK(laps_times[[#This Row],[64]]),"DNF",CONCATENATE(RANK(rounds_cum_time[[#This Row],[64]],rounds_cum_time[64],1),"."))</f>
        <v>51.</v>
      </c>
      <c r="BV61" s="129" t="str">
        <f>IF(ISBLANK(laps_times[[#This Row],[65]]),"DNF",CONCATENATE(RANK(rounds_cum_time[[#This Row],[65]],rounds_cum_time[65],1),"."))</f>
        <v>51.</v>
      </c>
      <c r="BW61" s="129" t="str">
        <f>IF(ISBLANK(laps_times[[#This Row],[66]]),"DNF",CONCATENATE(RANK(rounds_cum_time[[#This Row],[66]],rounds_cum_time[66],1),"."))</f>
        <v>52.</v>
      </c>
      <c r="BX61" s="129" t="str">
        <f>IF(ISBLANK(laps_times[[#This Row],[67]]),"DNF",CONCATENATE(RANK(rounds_cum_time[[#This Row],[67]],rounds_cum_time[67],1),"."))</f>
        <v>52.</v>
      </c>
      <c r="BY61" s="129" t="str">
        <f>IF(ISBLANK(laps_times[[#This Row],[68]]),"DNF",CONCATENATE(RANK(rounds_cum_time[[#This Row],[68]],rounds_cum_time[68],1),"."))</f>
        <v>52.</v>
      </c>
      <c r="BZ61" s="129" t="str">
        <f>IF(ISBLANK(laps_times[[#This Row],[69]]),"DNF",CONCATENATE(RANK(rounds_cum_time[[#This Row],[69]],rounds_cum_time[69],1),"."))</f>
        <v>52.</v>
      </c>
      <c r="CA61" s="129" t="str">
        <f>IF(ISBLANK(laps_times[[#This Row],[70]]),"DNF",CONCATENATE(RANK(rounds_cum_time[[#This Row],[70]],rounds_cum_time[70],1),"."))</f>
        <v>52.</v>
      </c>
      <c r="CB61" s="129" t="str">
        <f>IF(ISBLANK(laps_times[[#This Row],[71]]),"DNF",CONCATENATE(RANK(rounds_cum_time[[#This Row],[71]],rounds_cum_time[71],1),"."))</f>
        <v>54.</v>
      </c>
      <c r="CC61" s="129" t="str">
        <f>IF(ISBLANK(laps_times[[#This Row],[72]]),"DNF",CONCATENATE(RANK(rounds_cum_time[[#This Row],[72]],rounds_cum_time[72],1),"."))</f>
        <v>54.</v>
      </c>
      <c r="CD61" s="129" t="str">
        <f>IF(ISBLANK(laps_times[[#This Row],[73]]),"DNF",CONCATENATE(RANK(rounds_cum_time[[#This Row],[73]],rounds_cum_time[73],1),"."))</f>
        <v>55.</v>
      </c>
      <c r="CE61" s="129" t="str">
        <f>IF(ISBLANK(laps_times[[#This Row],[74]]),"DNF",CONCATENATE(RANK(rounds_cum_time[[#This Row],[74]],rounds_cum_time[74],1),"."))</f>
        <v>54.</v>
      </c>
      <c r="CF61" s="129" t="str">
        <f>IF(ISBLANK(laps_times[[#This Row],[75]]),"DNF",CONCATENATE(RANK(rounds_cum_time[[#This Row],[75]],rounds_cum_time[75],1),"."))</f>
        <v>54.</v>
      </c>
      <c r="CG61" s="129" t="str">
        <f>IF(ISBLANK(laps_times[[#This Row],[76]]),"DNF",CONCATENATE(RANK(rounds_cum_time[[#This Row],[76]],rounds_cum_time[76],1),"."))</f>
        <v>54.</v>
      </c>
      <c r="CH61" s="129" t="str">
        <f>IF(ISBLANK(laps_times[[#This Row],[77]]),"DNF",CONCATENATE(RANK(rounds_cum_time[[#This Row],[77]],rounds_cum_time[77],1),"."))</f>
        <v>54.</v>
      </c>
      <c r="CI61" s="129" t="str">
        <f>IF(ISBLANK(laps_times[[#This Row],[78]]),"DNF",CONCATENATE(RANK(rounds_cum_time[[#This Row],[78]],rounds_cum_time[78],1),"."))</f>
        <v>54.</v>
      </c>
      <c r="CJ61" s="129" t="str">
        <f>IF(ISBLANK(laps_times[[#This Row],[79]]),"DNF",CONCATENATE(RANK(rounds_cum_time[[#This Row],[79]],rounds_cum_time[79],1),"."))</f>
        <v>54.</v>
      </c>
      <c r="CK61" s="129" t="str">
        <f>IF(ISBLANK(laps_times[[#This Row],[80]]),"DNF",CONCATENATE(RANK(rounds_cum_time[[#This Row],[80]],rounds_cum_time[80],1),"."))</f>
        <v>55.</v>
      </c>
      <c r="CL61" s="129" t="str">
        <f>IF(ISBLANK(laps_times[[#This Row],[81]]),"DNF",CONCATENATE(RANK(rounds_cum_time[[#This Row],[81]],rounds_cum_time[81],1),"."))</f>
        <v>55.</v>
      </c>
      <c r="CM61" s="129" t="str">
        <f>IF(ISBLANK(laps_times[[#This Row],[82]]),"DNF",CONCATENATE(RANK(rounds_cum_time[[#This Row],[82]],rounds_cum_time[82],1),"."))</f>
        <v>55.</v>
      </c>
      <c r="CN61" s="129" t="str">
        <f>IF(ISBLANK(laps_times[[#This Row],[83]]),"DNF",CONCATENATE(RANK(rounds_cum_time[[#This Row],[83]],rounds_cum_time[83],1),"."))</f>
        <v>55.</v>
      </c>
      <c r="CO61" s="129" t="str">
        <f>IF(ISBLANK(laps_times[[#This Row],[84]]),"DNF",CONCATENATE(RANK(rounds_cum_time[[#This Row],[84]],rounds_cum_time[84],1),"."))</f>
        <v>54.</v>
      </c>
      <c r="CP61" s="129" t="str">
        <f>IF(ISBLANK(laps_times[[#This Row],[85]]),"DNF",CONCATENATE(RANK(rounds_cum_time[[#This Row],[85]],rounds_cum_time[85],1),"."))</f>
        <v>55.</v>
      </c>
      <c r="CQ61" s="129" t="str">
        <f>IF(ISBLANK(laps_times[[#This Row],[86]]),"DNF",CONCATENATE(RANK(rounds_cum_time[[#This Row],[86]],rounds_cum_time[86],1),"."))</f>
        <v>54.</v>
      </c>
      <c r="CR61" s="129" t="str">
        <f>IF(ISBLANK(laps_times[[#This Row],[87]]),"DNF",CONCATENATE(RANK(rounds_cum_time[[#This Row],[87]],rounds_cum_time[87],1),"."))</f>
        <v>56.</v>
      </c>
      <c r="CS61" s="129" t="str">
        <f>IF(ISBLANK(laps_times[[#This Row],[88]]),"DNF",CONCATENATE(RANK(rounds_cum_time[[#This Row],[88]],rounds_cum_time[88],1),"."))</f>
        <v>56.</v>
      </c>
      <c r="CT61" s="129" t="str">
        <f>IF(ISBLANK(laps_times[[#This Row],[89]]),"DNF",CONCATENATE(RANK(rounds_cum_time[[#This Row],[89]],rounds_cum_time[89],1),"."))</f>
        <v>56.</v>
      </c>
      <c r="CU61" s="129" t="str">
        <f>IF(ISBLANK(laps_times[[#This Row],[90]]),"DNF",CONCATENATE(RANK(rounds_cum_time[[#This Row],[90]],rounds_cum_time[90],1),"."))</f>
        <v>55.</v>
      </c>
      <c r="CV61" s="129" t="str">
        <f>IF(ISBLANK(laps_times[[#This Row],[91]]),"DNF",CONCATENATE(RANK(rounds_cum_time[[#This Row],[91]],rounds_cum_time[91],1),"."))</f>
        <v>57.</v>
      </c>
      <c r="CW61" s="129" t="str">
        <f>IF(ISBLANK(laps_times[[#This Row],[92]]),"DNF",CONCATENATE(RANK(rounds_cum_time[[#This Row],[92]],rounds_cum_time[92],1),"."))</f>
        <v>57.</v>
      </c>
      <c r="CX61" s="129" t="str">
        <f>IF(ISBLANK(laps_times[[#This Row],[93]]),"DNF",CONCATENATE(RANK(rounds_cum_time[[#This Row],[93]],rounds_cum_time[93],1),"."))</f>
        <v>57.</v>
      </c>
      <c r="CY61" s="129" t="str">
        <f>IF(ISBLANK(laps_times[[#This Row],[94]]),"DNF",CONCATENATE(RANK(rounds_cum_time[[#This Row],[94]],rounds_cum_time[94],1),"."))</f>
        <v>56.</v>
      </c>
      <c r="CZ61" s="129" t="str">
        <f>IF(ISBLANK(laps_times[[#This Row],[95]]),"DNF",CONCATENATE(RANK(rounds_cum_time[[#This Row],[95]],rounds_cum_time[95],1),"."))</f>
        <v>57.</v>
      </c>
      <c r="DA61" s="129" t="str">
        <f>IF(ISBLANK(laps_times[[#This Row],[96]]),"DNF",CONCATENATE(RANK(rounds_cum_time[[#This Row],[96]],rounds_cum_time[96],1),"."))</f>
        <v>58.</v>
      </c>
      <c r="DB61" s="129" t="str">
        <f>IF(ISBLANK(laps_times[[#This Row],[97]]),"DNF",CONCATENATE(RANK(rounds_cum_time[[#This Row],[97]],rounds_cum_time[97],1),"."))</f>
        <v>57.</v>
      </c>
      <c r="DC61" s="129" t="str">
        <f>IF(ISBLANK(laps_times[[#This Row],[98]]),"DNF",CONCATENATE(RANK(rounds_cum_time[[#This Row],[98]],rounds_cum_time[98],1),"."))</f>
        <v>58.</v>
      </c>
      <c r="DD61" s="129" t="str">
        <f>IF(ISBLANK(laps_times[[#This Row],[99]]),"DNF",CONCATENATE(RANK(rounds_cum_time[[#This Row],[99]],rounds_cum_time[99],1),"."))</f>
        <v>58.</v>
      </c>
      <c r="DE61" s="129" t="str">
        <f>IF(ISBLANK(laps_times[[#This Row],[100]]),"DNF",CONCATENATE(RANK(rounds_cum_time[[#This Row],[100]],rounds_cum_time[100],1),"."))</f>
        <v>59.</v>
      </c>
      <c r="DF61" s="129" t="str">
        <f>IF(ISBLANK(laps_times[[#This Row],[101]]),"DNF",CONCATENATE(RANK(rounds_cum_time[[#This Row],[101]],rounds_cum_time[101],1),"."))</f>
        <v>59.</v>
      </c>
      <c r="DG61" s="129" t="str">
        <f>IF(ISBLANK(laps_times[[#This Row],[102]]),"DNF",CONCATENATE(RANK(rounds_cum_time[[#This Row],[102]],rounds_cum_time[102],1),"."))</f>
        <v>59.</v>
      </c>
      <c r="DH61" s="129" t="str">
        <f>IF(ISBLANK(laps_times[[#This Row],[103]]),"DNF",CONCATENATE(RANK(rounds_cum_time[[#This Row],[103]],rounds_cum_time[103],1),"."))</f>
        <v>59.</v>
      </c>
      <c r="DI61" s="130" t="str">
        <f>IF(ISBLANK(laps_times[[#This Row],[104]]),"DNF",CONCATENATE(RANK(rounds_cum_time[[#This Row],[104]],rounds_cum_time[104],1),"."))</f>
        <v>59.</v>
      </c>
      <c r="DJ61" s="130" t="str">
        <f>IF(ISBLANK(laps_times[[#This Row],[105]]),"DNF",CONCATENATE(RANK(rounds_cum_time[[#This Row],[105]],rounds_cum_time[105],1),"."))</f>
        <v>58.</v>
      </c>
    </row>
    <row r="62" spans="2:114">
      <c r="B62" s="123">
        <f>laps_times[[#This Row],[poř]]</f>
        <v>59</v>
      </c>
      <c r="C62" s="128">
        <f>laps_times[[#This Row],[s.č.]]</f>
        <v>12</v>
      </c>
      <c r="D62" s="124" t="str">
        <f>laps_times[[#This Row],[jméno]]</f>
        <v>Círal František</v>
      </c>
      <c r="E62" s="125">
        <f>laps_times[[#This Row],[roč]]</f>
        <v>1971</v>
      </c>
      <c r="F62" s="125" t="str">
        <f>laps_times[[#This Row],[kat]]</f>
        <v>M40</v>
      </c>
      <c r="G62" s="125">
        <f>laps_times[[#This Row],[poř_kat]]</f>
        <v>23</v>
      </c>
      <c r="H62" s="124" t="str">
        <f>IF(ISBLANK(laps_times[[#This Row],[klub]]),"-",laps_times[[#This Row],[klub]])</f>
        <v>-</v>
      </c>
      <c r="I62" s="133">
        <f>laps_times[[#This Row],[celk. čas]]</f>
        <v>0.1756550925925926</v>
      </c>
      <c r="J62" s="129" t="str">
        <f>IF(ISBLANK(laps_times[[#This Row],[1]]),"DNF",CONCATENATE(RANK(rounds_cum_time[[#This Row],[1]],rounds_cum_time[1],1),"."))</f>
        <v>30.</v>
      </c>
      <c r="K62" s="129" t="str">
        <f>IF(ISBLANK(laps_times[[#This Row],[2]]),"DNF",CONCATENATE(RANK(rounds_cum_time[[#This Row],[2]],rounds_cum_time[2],1),"."))</f>
        <v>33.</v>
      </c>
      <c r="L62" s="129" t="str">
        <f>IF(ISBLANK(laps_times[[#This Row],[3]]),"DNF",CONCATENATE(RANK(rounds_cum_time[[#This Row],[3]],rounds_cum_time[3],1),"."))</f>
        <v>32.</v>
      </c>
      <c r="M62" s="129" t="str">
        <f>IF(ISBLANK(laps_times[[#This Row],[4]]),"DNF",CONCATENATE(RANK(rounds_cum_time[[#This Row],[4]],rounds_cum_time[4],1),"."))</f>
        <v>32.</v>
      </c>
      <c r="N62" s="129" t="str">
        <f>IF(ISBLANK(laps_times[[#This Row],[5]]),"DNF",CONCATENATE(RANK(rounds_cum_time[[#This Row],[5]],rounds_cum_time[5],1),"."))</f>
        <v>32.</v>
      </c>
      <c r="O62" s="129" t="str">
        <f>IF(ISBLANK(laps_times[[#This Row],[6]]),"DNF",CONCATENATE(RANK(rounds_cum_time[[#This Row],[6]],rounds_cum_time[6],1),"."))</f>
        <v>32.</v>
      </c>
      <c r="P62" s="129" t="str">
        <f>IF(ISBLANK(laps_times[[#This Row],[7]]),"DNF",CONCATENATE(RANK(rounds_cum_time[[#This Row],[7]],rounds_cum_time[7],1),"."))</f>
        <v>32.</v>
      </c>
      <c r="Q62" s="129" t="str">
        <f>IF(ISBLANK(laps_times[[#This Row],[8]]),"DNF",CONCATENATE(RANK(rounds_cum_time[[#This Row],[8]],rounds_cum_time[8],1),"."))</f>
        <v>32.</v>
      </c>
      <c r="R62" s="129" t="str">
        <f>IF(ISBLANK(laps_times[[#This Row],[9]]),"DNF",CONCATENATE(RANK(rounds_cum_time[[#This Row],[9]],rounds_cum_time[9],1),"."))</f>
        <v>31.</v>
      </c>
      <c r="S62" s="129" t="str">
        <f>IF(ISBLANK(laps_times[[#This Row],[10]]),"DNF",CONCATENATE(RANK(rounds_cum_time[[#This Row],[10]],rounds_cum_time[10],1),"."))</f>
        <v>31.</v>
      </c>
      <c r="T62" s="129" t="str">
        <f>IF(ISBLANK(laps_times[[#This Row],[11]]),"DNF",CONCATENATE(RANK(rounds_cum_time[[#This Row],[11]],rounds_cum_time[11],1),"."))</f>
        <v>31.</v>
      </c>
      <c r="U62" s="129" t="str">
        <f>IF(ISBLANK(laps_times[[#This Row],[12]]),"DNF",CONCATENATE(RANK(rounds_cum_time[[#This Row],[12]],rounds_cum_time[12],1),"."))</f>
        <v>32.</v>
      </c>
      <c r="V62" s="129" t="str">
        <f>IF(ISBLANK(laps_times[[#This Row],[13]]),"DNF",CONCATENATE(RANK(rounds_cum_time[[#This Row],[13]],rounds_cum_time[13],1),"."))</f>
        <v>31.</v>
      </c>
      <c r="W62" s="129" t="str">
        <f>IF(ISBLANK(laps_times[[#This Row],[14]]),"DNF",CONCATENATE(RANK(rounds_cum_time[[#This Row],[14]],rounds_cum_time[14],1),"."))</f>
        <v>31.</v>
      </c>
      <c r="X62" s="129" t="str">
        <f>IF(ISBLANK(laps_times[[#This Row],[15]]),"DNF",CONCATENATE(RANK(rounds_cum_time[[#This Row],[15]],rounds_cum_time[15],1),"."))</f>
        <v>31.</v>
      </c>
      <c r="Y62" s="129" t="str">
        <f>IF(ISBLANK(laps_times[[#This Row],[16]]),"DNF",CONCATENATE(RANK(rounds_cum_time[[#This Row],[16]],rounds_cum_time[16],1),"."))</f>
        <v>31.</v>
      </c>
      <c r="Z62" s="129" t="str">
        <f>IF(ISBLANK(laps_times[[#This Row],[17]]),"DNF",CONCATENATE(RANK(rounds_cum_time[[#This Row],[17]],rounds_cum_time[17],1),"."))</f>
        <v>31.</v>
      </c>
      <c r="AA62" s="129" t="str">
        <f>IF(ISBLANK(laps_times[[#This Row],[18]]),"DNF",CONCATENATE(RANK(rounds_cum_time[[#This Row],[18]],rounds_cum_time[18],1),"."))</f>
        <v>32.</v>
      </c>
      <c r="AB62" s="129" t="str">
        <f>IF(ISBLANK(laps_times[[#This Row],[19]]),"DNF",CONCATENATE(RANK(rounds_cum_time[[#This Row],[19]],rounds_cum_time[19],1),"."))</f>
        <v>33.</v>
      </c>
      <c r="AC62" s="129" t="str">
        <f>IF(ISBLANK(laps_times[[#This Row],[20]]),"DNF",CONCATENATE(RANK(rounds_cum_time[[#This Row],[20]],rounds_cum_time[20],1),"."))</f>
        <v>33.</v>
      </c>
      <c r="AD62" s="129" t="str">
        <f>IF(ISBLANK(laps_times[[#This Row],[21]]),"DNF",CONCATENATE(RANK(rounds_cum_time[[#This Row],[21]],rounds_cum_time[21],1),"."))</f>
        <v>33.</v>
      </c>
      <c r="AE62" s="129" t="str">
        <f>IF(ISBLANK(laps_times[[#This Row],[22]]),"DNF",CONCATENATE(RANK(rounds_cum_time[[#This Row],[22]],rounds_cum_time[22],1),"."))</f>
        <v>33.</v>
      </c>
      <c r="AF62" s="129" t="str">
        <f>IF(ISBLANK(laps_times[[#This Row],[23]]),"DNF",CONCATENATE(RANK(rounds_cum_time[[#This Row],[23]],rounds_cum_time[23],1),"."))</f>
        <v>33.</v>
      </c>
      <c r="AG62" s="129" t="str">
        <f>IF(ISBLANK(laps_times[[#This Row],[24]]),"DNF",CONCATENATE(RANK(rounds_cum_time[[#This Row],[24]],rounds_cum_time[24],1),"."))</f>
        <v>33.</v>
      </c>
      <c r="AH62" s="129" t="str">
        <f>IF(ISBLANK(laps_times[[#This Row],[25]]),"DNF",CONCATENATE(RANK(rounds_cum_time[[#This Row],[25]],rounds_cum_time[25],1),"."))</f>
        <v>34.</v>
      </c>
      <c r="AI62" s="129" t="str">
        <f>IF(ISBLANK(laps_times[[#This Row],[26]]),"DNF",CONCATENATE(RANK(rounds_cum_time[[#This Row],[26]],rounds_cum_time[26],1),"."))</f>
        <v>34.</v>
      </c>
      <c r="AJ62" s="129" t="str">
        <f>IF(ISBLANK(laps_times[[#This Row],[27]]),"DNF",CONCATENATE(RANK(rounds_cum_time[[#This Row],[27]],rounds_cum_time[27],1),"."))</f>
        <v>34.</v>
      </c>
      <c r="AK62" s="129" t="str">
        <f>IF(ISBLANK(laps_times[[#This Row],[28]]),"DNF",CONCATENATE(RANK(rounds_cum_time[[#This Row],[28]],rounds_cum_time[28],1),"."))</f>
        <v>34.</v>
      </c>
      <c r="AL62" s="129" t="str">
        <f>IF(ISBLANK(laps_times[[#This Row],[29]]),"DNF",CONCATENATE(RANK(rounds_cum_time[[#This Row],[29]],rounds_cum_time[29],1),"."))</f>
        <v>34.</v>
      </c>
      <c r="AM62" s="129" t="str">
        <f>IF(ISBLANK(laps_times[[#This Row],[30]]),"DNF",CONCATENATE(RANK(rounds_cum_time[[#This Row],[30]],rounds_cum_time[30],1),"."))</f>
        <v>34.</v>
      </c>
      <c r="AN62" s="129" t="str">
        <f>IF(ISBLANK(laps_times[[#This Row],[31]]),"DNF",CONCATENATE(RANK(rounds_cum_time[[#This Row],[31]],rounds_cum_time[31],1),"."))</f>
        <v>34.</v>
      </c>
      <c r="AO62" s="129" t="str">
        <f>IF(ISBLANK(laps_times[[#This Row],[32]]),"DNF",CONCATENATE(RANK(rounds_cum_time[[#This Row],[32]],rounds_cum_time[32],1),"."))</f>
        <v>35.</v>
      </c>
      <c r="AP62" s="129" t="str">
        <f>IF(ISBLANK(laps_times[[#This Row],[33]]),"DNF",CONCATENATE(RANK(rounds_cum_time[[#This Row],[33]],rounds_cum_time[33],1),"."))</f>
        <v>33.</v>
      </c>
      <c r="AQ62" s="129" t="str">
        <f>IF(ISBLANK(laps_times[[#This Row],[34]]),"DNF",CONCATENATE(RANK(rounds_cum_time[[#This Row],[34]],rounds_cum_time[34],1),"."))</f>
        <v>34.</v>
      </c>
      <c r="AR62" s="129" t="str">
        <f>IF(ISBLANK(laps_times[[#This Row],[35]]),"DNF",CONCATENATE(RANK(rounds_cum_time[[#This Row],[35]],rounds_cum_time[35],1),"."))</f>
        <v>35.</v>
      </c>
      <c r="AS62" s="129" t="str">
        <f>IF(ISBLANK(laps_times[[#This Row],[36]]),"DNF",CONCATENATE(RANK(rounds_cum_time[[#This Row],[36]],rounds_cum_time[36],1),"."))</f>
        <v>35.</v>
      </c>
      <c r="AT62" s="129" t="str">
        <f>IF(ISBLANK(laps_times[[#This Row],[37]]),"DNF",CONCATENATE(RANK(rounds_cum_time[[#This Row],[37]],rounds_cum_time[37],1),"."))</f>
        <v>36.</v>
      </c>
      <c r="AU62" s="129" t="str">
        <f>IF(ISBLANK(laps_times[[#This Row],[38]]),"DNF",CONCATENATE(RANK(rounds_cum_time[[#This Row],[38]],rounds_cum_time[38],1),"."))</f>
        <v>36.</v>
      </c>
      <c r="AV62" s="129" t="str">
        <f>IF(ISBLANK(laps_times[[#This Row],[39]]),"DNF",CONCATENATE(RANK(rounds_cum_time[[#This Row],[39]],rounds_cum_time[39],1),"."))</f>
        <v>35.</v>
      </c>
      <c r="AW62" s="129" t="str">
        <f>IF(ISBLANK(laps_times[[#This Row],[40]]),"DNF",CONCATENATE(RANK(rounds_cum_time[[#This Row],[40]],rounds_cum_time[40],1),"."))</f>
        <v>35.</v>
      </c>
      <c r="AX62" s="129" t="str">
        <f>IF(ISBLANK(laps_times[[#This Row],[41]]),"DNF",CONCATENATE(RANK(rounds_cum_time[[#This Row],[41]],rounds_cum_time[41],1),"."))</f>
        <v>35.</v>
      </c>
      <c r="AY62" s="129" t="str">
        <f>IF(ISBLANK(laps_times[[#This Row],[42]]),"DNF",CONCATENATE(RANK(rounds_cum_time[[#This Row],[42]],rounds_cum_time[42],1),"."))</f>
        <v>36.</v>
      </c>
      <c r="AZ62" s="129" t="str">
        <f>IF(ISBLANK(laps_times[[#This Row],[43]]),"DNF",CONCATENATE(RANK(rounds_cum_time[[#This Row],[43]],rounds_cum_time[43],1),"."))</f>
        <v>35.</v>
      </c>
      <c r="BA62" s="129" t="str">
        <f>IF(ISBLANK(laps_times[[#This Row],[44]]),"DNF",CONCATENATE(RANK(rounds_cum_time[[#This Row],[44]],rounds_cum_time[44],1),"."))</f>
        <v>35.</v>
      </c>
      <c r="BB62" s="129" t="str">
        <f>IF(ISBLANK(laps_times[[#This Row],[45]]),"DNF",CONCATENATE(RANK(rounds_cum_time[[#This Row],[45]],rounds_cum_time[45],1),"."))</f>
        <v>35.</v>
      </c>
      <c r="BC62" s="129" t="str">
        <f>IF(ISBLANK(laps_times[[#This Row],[46]]),"DNF",CONCATENATE(RANK(rounds_cum_time[[#This Row],[46]],rounds_cum_time[46],1),"."))</f>
        <v>35.</v>
      </c>
      <c r="BD62" s="129" t="str">
        <f>IF(ISBLANK(laps_times[[#This Row],[47]]),"DNF",CONCATENATE(RANK(rounds_cum_time[[#This Row],[47]],rounds_cum_time[47],1),"."))</f>
        <v>35.</v>
      </c>
      <c r="BE62" s="129" t="str">
        <f>IF(ISBLANK(laps_times[[#This Row],[48]]),"DNF",CONCATENATE(RANK(rounds_cum_time[[#This Row],[48]],rounds_cum_time[48],1),"."))</f>
        <v>37.</v>
      </c>
      <c r="BF62" s="129" t="str">
        <f>IF(ISBLANK(laps_times[[#This Row],[49]]),"DNF",CONCATENATE(RANK(rounds_cum_time[[#This Row],[49]],rounds_cum_time[49],1),"."))</f>
        <v>37.</v>
      </c>
      <c r="BG62" s="129" t="str">
        <f>IF(ISBLANK(laps_times[[#This Row],[50]]),"DNF",CONCATENATE(RANK(rounds_cum_time[[#This Row],[50]],rounds_cum_time[50],1),"."))</f>
        <v>37.</v>
      </c>
      <c r="BH62" s="129" t="str">
        <f>IF(ISBLANK(laps_times[[#This Row],[51]]),"DNF",CONCATENATE(RANK(rounds_cum_time[[#This Row],[51]],rounds_cum_time[51],1),"."))</f>
        <v>37.</v>
      </c>
      <c r="BI62" s="129" t="str">
        <f>IF(ISBLANK(laps_times[[#This Row],[52]]),"DNF",CONCATENATE(RANK(rounds_cum_time[[#This Row],[52]],rounds_cum_time[52],1),"."))</f>
        <v>37.</v>
      </c>
      <c r="BJ62" s="129" t="str">
        <f>IF(ISBLANK(laps_times[[#This Row],[53]]),"DNF",CONCATENATE(RANK(rounds_cum_time[[#This Row],[53]],rounds_cum_time[53],1),"."))</f>
        <v>37.</v>
      </c>
      <c r="BK62" s="129" t="str">
        <f>IF(ISBLANK(laps_times[[#This Row],[54]]),"DNF",CONCATENATE(RANK(rounds_cum_time[[#This Row],[54]],rounds_cum_time[54],1),"."))</f>
        <v>37.</v>
      </c>
      <c r="BL62" s="129" t="str">
        <f>IF(ISBLANK(laps_times[[#This Row],[55]]),"DNF",CONCATENATE(RANK(rounds_cum_time[[#This Row],[55]],rounds_cum_time[55],1),"."))</f>
        <v>38.</v>
      </c>
      <c r="BM62" s="129" t="str">
        <f>IF(ISBLANK(laps_times[[#This Row],[56]]),"DNF",CONCATENATE(RANK(rounds_cum_time[[#This Row],[56]],rounds_cum_time[56],1),"."))</f>
        <v>38.</v>
      </c>
      <c r="BN62" s="129" t="str">
        <f>IF(ISBLANK(laps_times[[#This Row],[57]]),"DNF",CONCATENATE(RANK(rounds_cum_time[[#This Row],[57]],rounds_cum_time[57],1),"."))</f>
        <v>40.</v>
      </c>
      <c r="BO62" s="129" t="str">
        <f>IF(ISBLANK(laps_times[[#This Row],[58]]),"DNF",CONCATENATE(RANK(rounds_cum_time[[#This Row],[58]],rounds_cum_time[58],1),"."))</f>
        <v>40.</v>
      </c>
      <c r="BP62" s="129" t="str">
        <f>IF(ISBLANK(laps_times[[#This Row],[59]]),"DNF",CONCATENATE(RANK(rounds_cum_time[[#This Row],[59]],rounds_cum_time[59],1),"."))</f>
        <v>41.</v>
      </c>
      <c r="BQ62" s="129" t="str">
        <f>IF(ISBLANK(laps_times[[#This Row],[60]]),"DNF",CONCATENATE(RANK(rounds_cum_time[[#This Row],[60]],rounds_cum_time[60],1),"."))</f>
        <v>41.</v>
      </c>
      <c r="BR62" s="129" t="str">
        <f>IF(ISBLANK(laps_times[[#This Row],[61]]),"DNF",CONCATENATE(RANK(rounds_cum_time[[#This Row],[61]],rounds_cum_time[61],1),"."))</f>
        <v>42.</v>
      </c>
      <c r="BS62" s="129" t="str">
        <f>IF(ISBLANK(laps_times[[#This Row],[62]]),"DNF",CONCATENATE(RANK(rounds_cum_time[[#This Row],[62]],rounds_cum_time[62],1),"."))</f>
        <v>42.</v>
      </c>
      <c r="BT62" s="129" t="str">
        <f>IF(ISBLANK(laps_times[[#This Row],[63]]),"DNF",CONCATENATE(RANK(rounds_cum_time[[#This Row],[63]],rounds_cum_time[63],1),"."))</f>
        <v>41.</v>
      </c>
      <c r="BU62" s="129" t="str">
        <f>IF(ISBLANK(laps_times[[#This Row],[64]]),"DNF",CONCATENATE(RANK(rounds_cum_time[[#This Row],[64]],rounds_cum_time[64],1),"."))</f>
        <v>43.</v>
      </c>
      <c r="BV62" s="129" t="str">
        <f>IF(ISBLANK(laps_times[[#This Row],[65]]),"DNF",CONCATENATE(RANK(rounds_cum_time[[#This Row],[65]],rounds_cum_time[65],1),"."))</f>
        <v>44.</v>
      </c>
      <c r="BW62" s="129" t="str">
        <f>IF(ISBLANK(laps_times[[#This Row],[66]]),"DNF",CONCATENATE(RANK(rounds_cum_time[[#This Row],[66]],rounds_cum_time[66],1),"."))</f>
        <v>44.</v>
      </c>
      <c r="BX62" s="129" t="str">
        <f>IF(ISBLANK(laps_times[[#This Row],[67]]),"DNF",CONCATENATE(RANK(rounds_cum_time[[#This Row],[67]],rounds_cum_time[67],1),"."))</f>
        <v>44.</v>
      </c>
      <c r="BY62" s="129" t="str">
        <f>IF(ISBLANK(laps_times[[#This Row],[68]]),"DNF",CONCATENATE(RANK(rounds_cum_time[[#This Row],[68]],rounds_cum_time[68],1),"."))</f>
        <v>44.</v>
      </c>
      <c r="BZ62" s="129" t="str">
        <f>IF(ISBLANK(laps_times[[#This Row],[69]]),"DNF",CONCATENATE(RANK(rounds_cum_time[[#This Row],[69]],rounds_cum_time[69],1),"."))</f>
        <v>44.</v>
      </c>
      <c r="CA62" s="129" t="str">
        <f>IF(ISBLANK(laps_times[[#This Row],[70]]),"DNF",CONCATENATE(RANK(rounds_cum_time[[#This Row],[70]],rounds_cum_time[70],1),"."))</f>
        <v>44.</v>
      </c>
      <c r="CB62" s="129" t="str">
        <f>IF(ISBLANK(laps_times[[#This Row],[71]]),"DNF",CONCATENATE(RANK(rounds_cum_time[[#This Row],[71]],rounds_cum_time[71],1),"."))</f>
        <v>46.</v>
      </c>
      <c r="CC62" s="129" t="str">
        <f>IF(ISBLANK(laps_times[[#This Row],[72]]),"DNF",CONCATENATE(RANK(rounds_cum_time[[#This Row],[72]],rounds_cum_time[72],1),"."))</f>
        <v>46.</v>
      </c>
      <c r="CD62" s="129" t="str">
        <f>IF(ISBLANK(laps_times[[#This Row],[73]]),"DNF",CONCATENATE(RANK(rounds_cum_time[[#This Row],[73]],rounds_cum_time[73],1),"."))</f>
        <v>47.</v>
      </c>
      <c r="CE62" s="129" t="str">
        <f>IF(ISBLANK(laps_times[[#This Row],[74]]),"DNF",CONCATENATE(RANK(rounds_cum_time[[#This Row],[74]],rounds_cum_time[74],1),"."))</f>
        <v>47.</v>
      </c>
      <c r="CF62" s="129" t="str">
        <f>IF(ISBLANK(laps_times[[#This Row],[75]]),"DNF",CONCATENATE(RANK(rounds_cum_time[[#This Row],[75]],rounds_cum_time[75],1),"."))</f>
        <v>47.</v>
      </c>
      <c r="CG62" s="129" t="str">
        <f>IF(ISBLANK(laps_times[[#This Row],[76]]),"DNF",CONCATENATE(RANK(rounds_cum_time[[#This Row],[76]],rounds_cum_time[76],1),"."))</f>
        <v>47.</v>
      </c>
      <c r="CH62" s="129" t="str">
        <f>IF(ISBLANK(laps_times[[#This Row],[77]]),"DNF",CONCATENATE(RANK(rounds_cum_time[[#This Row],[77]],rounds_cum_time[77],1),"."))</f>
        <v>47.</v>
      </c>
      <c r="CI62" s="129" t="str">
        <f>IF(ISBLANK(laps_times[[#This Row],[78]]),"DNF",CONCATENATE(RANK(rounds_cum_time[[#This Row],[78]],rounds_cum_time[78],1),"."))</f>
        <v>47.</v>
      </c>
      <c r="CJ62" s="129" t="str">
        <f>IF(ISBLANK(laps_times[[#This Row],[79]]),"DNF",CONCATENATE(RANK(rounds_cum_time[[#This Row],[79]],rounds_cum_time[79],1),"."))</f>
        <v>47.</v>
      </c>
      <c r="CK62" s="129" t="str">
        <f>IF(ISBLANK(laps_times[[#This Row],[80]]),"DNF",CONCATENATE(RANK(rounds_cum_time[[#This Row],[80]],rounds_cum_time[80],1),"."))</f>
        <v>51.</v>
      </c>
      <c r="CL62" s="129" t="str">
        <f>IF(ISBLANK(laps_times[[#This Row],[81]]),"DNF",CONCATENATE(RANK(rounds_cum_time[[#This Row],[81]],rounds_cum_time[81],1),"."))</f>
        <v>51.</v>
      </c>
      <c r="CM62" s="129" t="str">
        <f>IF(ISBLANK(laps_times[[#This Row],[82]]),"DNF",CONCATENATE(RANK(rounds_cum_time[[#This Row],[82]],rounds_cum_time[82],1),"."))</f>
        <v>51.</v>
      </c>
      <c r="CN62" s="129" t="str">
        <f>IF(ISBLANK(laps_times[[#This Row],[83]]),"DNF",CONCATENATE(RANK(rounds_cum_time[[#This Row],[83]],rounds_cum_time[83],1),"."))</f>
        <v>54.</v>
      </c>
      <c r="CO62" s="129" t="str">
        <f>IF(ISBLANK(laps_times[[#This Row],[84]]),"DNF",CONCATENATE(RANK(rounds_cum_time[[#This Row],[84]],rounds_cum_time[84],1),"."))</f>
        <v>53.</v>
      </c>
      <c r="CP62" s="129" t="str">
        <f>IF(ISBLANK(laps_times[[#This Row],[85]]),"DNF",CONCATENATE(RANK(rounds_cum_time[[#This Row],[85]],rounds_cum_time[85],1),"."))</f>
        <v>53.</v>
      </c>
      <c r="CQ62" s="129" t="str">
        <f>IF(ISBLANK(laps_times[[#This Row],[86]]),"DNF",CONCATENATE(RANK(rounds_cum_time[[#This Row],[86]],rounds_cum_time[86],1),"."))</f>
        <v>55.</v>
      </c>
      <c r="CR62" s="129" t="str">
        <f>IF(ISBLANK(laps_times[[#This Row],[87]]),"DNF",CONCATENATE(RANK(rounds_cum_time[[#This Row],[87]],rounds_cum_time[87],1),"."))</f>
        <v>55.</v>
      </c>
      <c r="CS62" s="129" t="str">
        <f>IF(ISBLANK(laps_times[[#This Row],[88]]),"DNF",CONCATENATE(RANK(rounds_cum_time[[#This Row],[88]],rounds_cum_time[88],1),"."))</f>
        <v>55.</v>
      </c>
      <c r="CT62" s="129" t="str">
        <f>IF(ISBLANK(laps_times[[#This Row],[89]]),"DNF",CONCATENATE(RANK(rounds_cum_time[[#This Row],[89]],rounds_cum_time[89],1),"."))</f>
        <v>55.</v>
      </c>
      <c r="CU62" s="129" t="str">
        <f>IF(ISBLANK(laps_times[[#This Row],[90]]),"DNF",CONCATENATE(RANK(rounds_cum_time[[#This Row],[90]],rounds_cum_time[90],1),"."))</f>
        <v>57.</v>
      </c>
      <c r="CV62" s="129" t="str">
        <f>IF(ISBLANK(laps_times[[#This Row],[91]]),"DNF",CONCATENATE(RANK(rounds_cum_time[[#This Row],[91]],rounds_cum_time[91],1),"."))</f>
        <v>56.</v>
      </c>
      <c r="CW62" s="129" t="str">
        <f>IF(ISBLANK(laps_times[[#This Row],[92]]),"DNF",CONCATENATE(RANK(rounds_cum_time[[#This Row],[92]],rounds_cum_time[92],1),"."))</f>
        <v>56.</v>
      </c>
      <c r="CX62" s="129" t="str">
        <f>IF(ISBLANK(laps_times[[#This Row],[93]]),"DNF",CONCATENATE(RANK(rounds_cum_time[[#This Row],[93]],rounds_cum_time[93],1),"."))</f>
        <v>56.</v>
      </c>
      <c r="CY62" s="129" t="str">
        <f>IF(ISBLANK(laps_times[[#This Row],[94]]),"DNF",CONCATENATE(RANK(rounds_cum_time[[#This Row],[94]],rounds_cum_time[94],1),"."))</f>
        <v>57.</v>
      </c>
      <c r="CZ62" s="129" t="str">
        <f>IF(ISBLANK(laps_times[[#This Row],[95]]),"DNF",CONCATENATE(RANK(rounds_cum_time[[#This Row],[95]],rounds_cum_time[95],1),"."))</f>
        <v>58.</v>
      </c>
      <c r="DA62" s="129" t="str">
        <f>IF(ISBLANK(laps_times[[#This Row],[96]]),"DNF",CONCATENATE(RANK(rounds_cum_time[[#This Row],[96]],rounds_cum_time[96],1),"."))</f>
        <v>59.</v>
      </c>
      <c r="DB62" s="129" t="str">
        <f>IF(ISBLANK(laps_times[[#This Row],[97]]),"DNF",CONCATENATE(RANK(rounds_cum_time[[#This Row],[97]],rounds_cum_time[97],1),"."))</f>
        <v>59.</v>
      </c>
      <c r="DC62" s="129" t="str">
        <f>IF(ISBLANK(laps_times[[#This Row],[98]]),"DNF",CONCATENATE(RANK(rounds_cum_time[[#This Row],[98]],rounds_cum_time[98],1),"."))</f>
        <v>59.</v>
      </c>
      <c r="DD62" s="129" t="str">
        <f>IF(ISBLANK(laps_times[[#This Row],[99]]),"DNF",CONCATENATE(RANK(rounds_cum_time[[#This Row],[99]],rounds_cum_time[99],1),"."))</f>
        <v>59.</v>
      </c>
      <c r="DE62" s="129" t="str">
        <f>IF(ISBLANK(laps_times[[#This Row],[100]]),"DNF",CONCATENATE(RANK(rounds_cum_time[[#This Row],[100]],rounds_cum_time[100],1),"."))</f>
        <v>58.</v>
      </c>
      <c r="DF62" s="129" t="str">
        <f>IF(ISBLANK(laps_times[[#This Row],[101]]),"DNF",CONCATENATE(RANK(rounds_cum_time[[#This Row],[101]],rounds_cum_time[101],1),"."))</f>
        <v>58.</v>
      </c>
      <c r="DG62" s="129" t="str">
        <f>IF(ISBLANK(laps_times[[#This Row],[102]]),"DNF",CONCATENATE(RANK(rounds_cum_time[[#This Row],[102]],rounds_cum_time[102],1),"."))</f>
        <v>58.</v>
      </c>
      <c r="DH62" s="129" t="str">
        <f>IF(ISBLANK(laps_times[[#This Row],[103]]),"DNF",CONCATENATE(RANK(rounds_cum_time[[#This Row],[103]],rounds_cum_time[103],1),"."))</f>
        <v>58.</v>
      </c>
      <c r="DI62" s="130" t="str">
        <f>IF(ISBLANK(laps_times[[#This Row],[104]]),"DNF",CONCATENATE(RANK(rounds_cum_time[[#This Row],[104]],rounds_cum_time[104],1),"."))</f>
        <v>58.</v>
      </c>
      <c r="DJ62" s="130" t="str">
        <f>IF(ISBLANK(laps_times[[#This Row],[105]]),"DNF",CONCATENATE(RANK(rounds_cum_time[[#This Row],[105]],rounds_cum_time[105],1),"."))</f>
        <v>59.</v>
      </c>
    </row>
    <row r="63" spans="2:114">
      <c r="B63" s="123">
        <f>laps_times[[#This Row],[poř]]</f>
        <v>60</v>
      </c>
      <c r="C63" s="128">
        <f>laps_times[[#This Row],[s.č.]]</f>
        <v>63</v>
      </c>
      <c r="D63" s="124" t="str">
        <f>laps_times[[#This Row],[jméno]]</f>
        <v>Šandera Martin</v>
      </c>
      <c r="E63" s="125">
        <f>laps_times[[#This Row],[roč]]</f>
        <v>1976</v>
      </c>
      <c r="F63" s="125" t="str">
        <f>laps_times[[#This Row],[kat]]</f>
        <v>M40</v>
      </c>
      <c r="G63" s="125">
        <f>laps_times[[#This Row],[poř_kat]]</f>
        <v>24</v>
      </c>
      <c r="H63" s="124" t="str">
        <f>IF(ISBLANK(laps_times[[#This Row],[klub]]),"-",laps_times[[#This Row],[klub]])</f>
        <v>BONBON</v>
      </c>
      <c r="I63" s="133">
        <f>laps_times[[#This Row],[celk. čas]]</f>
        <v>0.17726851851851852</v>
      </c>
      <c r="J63" s="129" t="str">
        <f>IF(ISBLANK(laps_times[[#This Row],[1]]),"DNF",CONCATENATE(RANK(rounds_cum_time[[#This Row],[1]],rounds_cum_time[1],1),"."))</f>
        <v>83.</v>
      </c>
      <c r="K63" s="129" t="str">
        <f>IF(ISBLANK(laps_times[[#This Row],[2]]),"DNF",CONCATENATE(RANK(rounds_cum_time[[#This Row],[2]],rounds_cum_time[2],1),"."))</f>
        <v>83.</v>
      </c>
      <c r="L63" s="129" t="str">
        <f>IF(ISBLANK(laps_times[[#This Row],[3]]),"DNF",CONCATENATE(RANK(rounds_cum_time[[#This Row],[3]],rounds_cum_time[3],1),"."))</f>
        <v>82.</v>
      </c>
      <c r="M63" s="129" t="str">
        <f>IF(ISBLANK(laps_times[[#This Row],[4]]),"DNF",CONCATENATE(RANK(rounds_cum_time[[#This Row],[4]],rounds_cum_time[4],1),"."))</f>
        <v>81.</v>
      </c>
      <c r="N63" s="129" t="str">
        <f>IF(ISBLANK(laps_times[[#This Row],[5]]),"DNF",CONCATENATE(RANK(rounds_cum_time[[#This Row],[5]],rounds_cum_time[5],1),"."))</f>
        <v>81.</v>
      </c>
      <c r="O63" s="129" t="str">
        <f>IF(ISBLANK(laps_times[[#This Row],[6]]),"DNF",CONCATENATE(RANK(rounds_cum_time[[#This Row],[6]],rounds_cum_time[6],1),"."))</f>
        <v>80.</v>
      </c>
      <c r="P63" s="129" t="str">
        <f>IF(ISBLANK(laps_times[[#This Row],[7]]),"DNF",CONCATENATE(RANK(rounds_cum_time[[#This Row],[7]],rounds_cum_time[7],1),"."))</f>
        <v>79.</v>
      </c>
      <c r="Q63" s="129" t="str">
        <f>IF(ISBLANK(laps_times[[#This Row],[8]]),"DNF",CONCATENATE(RANK(rounds_cum_time[[#This Row],[8]],rounds_cum_time[8],1),"."))</f>
        <v>78.</v>
      </c>
      <c r="R63" s="129" t="str">
        <f>IF(ISBLANK(laps_times[[#This Row],[9]]),"DNF",CONCATENATE(RANK(rounds_cum_time[[#This Row],[9]],rounds_cum_time[9],1),"."))</f>
        <v>78.</v>
      </c>
      <c r="S63" s="129" t="str">
        <f>IF(ISBLANK(laps_times[[#This Row],[10]]),"DNF",CONCATENATE(RANK(rounds_cum_time[[#This Row],[10]],rounds_cum_time[10],1),"."))</f>
        <v>77.</v>
      </c>
      <c r="T63" s="129" t="str">
        <f>IF(ISBLANK(laps_times[[#This Row],[11]]),"DNF",CONCATENATE(RANK(rounds_cum_time[[#This Row],[11]],rounds_cum_time[11],1),"."))</f>
        <v>76.</v>
      </c>
      <c r="U63" s="129" t="str">
        <f>IF(ISBLANK(laps_times[[#This Row],[12]]),"DNF",CONCATENATE(RANK(rounds_cum_time[[#This Row],[12]],rounds_cum_time[12],1),"."))</f>
        <v>76.</v>
      </c>
      <c r="V63" s="129" t="str">
        <f>IF(ISBLANK(laps_times[[#This Row],[13]]),"DNF",CONCATENATE(RANK(rounds_cum_time[[#This Row],[13]],rounds_cum_time[13],1),"."))</f>
        <v>74.</v>
      </c>
      <c r="W63" s="129" t="str">
        <f>IF(ISBLANK(laps_times[[#This Row],[14]]),"DNF",CONCATENATE(RANK(rounds_cum_time[[#This Row],[14]],rounds_cum_time[14],1),"."))</f>
        <v>73.</v>
      </c>
      <c r="X63" s="129" t="str">
        <f>IF(ISBLANK(laps_times[[#This Row],[15]]),"DNF",CONCATENATE(RANK(rounds_cum_time[[#This Row],[15]],rounds_cum_time[15],1),"."))</f>
        <v>73.</v>
      </c>
      <c r="Y63" s="129" t="str">
        <f>IF(ISBLANK(laps_times[[#This Row],[16]]),"DNF",CONCATENATE(RANK(rounds_cum_time[[#This Row],[16]],rounds_cum_time[16],1),"."))</f>
        <v>73.</v>
      </c>
      <c r="Z63" s="129" t="str">
        <f>IF(ISBLANK(laps_times[[#This Row],[17]]),"DNF",CONCATENATE(RANK(rounds_cum_time[[#This Row],[17]],rounds_cum_time[17],1),"."))</f>
        <v>73.</v>
      </c>
      <c r="AA63" s="129" t="str">
        <f>IF(ISBLANK(laps_times[[#This Row],[18]]),"DNF",CONCATENATE(RANK(rounds_cum_time[[#This Row],[18]],rounds_cum_time[18],1),"."))</f>
        <v>73.</v>
      </c>
      <c r="AB63" s="129" t="str">
        <f>IF(ISBLANK(laps_times[[#This Row],[19]]),"DNF",CONCATENATE(RANK(rounds_cum_time[[#This Row],[19]],rounds_cum_time[19],1),"."))</f>
        <v>73.</v>
      </c>
      <c r="AC63" s="129" t="str">
        <f>IF(ISBLANK(laps_times[[#This Row],[20]]),"DNF",CONCATENATE(RANK(rounds_cum_time[[#This Row],[20]],rounds_cum_time[20],1),"."))</f>
        <v>73.</v>
      </c>
      <c r="AD63" s="129" t="str">
        <f>IF(ISBLANK(laps_times[[#This Row],[21]]),"DNF",CONCATENATE(RANK(rounds_cum_time[[#This Row],[21]],rounds_cum_time[21],1),"."))</f>
        <v>73.</v>
      </c>
      <c r="AE63" s="129" t="str">
        <f>IF(ISBLANK(laps_times[[#This Row],[22]]),"DNF",CONCATENATE(RANK(rounds_cum_time[[#This Row],[22]],rounds_cum_time[22],1),"."))</f>
        <v>73.</v>
      </c>
      <c r="AF63" s="129" t="str">
        <f>IF(ISBLANK(laps_times[[#This Row],[23]]),"DNF",CONCATENATE(RANK(rounds_cum_time[[#This Row],[23]],rounds_cum_time[23],1),"."))</f>
        <v>73.</v>
      </c>
      <c r="AG63" s="129" t="str">
        <f>IF(ISBLANK(laps_times[[#This Row],[24]]),"DNF",CONCATENATE(RANK(rounds_cum_time[[#This Row],[24]],rounds_cum_time[24],1),"."))</f>
        <v>73.</v>
      </c>
      <c r="AH63" s="129" t="str">
        <f>IF(ISBLANK(laps_times[[#This Row],[25]]),"DNF",CONCATENATE(RANK(rounds_cum_time[[#This Row],[25]],rounds_cum_time[25],1),"."))</f>
        <v>73.</v>
      </c>
      <c r="AI63" s="129" t="str">
        <f>IF(ISBLANK(laps_times[[#This Row],[26]]),"DNF",CONCATENATE(RANK(rounds_cum_time[[#This Row],[26]],rounds_cum_time[26],1),"."))</f>
        <v>73.</v>
      </c>
      <c r="AJ63" s="129" t="str">
        <f>IF(ISBLANK(laps_times[[#This Row],[27]]),"DNF",CONCATENATE(RANK(rounds_cum_time[[#This Row],[27]],rounds_cum_time[27],1),"."))</f>
        <v>73.</v>
      </c>
      <c r="AK63" s="129" t="str">
        <f>IF(ISBLANK(laps_times[[#This Row],[28]]),"DNF",CONCATENATE(RANK(rounds_cum_time[[#This Row],[28]],rounds_cum_time[28],1),"."))</f>
        <v>73.</v>
      </c>
      <c r="AL63" s="129" t="str">
        <f>IF(ISBLANK(laps_times[[#This Row],[29]]),"DNF",CONCATENATE(RANK(rounds_cum_time[[#This Row],[29]],rounds_cum_time[29],1),"."))</f>
        <v>73.</v>
      </c>
      <c r="AM63" s="129" t="str">
        <f>IF(ISBLANK(laps_times[[#This Row],[30]]),"DNF",CONCATENATE(RANK(rounds_cum_time[[#This Row],[30]],rounds_cum_time[30],1),"."))</f>
        <v>73.</v>
      </c>
      <c r="AN63" s="129" t="str">
        <f>IF(ISBLANK(laps_times[[#This Row],[31]]),"DNF",CONCATENATE(RANK(rounds_cum_time[[#This Row],[31]],rounds_cum_time[31],1),"."))</f>
        <v>73.</v>
      </c>
      <c r="AO63" s="129" t="str">
        <f>IF(ISBLANK(laps_times[[#This Row],[32]]),"DNF",CONCATENATE(RANK(rounds_cum_time[[#This Row],[32]],rounds_cum_time[32],1),"."))</f>
        <v>73.</v>
      </c>
      <c r="AP63" s="129" t="str">
        <f>IF(ISBLANK(laps_times[[#This Row],[33]]),"DNF",CONCATENATE(RANK(rounds_cum_time[[#This Row],[33]],rounds_cum_time[33],1),"."))</f>
        <v>73.</v>
      </c>
      <c r="AQ63" s="129" t="str">
        <f>IF(ISBLANK(laps_times[[#This Row],[34]]),"DNF",CONCATENATE(RANK(rounds_cum_time[[#This Row],[34]],rounds_cum_time[34],1),"."))</f>
        <v>73.</v>
      </c>
      <c r="AR63" s="129" t="str">
        <f>IF(ISBLANK(laps_times[[#This Row],[35]]),"DNF",CONCATENATE(RANK(rounds_cum_time[[#This Row],[35]],rounds_cum_time[35],1),"."))</f>
        <v>73.</v>
      </c>
      <c r="AS63" s="129" t="str">
        <f>IF(ISBLANK(laps_times[[#This Row],[36]]),"DNF",CONCATENATE(RANK(rounds_cum_time[[#This Row],[36]],rounds_cum_time[36],1),"."))</f>
        <v>73.</v>
      </c>
      <c r="AT63" s="129" t="str">
        <f>IF(ISBLANK(laps_times[[#This Row],[37]]),"DNF",CONCATENATE(RANK(rounds_cum_time[[#This Row],[37]],rounds_cum_time[37],1),"."))</f>
        <v>72.</v>
      </c>
      <c r="AU63" s="129" t="str">
        <f>IF(ISBLANK(laps_times[[#This Row],[38]]),"DNF",CONCATENATE(RANK(rounds_cum_time[[#This Row],[38]],rounds_cum_time[38],1),"."))</f>
        <v>72.</v>
      </c>
      <c r="AV63" s="129" t="str">
        <f>IF(ISBLANK(laps_times[[#This Row],[39]]),"DNF",CONCATENATE(RANK(rounds_cum_time[[#This Row],[39]],rounds_cum_time[39],1),"."))</f>
        <v>72.</v>
      </c>
      <c r="AW63" s="129" t="str">
        <f>IF(ISBLANK(laps_times[[#This Row],[40]]),"DNF",CONCATENATE(RANK(rounds_cum_time[[#This Row],[40]],rounds_cum_time[40],1),"."))</f>
        <v>72.</v>
      </c>
      <c r="AX63" s="129" t="str">
        <f>IF(ISBLANK(laps_times[[#This Row],[41]]),"DNF",CONCATENATE(RANK(rounds_cum_time[[#This Row],[41]],rounds_cum_time[41],1),"."))</f>
        <v>74.</v>
      </c>
      <c r="AY63" s="129" t="str">
        <f>IF(ISBLANK(laps_times[[#This Row],[42]]),"DNF",CONCATENATE(RANK(rounds_cum_time[[#This Row],[42]],rounds_cum_time[42],1),"."))</f>
        <v>73.</v>
      </c>
      <c r="AZ63" s="129" t="str">
        <f>IF(ISBLANK(laps_times[[#This Row],[43]]),"DNF",CONCATENATE(RANK(rounds_cum_time[[#This Row],[43]],rounds_cum_time[43],1),"."))</f>
        <v>73.</v>
      </c>
      <c r="BA63" s="129" t="str">
        <f>IF(ISBLANK(laps_times[[#This Row],[44]]),"DNF",CONCATENATE(RANK(rounds_cum_time[[#This Row],[44]],rounds_cum_time[44],1),"."))</f>
        <v>73.</v>
      </c>
      <c r="BB63" s="129" t="str">
        <f>IF(ISBLANK(laps_times[[#This Row],[45]]),"DNF",CONCATENATE(RANK(rounds_cum_time[[#This Row],[45]],rounds_cum_time[45],1),"."))</f>
        <v>73.</v>
      </c>
      <c r="BC63" s="129" t="str">
        <f>IF(ISBLANK(laps_times[[#This Row],[46]]),"DNF",CONCATENATE(RANK(rounds_cum_time[[#This Row],[46]],rounds_cum_time[46],1),"."))</f>
        <v>73.</v>
      </c>
      <c r="BD63" s="129" t="str">
        <f>IF(ISBLANK(laps_times[[#This Row],[47]]),"DNF",CONCATENATE(RANK(rounds_cum_time[[#This Row],[47]],rounds_cum_time[47],1),"."))</f>
        <v>74.</v>
      </c>
      <c r="BE63" s="129" t="str">
        <f>IF(ISBLANK(laps_times[[#This Row],[48]]),"DNF",CONCATENATE(RANK(rounds_cum_time[[#This Row],[48]],rounds_cum_time[48],1),"."))</f>
        <v>74.</v>
      </c>
      <c r="BF63" s="129" t="str">
        <f>IF(ISBLANK(laps_times[[#This Row],[49]]),"DNF",CONCATENATE(RANK(rounds_cum_time[[#This Row],[49]],rounds_cum_time[49],1),"."))</f>
        <v>74.</v>
      </c>
      <c r="BG63" s="129" t="str">
        <f>IF(ISBLANK(laps_times[[#This Row],[50]]),"DNF",CONCATENATE(RANK(rounds_cum_time[[#This Row],[50]],rounds_cum_time[50],1),"."))</f>
        <v>74.</v>
      </c>
      <c r="BH63" s="129" t="str">
        <f>IF(ISBLANK(laps_times[[#This Row],[51]]),"DNF",CONCATENATE(RANK(rounds_cum_time[[#This Row],[51]],rounds_cum_time[51],1),"."))</f>
        <v>74.</v>
      </c>
      <c r="BI63" s="129" t="str">
        <f>IF(ISBLANK(laps_times[[#This Row],[52]]),"DNF",CONCATENATE(RANK(rounds_cum_time[[#This Row],[52]],rounds_cum_time[52],1),"."))</f>
        <v>74.</v>
      </c>
      <c r="BJ63" s="129" t="str">
        <f>IF(ISBLANK(laps_times[[#This Row],[53]]),"DNF",CONCATENATE(RANK(rounds_cum_time[[#This Row],[53]],rounds_cum_time[53],1),"."))</f>
        <v>74.</v>
      </c>
      <c r="BK63" s="129" t="str">
        <f>IF(ISBLANK(laps_times[[#This Row],[54]]),"DNF",CONCATENATE(RANK(rounds_cum_time[[#This Row],[54]],rounds_cum_time[54],1),"."))</f>
        <v>72.</v>
      </c>
      <c r="BL63" s="129" t="str">
        <f>IF(ISBLANK(laps_times[[#This Row],[55]]),"DNF",CONCATENATE(RANK(rounds_cum_time[[#This Row],[55]],rounds_cum_time[55],1),"."))</f>
        <v>72.</v>
      </c>
      <c r="BM63" s="129" t="str">
        <f>IF(ISBLANK(laps_times[[#This Row],[56]]),"DNF",CONCATENATE(RANK(rounds_cum_time[[#This Row],[56]],rounds_cum_time[56],1),"."))</f>
        <v>72.</v>
      </c>
      <c r="BN63" s="129" t="str">
        <f>IF(ISBLANK(laps_times[[#This Row],[57]]),"DNF",CONCATENATE(RANK(rounds_cum_time[[#This Row],[57]],rounds_cum_time[57],1),"."))</f>
        <v>72.</v>
      </c>
      <c r="BO63" s="129" t="str">
        <f>IF(ISBLANK(laps_times[[#This Row],[58]]),"DNF",CONCATENATE(RANK(rounds_cum_time[[#This Row],[58]],rounds_cum_time[58],1),"."))</f>
        <v>72.</v>
      </c>
      <c r="BP63" s="129" t="str">
        <f>IF(ISBLANK(laps_times[[#This Row],[59]]),"DNF",CONCATENATE(RANK(rounds_cum_time[[#This Row],[59]],rounds_cum_time[59],1),"."))</f>
        <v>72.</v>
      </c>
      <c r="BQ63" s="129" t="str">
        <f>IF(ISBLANK(laps_times[[#This Row],[60]]),"DNF",CONCATENATE(RANK(rounds_cum_time[[#This Row],[60]],rounds_cum_time[60],1),"."))</f>
        <v>72.</v>
      </c>
      <c r="BR63" s="129" t="str">
        <f>IF(ISBLANK(laps_times[[#This Row],[61]]),"DNF",CONCATENATE(RANK(rounds_cum_time[[#This Row],[61]],rounds_cum_time[61],1),"."))</f>
        <v>71.</v>
      </c>
      <c r="BS63" s="129" t="str">
        <f>IF(ISBLANK(laps_times[[#This Row],[62]]),"DNF",CONCATENATE(RANK(rounds_cum_time[[#This Row],[62]],rounds_cum_time[62],1),"."))</f>
        <v>71.</v>
      </c>
      <c r="BT63" s="129" t="str">
        <f>IF(ISBLANK(laps_times[[#This Row],[63]]),"DNF",CONCATENATE(RANK(rounds_cum_time[[#This Row],[63]],rounds_cum_time[63],1),"."))</f>
        <v>71.</v>
      </c>
      <c r="BU63" s="129" t="str">
        <f>IF(ISBLANK(laps_times[[#This Row],[64]]),"DNF",CONCATENATE(RANK(rounds_cum_time[[#This Row],[64]],rounds_cum_time[64],1),"."))</f>
        <v>70.</v>
      </c>
      <c r="BV63" s="129" t="str">
        <f>IF(ISBLANK(laps_times[[#This Row],[65]]),"DNF",CONCATENATE(RANK(rounds_cum_time[[#This Row],[65]],rounds_cum_time[65],1),"."))</f>
        <v>69.</v>
      </c>
      <c r="BW63" s="129" t="str">
        <f>IF(ISBLANK(laps_times[[#This Row],[66]]),"DNF",CONCATENATE(RANK(rounds_cum_time[[#This Row],[66]],rounds_cum_time[66],1),"."))</f>
        <v>69.</v>
      </c>
      <c r="BX63" s="129" t="str">
        <f>IF(ISBLANK(laps_times[[#This Row],[67]]),"DNF",CONCATENATE(RANK(rounds_cum_time[[#This Row],[67]],rounds_cum_time[67],1),"."))</f>
        <v>69.</v>
      </c>
      <c r="BY63" s="129" t="str">
        <f>IF(ISBLANK(laps_times[[#This Row],[68]]),"DNF",CONCATENATE(RANK(rounds_cum_time[[#This Row],[68]],rounds_cum_time[68],1),"."))</f>
        <v>69.</v>
      </c>
      <c r="BZ63" s="129" t="str">
        <f>IF(ISBLANK(laps_times[[#This Row],[69]]),"DNF",CONCATENATE(RANK(rounds_cum_time[[#This Row],[69]],rounds_cum_time[69],1),"."))</f>
        <v>69.</v>
      </c>
      <c r="CA63" s="129" t="str">
        <f>IF(ISBLANK(laps_times[[#This Row],[70]]),"DNF",CONCATENATE(RANK(rounds_cum_time[[#This Row],[70]],rounds_cum_time[70],1),"."))</f>
        <v>68.</v>
      </c>
      <c r="CB63" s="129" t="str">
        <f>IF(ISBLANK(laps_times[[#This Row],[71]]),"DNF",CONCATENATE(RANK(rounds_cum_time[[#This Row],[71]],rounds_cum_time[71],1),"."))</f>
        <v>68.</v>
      </c>
      <c r="CC63" s="129" t="str">
        <f>IF(ISBLANK(laps_times[[#This Row],[72]]),"DNF",CONCATENATE(RANK(rounds_cum_time[[#This Row],[72]],rounds_cum_time[72],1),"."))</f>
        <v>68.</v>
      </c>
      <c r="CD63" s="129" t="str">
        <f>IF(ISBLANK(laps_times[[#This Row],[73]]),"DNF",CONCATENATE(RANK(rounds_cum_time[[#This Row],[73]],rounds_cum_time[73],1),"."))</f>
        <v>68.</v>
      </c>
      <c r="CE63" s="129" t="str">
        <f>IF(ISBLANK(laps_times[[#This Row],[74]]),"DNF",CONCATENATE(RANK(rounds_cum_time[[#This Row],[74]],rounds_cum_time[74],1),"."))</f>
        <v>68.</v>
      </c>
      <c r="CF63" s="129" t="str">
        <f>IF(ISBLANK(laps_times[[#This Row],[75]]),"DNF",CONCATENATE(RANK(rounds_cum_time[[#This Row],[75]],rounds_cum_time[75],1),"."))</f>
        <v>68.</v>
      </c>
      <c r="CG63" s="129" t="str">
        <f>IF(ISBLANK(laps_times[[#This Row],[76]]),"DNF",CONCATENATE(RANK(rounds_cum_time[[#This Row],[76]],rounds_cum_time[76],1),"."))</f>
        <v>68.</v>
      </c>
      <c r="CH63" s="129" t="str">
        <f>IF(ISBLANK(laps_times[[#This Row],[77]]),"DNF",CONCATENATE(RANK(rounds_cum_time[[#This Row],[77]],rounds_cum_time[77],1),"."))</f>
        <v>68.</v>
      </c>
      <c r="CI63" s="129" t="str">
        <f>IF(ISBLANK(laps_times[[#This Row],[78]]),"DNF",CONCATENATE(RANK(rounds_cum_time[[#This Row],[78]],rounds_cum_time[78],1),"."))</f>
        <v>68.</v>
      </c>
      <c r="CJ63" s="129" t="str">
        <f>IF(ISBLANK(laps_times[[#This Row],[79]]),"DNF",CONCATENATE(RANK(rounds_cum_time[[#This Row],[79]],rounds_cum_time[79],1),"."))</f>
        <v>68.</v>
      </c>
      <c r="CK63" s="129" t="str">
        <f>IF(ISBLANK(laps_times[[#This Row],[80]]),"DNF",CONCATENATE(RANK(rounds_cum_time[[#This Row],[80]],rounds_cum_time[80],1),"."))</f>
        <v>68.</v>
      </c>
      <c r="CL63" s="129" t="str">
        <f>IF(ISBLANK(laps_times[[#This Row],[81]]),"DNF",CONCATENATE(RANK(rounds_cum_time[[#This Row],[81]],rounds_cum_time[81],1),"."))</f>
        <v>68.</v>
      </c>
      <c r="CM63" s="129" t="str">
        <f>IF(ISBLANK(laps_times[[#This Row],[82]]),"DNF",CONCATENATE(RANK(rounds_cum_time[[#This Row],[82]],rounds_cum_time[82],1),"."))</f>
        <v>68.</v>
      </c>
      <c r="CN63" s="129" t="str">
        <f>IF(ISBLANK(laps_times[[#This Row],[83]]),"DNF",CONCATENATE(RANK(rounds_cum_time[[#This Row],[83]],rounds_cum_time[83],1),"."))</f>
        <v>68.</v>
      </c>
      <c r="CO63" s="129" t="str">
        <f>IF(ISBLANK(laps_times[[#This Row],[84]]),"DNF",CONCATENATE(RANK(rounds_cum_time[[#This Row],[84]],rounds_cum_time[84],1),"."))</f>
        <v>67.</v>
      </c>
      <c r="CP63" s="129" t="str">
        <f>IF(ISBLANK(laps_times[[#This Row],[85]]),"DNF",CONCATENATE(RANK(rounds_cum_time[[#This Row],[85]],rounds_cum_time[85],1),"."))</f>
        <v>66.</v>
      </c>
      <c r="CQ63" s="129" t="str">
        <f>IF(ISBLANK(laps_times[[#This Row],[86]]),"DNF",CONCATENATE(RANK(rounds_cum_time[[#This Row],[86]],rounds_cum_time[86],1),"."))</f>
        <v>66.</v>
      </c>
      <c r="CR63" s="129" t="str">
        <f>IF(ISBLANK(laps_times[[#This Row],[87]]),"DNF",CONCATENATE(RANK(rounds_cum_time[[#This Row],[87]],rounds_cum_time[87],1),"."))</f>
        <v>66.</v>
      </c>
      <c r="CS63" s="129" t="str">
        <f>IF(ISBLANK(laps_times[[#This Row],[88]]),"DNF",CONCATENATE(RANK(rounds_cum_time[[#This Row],[88]],rounds_cum_time[88],1),"."))</f>
        <v>65.</v>
      </c>
      <c r="CT63" s="129" t="str">
        <f>IF(ISBLANK(laps_times[[#This Row],[89]]),"DNF",CONCATENATE(RANK(rounds_cum_time[[#This Row],[89]],rounds_cum_time[89],1),"."))</f>
        <v>64.</v>
      </c>
      <c r="CU63" s="129" t="str">
        <f>IF(ISBLANK(laps_times[[#This Row],[90]]),"DNF",CONCATENATE(RANK(rounds_cum_time[[#This Row],[90]],rounds_cum_time[90],1),"."))</f>
        <v>64.</v>
      </c>
      <c r="CV63" s="129" t="str">
        <f>IF(ISBLANK(laps_times[[#This Row],[91]]),"DNF",CONCATENATE(RANK(rounds_cum_time[[#This Row],[91]],rounds_cum_time[91],1),"."))</f>
        <v>64.</v>
      </c>
      <c r="CW63" s="129" t="str">
        <f>IF(ISBLANK(laps_times[[#This Row],[92]]),"DNF",CONCATENATE(RANK(rounds_cum_time[[#This Row],[92]],rounds_cum_time[92],1),"."))</f>
        <v>63.</v>
      </c>
      <c r="CX63" s="129" t="str">
        <f>IF(ISBLANK(laps_times[[#This Row],[93]]),"DNF",CONCATENATE(RANK(rounds_cum_time[[#This Row],[93]],rounds_cum_time[93],1),"."))</f>
        <v>62.</v>
      </c>
      <c r="CY63" s="129" t="str">
        <f>IF(ISBLANK(laps_times[[#This Row],[94]]),"DNF",CONCATENATE(RANK(rounds_cum_time[[#This Row],[94]],rounds_cum_time[94],1),"."))</f>
        <v>62.</v>
      </c>
      <c r="CZ63" s="129" t="str">
        <f>IF(ISBLANK(laps_times[[#This Row],[95]]),"DNF",CONCATENATE(RANK(rounds_cum_time[[#This Row],[95]],rounds_cum_time[95],1),"."))</f>
        <v>62.</v>
      </c>
      <c r="DA63" s="129" t="str">
        <f>IF(ISBLANK(laps_times[[#This Row],[96]]),"DNF",CONCATENATE(RANK(rounds_cum_time[[#This Row],[96]],rounds_cum_time[96],1),"."))</f>
        <v>62.</v>
      </c>
      <c r="DB63" s="129" t="str">
        <f>IF(ISBLANK(laps_times[[#This Row],[97]]),"DNF",CONCATENATE(RANK(rounds_cum_time[[#This Row],[97]],rounds_cum_time[97],1),"."))</f>
        <v>61.</v>
      </c>
      <c r="DC63" s="129" t="str">
        <f>IF(ISBLANK(laps_times[[#This Row],[98]]),"DNF",CONCATENATE(RANK(rounds_cum_time[[#This Row],[98]],rounds_cum_time[98],1),"."))</f>
        <v>61.</v>
      </c>
      <c r="DD63" s="129" t="str">
        <f>IF(ISBLANK(laps_times[[#This Row],[99]]),"DNF",CONCATENATE(RANK(rounds_cum_time[[#This Row],[99]],rounds_cum_time[99],1),"."))</f>
        <v>61.</v>
      </c>
      <c r="DE63" s="129" t="str">
        <f>IF(ISBLANK(laps_times[[#This Row],[100]]),"DNF",CONCATENATE(RANK(rounds_cum_time[[#This Row],[100]],rounds_cum_time[100],1),"."))</f>
        <v>61.</v>
      </c>
      <c r="DF63" s="129" t="str">
        <f>IF(ISBLANK(laps_times[[#This Row],[101]]),"DNF",CONCATENATE(RANK(rounds_cum_time[[#This Row],[101]],rounds_cum_time[101],1),"."))</f>
        <v>61.</v>
      </c>
      <c r="DG63" s="129" t="str">
        <f>IF(ISBLANK(laps_times[[#This Row],[102]]),"DNF",CONCATENATE(RANK(rounds_cum_time[[#This Row],[102]],rounds_cum_time[102],1),"."))</f>
        <v>60.</v>
      </c>
      <c r="DH63" s="129" t="str">
        <f>IF(ISBLANK(laps_times[[#This Row],[103]]),"DNF",CONCATENATE(RANK(rounds_cum_time[[#This Row],[103]],rounds_cum_time[103],1),"."))</f>
        <v>60.</v>
      </c>
      <c r="DI63" s="130" t="str">
        <f>IF(ISBLANK(laps_times[[#This Row],[104]]),"DNF",CONCATENATE(RANK(rounds_cum_time[[#This Row],[104]],rounds_cum_time[104],1),"."))</f>
        <v>60.</v>
      </c>
      <c r="DJ63" s="130" t="str">
        <f>IF(ISBLANK(laps_times[[#This Row],[105]]),"DNF",CONCATENATE(RANK(rounds_cum_time[[#This Row],[105]],rounds_cum_time[105],1),"."))</f>
        <v>60.</v>
      </c>
    </row>
    <row r="64" spans="2:114">
      <c r="B64" s="123">
        <f>laps_times[[#This Row],[poř]]</f>
        <v>61</v>
      </c>
      <c r="C64" s="128">
        <f>laps_times[[#This Row],[s.č.]]</f>
        <v>99</v>
      </c>
      <c r="D64" s="124" t="str">
        <f>laps_times[[#This Row],[jméno]]</f>
        <v>Rokos Ivan</v>
      </c>
      <c r="E64" s="125">
        <f>laps_times[[#This Row],[roč]]</f>
        <v>1959</v>
      </c>
      <c r="F64" s="125" t="str">
        <f>laps_times[[#This Row],[kat]]</f>
        <v>M60</v>
      </c>
      <c r="G64" s="125">
        <f>laps_times[[#This Row],[poř_kat]]</f>
        <v>3</v>
      </c>
      <c r="H64" s="124" t="str">
        <f>IF(ISBLANK(laps_times[[#This Row],[klub]]),"-",laps_times[[#This Row],[klub]])</f>
        <v>Jiskra Třeboň</v>
      </c>
      <c r="I64" s="133">
        <f>laps_times[[#This Row],[celk. čas]]</f>
        <v>0.17829166666666665</v>
      </c>
      <c r="J64" s="129" t="str">
        <f>IF(ISBLANK(laps_times[[#This Row],[1]]),"DNF",CONCATENATE(RANK(rounds_cum_time[[#This Row],[1]],rounds_cum_time[1],1),"."))</f>
        <v>63.</v>
      </c>
      <c r="K64" s="129" t="str">
        <f>IF(ISBLANK(laps_times[[#This Row],[2]]),"DNF",CONCATENATE(RANK(rounds_cum_time[[#This Row],[2]],rounds_cum_time[2],1),"."))</f>
        <v>61.</v>
      </c>
      <c r="L64" s="129" t="str">
        <f>IF(ISBLANK(laps_times[[#This Row],[3]]),"DNF",CONCATENATE(RANK(rounds_cum_time[[#This Row],[3]],rounds_cum_time[3],1),"."))</f>
        <v>63.</v>
      </c>
      <c r="M64" s="129" t="str">
        <f>IF(ISBLANK(laps_times[[#This Row],[4]]),"DNF",CONCATENATE(RANK(rounds_cum_time[[#This Row],[4]],rounds_cum_time[4],1),"."))</f>
        <v>64.</v>
      </c>
      <c r="N64" s="129" t="str">
        <f>IF(ISBLANK(laps_times[[#This Row],[5]]),"DNF",CONCATENATE(RANK(rounds_cum_time[[#This Row],[5]],rounds_cum_time[5],1),"."))</f>
        <v>63.</v>
      </c>
      <c r="O64" s="129" t="str">
        <f>IF(ISBLANK(laps_times[[#This Row],[6]]),"DNF",CONCATENATE(RANK(rounds_cum_time[[#This Row],[6]],rounds_cum_time[6],1),"."))</f>
        <v>64.</v>
      </c>
      <c r="P64" s="129" t="str">
        <f>IF(ISBLANK(laps_times[[#This Row],[7]]),"DNF",CONCATENATE(RANK(rounds_cum_time[[#This Row],[7]],rounds_cum_time[7],1),"."))</f>
        <v>63.</v>
      </c>
      <c r="Q64" s="129" t="str">
        <f>IF(ISBLANK(laps_times[[#This Row],[8]]),"DNF",CONCATENATE(RANK(rounds_cum_time[[#This Row],[8]],rounds_cum_time[8],1),"."))</f>
        <v>64.</v>
      </c>
      <c r="R64" s="129" t="str">
        <f>IF(ISBLANK(laps_times[[#This Row],[9]]),"DNF",CONCATENATE(RANK(rounds_cum_time[[#This Row],[9]],rounds_cum_time[9],1),"."))</f>
        <v>64.</v>
      </c>
      <c r="S64" s="129" t="str">
        <f>IF(ISBLANK(laps_times[[#This Row],[10]]),"DNF",CONCATENATE(RANK(rounds_cum_time[[#This Row],[10]],rounds_cum_time[10],1),"."))</f>
        <v>62.</v>
      </c>
      <c r="T64" s="129" t="str">
        <f>IF(ISBLANK(laps_times[[#This Row],[11]]),"DNF",CONCATENATE(RANK(rounds_cum_time[[#This Row],[11]],rounds_cum_time[11],1),"."))</f>
        <v>57.</v>
      </c>
      <c r="U64" s="129" t="str">
        <f>IF(ISBLANK(laps_times[[#This Row],[12]]),"DNF",CONCATENATE(RANK(rounds_cum_time[[#This Row],[12]],rounds_cum_time[12],1),"."))</f>
        <v>54.</v>
      </c>
      <c r="V64" s="129" t="str">
        <f>IF(ISBLANK(laps_times[[#This Row],[13]]),"DNF",CONCATENATE(RANK(rounds_cum_time[[#This Row],[13]],rounds_cum_time[13],1),"."))</f>
        <v>53.</v>
      </c>
      <c r="W64" s="129" t="str">
        <f>IF(ISBLANK(laps_times[[#This Row],[14]]),"DNF",CONCATENATE(RANK(rounds_cum_time[[#This Row],[14]],rounds_cum_time[14],1),"."))</f>
        <v>53.</v>
      </c>
      <c r="X64" s="129" t="str">
        <f>IF(ISBLANK(laps_times[[#This Row],[15]]),"DNF",CONCATENATE(RANK(rounds_cum_time[[#This Row],[15]],rounds_cum_time[15],1),"."))</f>
        <v>53.</v>
      </c>
      <c r="Y64" s="129" t="str">
        <f>IF(ISBLANK(laps_times[[#This Row],[16]]),"DNF",CONCATENATE(RANK(rounds_cum_time[[#This Row],[16]],rounds_cum_time[16],1),"."))</f>
        <v>53.</v>
      </c>
      <c r="Z64" s="129" t="str">
        <f>IF(ISBLANK(laps_times[[#This Row],[17]]),"DNF",CONCATENATE(RANK(rounds_cum_time[[#This Row],[17]],rounds_cum_time[17],1),"."))</f>
        <v>53.</v>
      </c>
      <c r="AA64" s="129" t="str">
        <f>IF(ISBLANK(laps_times[[#This Row],[18]]),"DNF",CONCATENATE(RANK(rounds_cum_time[[#This Row],[18]],rounds_cum_time[18],1),"."))</f>
        <v>53.</v>
      </c>
      <c r="AB64" s="129" t="str">
        <f>IF(ISBLANK(laps_times[[#This Row],[19]]),"DNF",CONCATENATE(RANK(rounds_cum_time[[#This Row],[19]],rounds_cum_time[19],1),"."))</f>
        <v>52.</v>
      </c>
      <c r="AC64" s="129" t="str">
        <f>IF(ISBLANK(laps_times[[#This Row],[20]]),"DNF",CONCATENATE(RANK(rounds_cum_time[[#This Row],[20]],rounds_cum_time[20],1),"."))</f>
        <v>52.</v>
      </c>
      <c r="AD64" s="129" t="str">
        <f>IF(ISBLANK(laps_times[[#This Row],[21]]),"DNF",CONCATENATE(RANK(rounds_cum_time[[#This Row],[21]],rounds_cum_time[21],1),"."))</f>
        <v>52.</v>
      </c>
      <c r="AE64" s="129" t="str">
        <f>IF(ISBLANK(laps_times[[#This Row],[22]]),"DNF",CONCATENATE(RANK(rounds_cum_time[[#This Row],[22]],rounds_cum_time[22],1),"."))</f>
        <v>52.</v>
      </c>
      <c r="AF64" s="129" t="str">
        <f>IF(ISBLANK(laps_times[[#This Row],[23]]),"DNF",CONCATENATE(RANK(rounds_cum_time[[#This Row],[23]],rounds_cum_time[23],1),"."))</f>
        <v>52.</v>
      </c>
      <c r="AG64" s="129" t="str">
        <f>IF(ISBLANK(laps_times[[#This Row],[24]]),"DNF",CONCATENATE(RANK(rounds_cum_time[[#This Row],[24]],rounds_cum_time[24],1),"."))</f>
        <v>52.</v>
      </c>
      <c r="AH64" s="129" t="str">
        <f>IF(ISBLANK(laps_times[[#This Row],[25]]),"DNF",CONCATENATE(RANK(rounds_cum_time[[#This Row],[25]],rounds_cum_time[25],1),"."))</f>
        <v>52.</v>
      </c>
      <c r="AI64" s="129" t="str">
        <f>IF(ISBLANK(laps_times[[#This Row],[26]]),"DNF",CONCATENATE(RANK(rounds_cum_time[[#This Row],[26]],rounds_cum_time[26],1),"."))</f>
        <v>52.</v>
      </c>
      <c r="AJ64" s="129" t="str">
        <f>IF(ISBLANK(laps_times[[#This Row],[27]]),"DNF",CONCATENATE(RANK(rounds_cum_time[[#This Row],[27]],rounds_cum_time[27],1),"."))</f>
        <v>53.</v>
      </c>
      <c r="AK64" s="129" t="str">
        <f>IF(ISBLANK(laps_times[[#This Row],[28]]),"DNF",CONCATENATE(RANK(rounds_cum_time[[#This Row],[28]],rounds_cum_time[28],1),"."))</f>
        <v>53.</v>
      </c>
      <c r="AL64" s="129" t="str">
        <f>IF(ISBLANK(laps_times[[#This Row],[29]]),"DNF",CONCATENATE(RANK(rounds_cum_time[[#This Row],[29]],rounds_cum_time[29],1),"."))</f>
        <v>53.</v>
      </c>
      <c r="AM64" s="129" t="str">
        <f>IF(ISBLANK(laps_times[[#This Row],[30]]),"DNF",CONCATENATE(RANK(rounds_cum_time[[#This Row],[30]],rounds_cum_time[30],1),"."))</f>
        <v>53.</v>
      </c>
      <c r="AN64" s="129" t="str">
        <f>IF(ISBLANK(laps_times[[#This Row],[31]]),"DNF",CONCATENATE(RANK(rounds_cum_time[[#This Row],[31]],rounds_cum_time[31],1),"."))</f>
        <v>53.</v>
      </c>
      <c r="AO64" s="129" t="str">
        <f>IF(ISBLANK(laps_times[[#This Row],[32]]),"DNF",CONCATENATE(RANK(rounds_cum_time[[#This Row],[32]],rounds_cum_time[32],1),"."))</f>
        <v>53.</v>
      </c>
      <c r="AP64" s="129" t="str">
        <f>IF(ISBLANK(laps_times[[#This Row],[33]]),"DNF",CONCATENATE(RANK(rounds_cum_time[[#This Row],[33]],rounds_cum_time[33],1),"."))</f>
        <v>53.</v>
      </c>
      <c r="AQ64" s="129" t="str">
        <f>IF(ISBLANK(laps_times[[#This Row],[34]]),"DNF",CONCATENATE(RANK(rounds_cum_time[[#This Row],[34]],rounds_cum_time[34],1),"."))</f>
        <v>53.</v>
      </c>
      <c r="AR64" s="129" t="str">
        <f>IF(ISBLANK(laps_times[[#This Row],[35]]),"DNF",CONCATENATE(RANK(rounds_cum_time[[#This Row],[35]],rounds_cum_time[35],1),"."))</f>
        <v>53.</v>
      </c>
      <c r="AS64" s="129" t="str">
        <f>IF(ISBLANK(laps_times[[#This Row],[36]]),"DNF",CONCATENATE(RANK(rounds_cum_time[[#This Row],[36]],rounds_cum_time[36],1),"."))</f>
        <v>53.</v>
      </c>
      <c r="AT64" s="129" t="str">
        <f>IF(ISBLANK(laps_times[[#This Row],[37]]),"DNF",CONCATENATE(RANK(rounds_cum_time[[#This Row],[37]],rounds_cum_time[37],1),"."))</f>
        <v>52.</v>
      </c>
      <c r="AU64" s="129" t="str">
        <f>IF(ISBLANK(laps_times[[#This Row],[38]]),"DNF",CONCATENATE(RANK(rounds_cum_time[[#This Row],[38]],rounds_cum_time[38],1),"."))</f>
        <v>52.</v>
      </c>
      <c r="AV64" s="129" t="str">
        <f>IF(ISBLANK(laps_times[[#This Row],[39]]),"DNF",CONCATENATE(RANK(rounds_cum_time[[#This Row],[39]],rounds_cum_time[39],1),"."))</f>
        <v>53.</v>
      </c>
      <c r="AW64" s="129" t="str">
        <f>IF(ISBLANK(laps_times[[#This Row],[40]]),"DNF",CONCATENATE(RANK(rounds_cum_time[[#This Row],[40]],rounds_cum_time[40],1),"."))</f>
        <v>53.</v>
      </c>
      <c r="AX64" s="129" t="str">
        <f>IF(ISBLANK(laps_times[[#This Row],[41]]),"DNF",CONCATENATE(RANK(rounds_cum_time[[#This Row],[41]],rounds_cum_time[41],1),"."))</f>
        <v>53.</v>
      </c>
      <c r="AY64" s="129" t="str">
        <f>IF(ISBLANK(laps_times[[#This Row],[42]]),"DNF",CONCATENATE(RANK(rounds_cum_time[[#This Row],[42]],rounds_cum_time[42],1),"."))</f>
        <v>53.</v>
      </c>
      <c r="AZ64" s="129" t="str">
        <f>IF(ISBLANK(laps_times[[#This Row],[43]]),"DNF",CONCATENATE(RANK(rounds_cum_time[[#This Row],[43]],rounds_cum_time[43],1),"."))</f>
        <v>54.</v>
      </c>
      <c r="BA64" s="129" t="str">
        <f>IF(ISBLANK(laps_times[[#This Row],[44]]),"DNF",CONCATENATE(RANK(rounds_cum_time[[#This Row],[44]],rounds_cum_time[44],1),"."))</f>
        <v>54.</v>
      </c>
      <c r="BB64" s="129" t="str">
        <f>IF(ISBLANK(laps_times[[#This Row],[45]]),"DNF",CONCATENATE(RANK(rounds_cum_time[[#This Row],[45]],rounds_cum_time[45],1),"."))</f>
        <v>54.</v>
      </c>
      <c r="BC64" s="129" t="str">
        <f>IF(ISBLANK(laps_times[[#This Row],[46]]),"DNF",CONCATENATE(RANK(rounds_cum_time[[#This Row],[46]],rounds_cum_time[46],1),"."))</f>
        <v>55.</v>
      </c>
      <c r="BD64" s="129" t="str">
        <f>IF(ISBLANK(laps_times[[#This Row],[47]]),"DNF",CONCATENATE(RANK(rounds_cum_time[[#This Row],[47]],rounds_cum_time[47],1),"."))</f>
        <v>55.</v>
      </c>
      <c r="BE64" s="129" t="str">
        <f>IF(ISBLANK(laps_times[[#This Row],[48]]),"DNF",CONCATENATE(RANK(rounds_cum_time[[#This Row],[48]],rounds_cum_time[48],1),"."))</f>
        <v>55.</v>
      </c>
      <c r="BF64" s="129" t="str">
        <f>IF(ISBLANK(laps_times[[#This Row],[49]]),"DNF",CONCATENATE(RANK(rounds_cum_time[[#This Row],[49]],rounds_cum_time[49],1),"."))</f>
        <v>55.</v>
      </c>
      <c r="BG64" s="129" t="str">
        <f>IF(ISBLANK(laps_times[[#This Row],[50]]),"DNF",CONCATENATE(RANK(rounds_cum_time[[#This Row],[50]],rounds_cum_time[50],1),"."))</f>
        <v>55.</v>
      </c>
      <c r="BH64" s="129" t="str">
        <f>IF(ISBLANK(laps_times[[#This Row],[51]]),"DNF",CONCATENATE(RANK(rounds_cum_time[[#This Row],[51]],rounds_cum_time[51],1),"."))</f>
        <v>55.</v>
      </c>
      <c r="BI64" s="129" t="str">
        <f>IF(ISBLANK(laps_times[[#This Row],[52]]),"DNF",CONCATENATE(RANK(rounds_cum_time[[#This Row],[52]],rounds_cum_time[52],1),"."))</f>
        <v>57.</v>
      </c>
      <c r="BJ64" s="129" t="str">
        <f>IF(ISBLANK(laps_times[[#This Row],[53]]),"DNF",CONCATENATE(RANK(rounds_cum_time[[#This Row],[53]],rounds_cum_time[53],1),"."))</f>
        <v>58.</v>
      </c>
      <c r="BK64" s="129" t="str">
        <f>IF(ISBLANK(laps_times[[#This Row],[54]]),"DNF",CONCATENATE(RANK(rounds_cum_time[[#This Row],[54]],rounds_cum_time[54],1),"."))</f>
        <v>58.</v>
      </c>
      <c r="BL64" s="129" t="str">
        <f>IF(ISBLANK(laps_times[[#This Row],[55]]),"DNF",CONCATENATE(RANK(rounds_cum_time[[#This Row],[55]],rounds_cum_time[55],1),"."))</f>
        <v>58.</v>
      </c>
      <c r="BM64" s="129" t="str">
        <f>IF(ISBLANK(laps_times[[#This Row],[56]]),"DNF",CONCATENATE(RANK(rounds_cum_time[[#This Row],[56]],rounds_cum_time[56],1),"."))</f>
        <v>58.</v>
      </c>
      <c r="BN64" s="129" t="str">
        <f>IF(ISBLANK(laps_times[[#This Row],[57]]),"DNF",CONCATENATE(RANK(rounds_cum_time[[#This Row],[57]],rounds_cum_time[57],1),"."))</f>
        <v>59.</v>
      </c>
      <c r="BO64" s="129" t="str">
        <f>IF(ISBLANK(laps_times[[#This Row],[58]]),"DNF",CONCATENATE(RANK(rounds_cum_time[[#This Row],[58]],rounds_cum_time[58],1),"."))</f>
        <v>59.</v>
      </c>
      <c r="BP64" s="129" t="str">
        <f>IF(ISBLANK(laps_times[[#This Row],[59]]),"DNF",CONCATENATE(RANK(rounds_cum_time[[#This Row],[59]],rounds_cum_time[59],1),"."))</f>
        <v>59.</v>
      </c>
      <c r="BQ64" s="129" t="str">
        <f>IF(ISBLANK(laps_times[[#This Row],[60]]),"DNF",CONCATENATE(RANK(rounds_cum_time[[#This Row],[60]],rounds_cum_time[60],1),"."))</f>
        <v>59.</v>
      </c>
      <c r="BR64" s="129" t="str">
        <f>IF(ISBLANK(laps_times[[#This Row],[61]]),"DNF",CONCATENATE(RANK(rounds_cum_time[[#This Row],[61]],rounds_cum_time[61],1),"."))</f>
        <v>59.</v>
      </c>
      <c r="BS64" s="129" t="str">
        <f>IF(ISBLANK(laps_times[[#This Row],[62]]),"DNF",CONCATENATE(RANK(rounds_cum_time[[#This Row],[62]],rounds_cum_time[62],1),"."))</f>
        <v>60.</v>
      </c>
      <c r="BT64" s="129" t="str">
        <f>IF(ISBLANK(laps_times[[#This Row],[63]]),"DNF",CONCATENATE(RANK(rounds_cum_time[[#This Row],[63]],rounds_cum_time[63],1),"."))</f>
        <v>60.</v>
      </c>
      <c r="BU64" s="129" t="str">
        <f>IF(ISBLANK(laps_times[[#This Row],[64]]),"DNF",CONCATENATE(RANK(rounds_cum_time[[#This Row],[64]],rounds_cum_time[64],1),"."))</f>
        <v>60.</v>
      </c>
      <c r="BV64" s="129" t="str">
        <f>IF(ISBLANK(laps_times[[#This Row],[65]]),"DNF",CONCATENATE(RANK(rounds_cum_time[[#This Row],[65]],rounds_cum_time[65],1),"."))</f>
        <v>60.</v>
      </c>
      <c r="BW64" s="129" t="str">
        <f>IF(ISBLANK(laps_times[[#This Row],[66]]),"DNF",CONCATENATE(RANK(rounds_cum_time[[#This Row],[66]],rounds_cum_time[66],1),"."))</f>
        <v>61.</v>
      </c>
      <c r="BX64" s="129" t="str">
        <f>IF(ISBLANK(laps_times[[#This Row],[67]]),"DNF",CONCATENATE(RANK(rounds_cum_time[[#This Row],[67]],rounds_cum_time[67],1),"."))</f>
        <v>61.</v>
      </c>
      <c r="BY64" s="129" t="str">
        <f>IF(ISBLANK(laps_times[[#This Row],[68]]),"DNF",CONCATENATE(RANK(rounds_cum_time[[#This Row],[68]],rounds_cum_time[68],1),"."))</f>
        <v>61.</v>
      </c>
      <c r="BZ64" s="129" t="str">
        <f>IF(ISBLANK(laps_times[[#This Row],[69]]),"DNF",CONCATENATE(RANK(rounds_cum_time[[#This Row],[69]],rounds_cum_time[69],1),"."))</f>
        <v>61.</v>
      </c>
      <c r="CA64" s="129" t="str">
        <f>IF(ISBLANK(laps_times[[#This Row],[70]]),"DNF",CONCATENATE(RANK(rounds_cum_time[[#This Row],[70]],rounds_cum_time[70],1),"."))</f>
        <v>60.</v>
      </c>
      <c r="CB64" s="129" t="str">
        <f>IF(ISBLANK(laps_times[[#This Row],[71]]),"DNF",CONCATENATE(RANK(rounds_cum_time[[#This Row],[71]],rounds_cum_time[71],1),"."))</f>
        <v>60.</v>
      </c>
      <c r="CC64" s="129" t="str">
        <f>IF(ISBLANK(laps_times[[#This Row],[72]]),"DNF",CONCATENATE(RANK(rounds_cum_time[[#This Row],[72]],rounds_cum_time[72],1),"."))</f>
        <v>60.</v>
      </c>
      <c r="CD64" s="129" t="str">
        <f>IF(ISBLANK(laps_times[[#This Row],[73]]),"DNF",CONCATENATE(RANK(rounds_cum_time[[#This Row],[73]],rounds_cum_time[73],1),"."))</f>
        <v>60.</v>
      </c>
      <c r="CE64" s="129" t="str">
        <f>IF(ISBLANK(laps_times[[#This Row],[74]]),"DNF",CONCATENATE(RANK(rounds_cum_time[[#This Row],[74]],rounds_cum_time[74],1),"."))</f>
        <v>60.</v>
      </c>
      <c r="CF64" s="129" t="str">
        <f>IF(ISBLANK(laps_times[[#This Row],[75]]),"DNF",CONCATENATE(RANK(rounds_cum_time[[#This Row],[75]],rounds_cum_time[75],1),"."))</f>
        <v>60.</v>
      </c>
      <c r="CG64" s="129" t="str">
        <f>IF(ISBLANK(laps_times[[#This Row],[76]]),"DNF",CONCATENATE(RANK(rounds_cum_time[[#This Row],[76]],rounds_cum_time[76],1),"."))</f>
        <v>61.</v>
      </c>
      <c r="CH64" s="129" t="str">
        <f>IF(ISBLANK(laps_times[[#This Row],[77]]),"DNF",CONCATENATE(RANK(rounds_cum_time[[#This Row],[77]],rounds_cum_time[77],1),"."))</f>
        <v>61.</v>
      </c>
      <c r="CI64" s="129" t="str">
        <f>IF(ISBLANK(laps_times[[#This Row],[78]]),"DNF",CONCATENATE(RANK(rounds_cum_time[[#This Row],[78]],rounds_cum_time[78],1),"."))</f>
        <v>61.</v>
      </c>
      <c r="CJ64" s="129" t="str">
        <f>IF(ISBLANK(laps_times[[#This Row],[79]]),"DNF",CONCATENATE(RANK(rounds_cum_time[[#This Row],[79]],rounds_cum_time[79],1),"."))</f>
        <v>62.</v>
      </c>
      <c r="CK64" s="129" t="str">
        <f>IF(ISBLANK(laps_times[[#This Row],[80]]),"DNF",CONCATENATE(RANK(rounds_cum_time[[#This Row],[80]],rounds_cum_time[80],1),"."))</f>
        <v>62.</v>
      </c>
      <c r="CL64" s="129" t="str">
        <f>IF(ISBLANK(laps_times[[#This Row],[81]]),"DNF",CONCATENATE(RANK(rounds_cum_time[[#This Row],[81]],rounds_cum_time[81],1),"."))</f>
        <v>62.</v>
      </c>
      <c r="CM64" s="129" t="str">
        <f>IF(ISBLANK(laps_times[[#This Row],[82]]),"DNF",CONCATENATE(RANK(rounds_cum_time[[#This Row],[82]],rounds_cum_time[82],1),"."))</f>
        <v>62.</v>
      </c>
      <c r="CN64" s="129" t="str">
        <f>IF(ISBLANK(laps_times[[#This Row],[83]]),"DNF",CONCATENATE(RANK(rounds_cum_time[[#This Row],[83]],rounds_cum_time[83],1),"."))</f>
        <v>62.</v>
      </c>
      <c r="CO64" s="129" t="str">
        <f>IF(ISBLANK(laps_times[[#This Row],[84]]),"DNF",CONCATENATE(RANK(rounds_cum_time[[#This Row],[84]],rounds_cum_time[84],1),"."))</f>
        <v>62.</v>
      </c>
      <c r="CP64" s="129" t="str">
        <f>IF(ISBLANK(laps_times[[#This Row],[85]]),"DNF",CONCATENATE(RANK(rounds_cum_time[[#This Row],[85]],rounds_cum_time[85],1),"."))</f>
        <v>62.</v>
      </c>
      <c r="CQ64" s="129" t="str">
        <f>IF(ISBLANK(laps_times[[#This Row],[86]]),"DNF",CONCATENATE(RANK(rounds_cum_time[[#This Row],[86]],rounds_cum_time[86],1),"."))</f>
        <v>62.</v>
      </c>
      <c r="CR64" s="129" t="str">
        <f>IF(ISBLANK(laps_times[[#This Row],[87]]),"DNF",CONCATENATE(RANK(rounds_cum_time[[#This Row],[87]],rounds_cum_time[87],1),"."))</f>
        <v>62.</v>
      </c>
      <c r="CS64" s="129" t="str">
        <f>IF(ISBLANK(laps_times[[#This Row],[88]]),"DNF",CONCATENATE(RANK(rounds_cum_time[[#This Row],[88]],rounds_cum_time[88],1),"."))</f>
        <v>62.</v>
      </c>
      <c r="CT64" s="129" t="str">
        <f>IF(ISBLANK(laps_times[[#This Row],[89]]),"DNF",CONCATENATE(RANK(rounds_cum_time[[#This Row],[89]],rounds_cum_time[89],1),"."))</f>
        <v>61.</v>
      </c>
      <c r="CU64" s="129" t="str">
        <f>IF(ISBLANK(laps_times[[#This Row],[90]]),"DNF",CONCATENATE(RANK(rounds_cum_time[[#This Row],[90]],rounds_cum_time[90],1),"."))</f>
        <v>61.</v>
      </c>
      <c r="CV64" s="129" t="str">
        <f>IF(ISBLANK(laps_times[[#This Row],[91]]),"DNF",CONCATENATE(RANK(rounds_cum_time[[#This Row],[91]],rounds_cum_time[91],1),"."))</f>
        <v>61.</v>
      </c>
      <c r="CW64" s="129" t="str">
        <f>IF(ISBLANK(laps_times[[#This Row],[92]]),"DNF",CONCATENATE(RANK(rounds_cum_time[[#This Row],[92]],rounds_cum_time[92],1),"."))</f>
        <v>61.</v>
      </c>
      <c r="CX64" s="129" t="str">
        <f>IF(ISBLANK(laps_times[[#This Row],[93]]),"DNF",CONCATENATE(RANK(rounds_cum_time[[#This Row],[93]],rounds_cum_time[93],1),"."))</f>
        <v>60.</v>
      </c>
      <c r="CY64" s="129" t="str">
        <f>IF(ISBLANK(laps_times[[#This Row],[94]]),"DNF",CONCATENATE(RANK(rounds_cum_time[[#This Row],[94]],rounds_cum_time[94],1),"."))</f>
        <v>60.</v>
      </c>
      <c r="CZ64" s="129" t="str">
        <f>IF(ISBLANK(laps_times[[#This Row],[95]]),"DNF",CONCATENATE(RANK(rounds_cum_time[[#This Row],[95]],rounds_cum_time[95],1),"."))</f>
        <v>60.</v>
      </c>
      <c r="DA64" s="129" t="str">
        <f>IF(ISBLANK(laps_times[[#This Row],[96]]),"DNF",CONCATENATE(RANK(rounds_cum_time[[#This Row],[96]],rounds_cum_time[96],1),"."))</f>
        <v>60.</v>
      </c>
      <c r="DB64" s="129" t="str">
        <f>IF(ISBLANK(laps_times[[#This Row],[97]]),"DNF",CONCATENATE(RANK(rounds_cum_time[[#This Row],[97]],rounds_cum_time[97],1),"."))</f>
        <v>60.</v>
      </c>
      <c r="DC64" s="129" t="str">
        <f>IF(ISBLANK(laps_times[[#This Row],[98]]),"DNF",CONCATENATE(RANK(rounds_cum_time[[#This Row],[98]],rounds_cum_time[98],1),"."))</f>
        <v>60.</v>
      </c>
      <c r="DD64" s="129" t="str">
        <f>IF(ISBLANK(laps_times[[#This Row],[99]]),"DNF",CONCATENATE(RANK(rounds_cum_time[[#This Row],[99]],rounds_cum_time[99],1),"."))</f>
        <v>60.</v>
      </c>
      <c r="DE64" s="129" t="str">
        <f>IF(ISBLANK(laps_times[[#This Row],[100]]),"DNF",CONCATENATE(RANK(rounds_cum_time[[#This Row],[100]],rounds_cum_time[100],1),"."))</f>
        <v>60.</v>
      </c>
      <c r="DF64" s="129" t="str">
        <f>IF(ISBLANK(laps_times[[#This Row],[101]]),"DNF",CONCATENATE(RANK(rounds_cum_time[[#This Row],[101]],rounds_cum_time[101],1),"."))</f>
        <v>60.</v>
      </c>
      <c r="DG64" s="129" t="str">
        <f>IF(ISBLANK(laps_times[[#This Row],[102]]),"DNF",CONCATENATE(RANK(rounds_cum_time[[#This Row],[102]],rounds_cum_time[102],1),"."))</f>
        <v>61.</v>
      </c>
      <c r="DH64" s="129" t="str">
        <f>IF(ISBLANK(laps_times[[#This Row],[103]]),"DNF",CONCATENATE(RANK(rounds_cum_time[[#This Row],[103]],rounds_cum_time[103],1),"."))</f>
        <v>61.</v>
      </c>
      <c r="DI64" s="130" t="str">
        <f>IF(ISBLANK(laps_times[[#This Row],[104]]),"DNF",CONCATENATE(RANK(rounds_cum_time[[#This Row],[104]],rounds_cum_time[104],1),"."))</f>
        <v>61.</v>
      </c>
      <c r="DJ64" s="130" t="str">
        <f>IF(ISBLANK(laps_times[[#This Row],[105]]),"DNF",CONCATENATE(RANK(rounds_cum_time[[#This Row],[105]],rounds_cum_time[105],1),"."))</f>
        <v>61.</v>
      </c>
    </row>
    <row r="65" spans="2:114">
      <c r="B65" s="123">
        <f>laps_times[[#This Row],[poř]]</f>
        <v>62</v>
      </c>
      <c r="C65" s="128">
        <f>laps_times[[#This Row],[s.č.]]</f>
        <v>22</v>
      </c>
      <c r="D65" s="124" t="str">
        <f>laps_times[[#This Row],[jméno]]</f>
        <v>Pechová Jaroslava</v>
      </c>
      <c r="E65" s="125">
        <f>laps_times[[#This Row],[roč]]</f>
        <v>1982</v>
      </c>
      <c r="F65" s="125" t="str">
        <f>laps_times[[#This Row],[kat]]</f>
        <v>Z1</v>
      </c>
      <c r="G65" s="125">
        <f>laps_times[[#This Row],[poř_kat]]</f>
        <v>5</v>
      </c>
      <c r="H65" s="124" t="str">
        <f>IF(ISBLANK(laps_times[[#This Row],[klub]]),"-",laps_times[[#This Row],[klub]])</f>
        <v>Mexico Team</v>
      </c>
      <c r="I65" s="133">
        <f>laps_times[[#This Row],[celk. čas]]</f>
        <v>0.17889814814814817</v>
      </c>
      <c r="J65" s="129" t="str">
        <f>IF(ISBLANK(laps_times[[#This Row],[1]]),"DNF",CONCATENATE(RANK(rounds_cum_time[[#This Row],[1]],rounds_cum_time[1],1),"."))</f>
        <v>62.</v>
      </c>
      <c r="K65" s="129" t="str">
        <f>IF(ISBLANK(laps_times[[#This Row],[2]]),"DNF",CONCATENATE(RANK(rounds_cum_time[[#This Row],[2]],rounds_cum_time[2],1),"."))</f>
        <v>62.</v>
      </c>
      <c r="L65" s="129" t="str">
        <f>IF(ISBLANK(laps_times[[#This Row],[3]]),"DNF",CONCATENATE(RANK(rounds_cum_time[[#This Row],[3]],rounds_cum_time[3],1),"."))</f>
        <v>60.</v>
      </c>
      <c r="M65" s="129" t="str">
        <f>IF(ISBLANK(laps_times[[#This Row],[4]]),"DNF",CONCATENATE(RANK(rounds_cum_time[[#This Row],[4]],rounds_cum_time[4],1),"."))</f>
        <v>60.</v>
      </c>
      <c r="N65" s="129" t="str">
        <f>IF(ISBLANK(laps_times[[#This Row],[5]]),"DNF",CONCATENATE(RANK(rounds_cum_time[[#This Row],[5]],rounds_cum_time[5],1),"."))</f>
        <v>60.</v>
      </c>
      <c r="O65" s="129" t="str">
        <f>IF(ISBLANK(laps_times[[#This Row],[6]]),"DNF",CONCATENATE(RANK(rounds_cum_time[[#This Row],[6]],rounds_cum_time[6],1),"."))</f>
        <v>60.</v>
      </c>
      <c r="P65" s="129" t="str">
        <f>IF(ISBLANK(laps_times[[#This Row],[7]]),"DNF",CONCATENATE(RANK(rounds_cum_time[[#This Row],[7]],rounds_cum_time[7],1),"."))</f>
        <v>60.</v>
      </c>
      <c r="Q65" s="129" t="str">
        <f>IF(ISBLANK(laps_times[[#This Row],[8]]),"DNF",CONCATENATE(RANK(rounds_cum_time[[#This Row],[8]],rounds_cum_time[8],1),"."))</f>
        <v>61.</v>
      </c>
      <c r="R65" s="129" t="str">
        <f>IF(ISBLANK(laps_times[[#This Row],[9]]),"DNF",CONCATENATE(RANK(rounds_cum_time[[#This Row],[9]],rounds_cum_time[9],1),"."))</f>
        <v>61.</v>
      </c>
      <c r="S65" s="129" t="str">
        <f>IF(ISBLANK(laps_times[[#This Row],[10]]),"DNF",CONCATENATE(RANK(rounds_cum_time[[#This Row],[10]],rounds_cum_time[10],1),"."))</f>
        <v>60.</v>
      </c>
      <c r="T65" s="129" t="str">
        <f>IF(ISBLANK(laps_times[[#This Row],[11]]),"DNF",CONCATENATE(RANK(rounds_cum_time[[#This Row],[11]],rounds_cum_time[11],1),"."))</f>
        <v>58.</v>
      </c>
      <c r="U65" s="129" t="str">
        <f>IF(ISBLANK(laps_times[[#This Row],[12]]),"DNF",CONCATENATE(RANK(rounds_cum_time[[#This Row],[12]],rounds_cum_time[12],1),"."))</f>
        <v>59.</v>
      </c>
      <c r="V65" s="129" t="str">
        <f>IF(ISBLANK(laps_times[[#This Row],[13]]),"DNF",CONCATENATE(RANK(rounds_cum_time[[#This Row],[13]],rounds_cum_time[13],1),"."))</f>
        <v>57.</v>
      </c>
      <c r="W65" s="129" t="str">
        <f>IF(ISBLANK(laps_times[[#This Row],[14]]),"DNF",CONCATENATE(RANK(rounds_cum_time[[#This Row],[14]],rounds_cum_time[14],1),"."))</f>
        <v>58.</v>
      </c>
      <c r="X65" s="129" t="str">
        <f>IF(ISBLANK(laps_times[[#This Row],[15]]),"DNF",CONCATENATE(RANK(rounds_cum_time[[#This Row],[15]],rounds_cum_time[15],1),"."))</f>
        <v>59.</v>
      </c>
      <c r="Y65" s="129" t="str">
        <f>IF(ISBLANK(laps_times[[#This Row],[16]]),"DNF",CONCATENATE(RANK(rounds_cum_time[[#This Row],[16]],rounds_cum_time[16],1),"."))</f>
        <v>58.</v>
      </c>
      <c r="Z65" s="129" t="str">
        <f>IF(ISBLANK(laps_times[[#This Row],[17]]),"DNF",CONCATENATE(RANK(rounds_cum_time[[#This Row],[17]],rounds_cum_time[17],1),"."))</f>
        <v>58.</v>
      </c>
      <c r="AA65" s="129" t="str">
        <f>IF(ISBLANK(laps_times[[#This Row],[18]]),"DNF",CONCATENATE(RANK(rounds_cum_time[[#This Row],[18]],rounds_cum_time[18],1),"."))</f>
        <v>58.</v>
      </c>
      <c r="AB65" s="129" t="str">
        <f>IF(ISBLANK(laps_times[[#This Row],[19]]),"DNF",CONCATENATE(RANK(rounds_cum_time[[#This Row],[19]],rounds_cum_time[19],1),"."))</f>
        <v>58.</v>
      </c>
      <c r="AC65" s="129" t="str">
        <f>IF(ISBLANK(laps_times[[#This Row],[20]]),"DNF",CONCATENATE(RANK(rounds_cum_time[[#This Row],[20]],rounds_cum_time[20],1),"."))</f>
        <v>59.</v>
      </c>
      <c r="AD65" s="129" t="str">
        <f>IF(ISBLANK(laps_times[[#This Row],[21]]),"DNF",CONCATENATE(RANK(rounds_cum_time[[#This Row],[21]],rounds_cum_time[21],1),"."))</f>
        <v>59.</v>
      </c>
      <c r="AE65" s="129" t="str">
        <f>IF(ISBLANK(laps_times[[#This Row],[22]]),"DNF",CONCATENATE(RANK(rounds_cum_time[[#This Row],[22]],rounds_cum_time[22],1),"."))</f>
        <v>59.</v>
      </c>
      <c r="AF65" s="129" t="str">
        <f>IF(ISBLANK(laps_times[[#This Row],[23]]),"DNF",CONCATENATE(RANK(rounds_cum_time[[#This Row],[23]],rounds_cum_time[23],1),"."))</f>
        <v>59.</v>
      </c>
      <c r="AG65" s="129" t="str">
        <f>IF(ISBLANK(laps_times[[#This Row],[24]]),"DNF",CONCATENATE(RANK(rounds_cum_time[[#This Row],[24]],rounds_cum_time[24],1),"."))</f>
        <v>59.</v>
      </c>
      <c r="AH65" s="129" t="str">
        <f>IF(ISBLANK(laps_times[[#This Row],[25]]),"DNF",CONCATENATE(RANK(rounds_cum_time[[#This Row],[25]],rounds_cum_time[25],1),"."))</f>
        <v>59.</v>
      </c>
      <c r="AI65" s="129" t="str">
        <f>IF(ISBLANK(laps_times[[#This Row],[26]]),"DNF",CONCATENATE(RANK(rounds_cum_time[[#This Row],[26]],rounds_cum_time[26],1),"."))</f>
        <v>58.</v>
      </c>
      <c r="AJ65" s="129" t="str">
        <f>IF(ISBLANK(laps_times[[#This Row],[27]]),"DNF",CONCATENATE(RANK(rounds_cum_time[[#This Row],[27]],rounds_cum_time[27],1),"."))</f>
        <v>58.</v>
      </c>
      <c r="AK65" s="129" t="str">
        <f>IF(ISBLANK(laps_times[[#This Row],[28]]),"DNF",CONCATENATE(RANK(rounds_cum_time[[#This Row],[28]],rounds_cum_time[28],1),"."))</f>
        <v>58.</v>
      </c>
      <c r="AL65" s="129" t="str">
        <f>IF(ISBLANK(laps_times[[#This Row],[29]]),"DNF",CONCATENATE(RANK(rounds_cum_time[[#This Row],[29]],rounds_cum_time[29],1),"."))</f>
        <v>58.</v>
      </c>
      <c r="AM65" s="129" t="str">
        <f>IF(ISBLANK(laps_times[[#This Row],[30]]),"DNF",CONCATENATE(RANK(rounds_cum_time[[#This Row],[30]],rounds_cum_time[30],1),"."))</f>
        <v>60.</v>
      </c>
      <c r="AN65" s="129" t="str">
        <f>IF(ISBLANK(laps_times[[#This Row],[31]]),"DNF",CONCATENATE(RANK(rounds_cum_time[[#This Row],[31]],rounds_cum_time[31],1),"."))</f>
        <v>60.</v>
      </c>
      <c r="AO65" s="129" t="str">
        <f>IF(ISBLANK(laps_times[[#This Row],[32]]),"DNF",CONCATENATE(RANK(rounds_cum_time[[#This Row],[32]],rounds_cum_time[32],1),"."))</f>
        <v>60.</v>
      </c>
      <c r="AP65" s="129" t="str">
        <f>IF(ISBLANK(laps_times[[#This Row],[33]]),"DNF",CONCATENATE(RANK(rounds_cum_time[[#This Row],[33]],rounds_cum_time[33],1),"."))</f>
        <v>61.</v>
      </c>
      <c r="AQ65" s="129" t="str">
        <f>IF(ISBLANK(laps_times[[#This Row],[34]]),"DNF",CONCATENATE(RANK(rounds_cum_time[[#This Row],[34]],rounds_cum_time[34],1),"."))</f>
        <v>61.</v>
      </c>
      <c r="AR65" s="129" t="str">
        <f>IF(ISBLANK(laps_times[[#This Row],[35]]),"DNF",CONCATENATE(RANK(rounds_cum_time[[#This Row],[35]],rounds_cum_time[35],1),"."))</f>
        <v>61.</v>
      </c>
      <c r="AS65" s="129" t="str">
        <f>IF(ISBLANK(laps_times[[#This Row],[36]]),"DNF",CONCATENATE(RANK(rounds_cum_time[[#This Row],[36]],rounds_cum_time[36],1),"."))</f>
        <v>61.</v>
      </c>
      <c r="AT65" s="129" t="str">
        <f>IF(ISBLANK(laps_times[[#This Row],[37]]),"DNF",CONCATENATE(RANK(rounds_cum_time[[#This Row],[37]],rounds_cum_time[37],1),"."))</f>
        <v>61.</v>
      </c>
      <c r="AU65" s="129" t="str">
        <f>IF(ISBLANK(laps_times[[#This Row],[38]]),"DNF",CONCATENATE(RANK(rounds_cum_time[[#This Row],[38]],rounds_cum_time[38],1),"."))</f>
        <v>60.</v>
      </c>
      <c r="AV65" s="129" t="str">
        <f>IF(ISBLANK(laps_times[[#This Row],[39]]),"DNF",CONCATENATE(RANK(rounds_cum_time[[#This Row],[39]],rounds_cum_time[39],1),"."))</f>
        <v>60.</v>
      </c>
      <c r="AW65" s="129" t="str">
        <f>IF(ISBLANK(laps_times[[#This Row],[40]]),"DNF",CONCATENATE(RANK(rounds_cum_time[[#This Row],[40]],rounds_cum_time[40],1),"."))</f>
        <v>60.</v>
      </c>
      <c r="AX65" s="129" t="str">
        <f>IF(ISBLANK(laps_times[[#This Row],[41]]),"DNF",CONCATENATE(RANK(rounds_cum_time[[#This Row],[41]],rounds_cum_time[41],1),"."))</f>
        <v>61.</v>
      </c>
      <c r="AY65" s="129" t="str">
        <f>IF(ISBLANK(laps_times[[#This Row],[42]]),"DNF",CONCATENATE(RANK(rounds_cum_time[[#This Row],[42]],rounds_cum_time[42],1),"."))</f>
        <v>61.</v>
      </c>
      <c r="AZ65" s="129" t="str">
        <f>IF(ISBLANK(laps_times[[#This Row],[43]]),"DNF",CONCATENATE(RANK(rounds_cum_time[[#This Row],[43]],rounds_cum_time[43],1),"."))</f>
        <v>61.</v>
      </c>
      <c r="BA65" s="129" t="str">
        <f>IF(ISBLANK(laps_times[[#This Row],[44]]),"DNF",CONCATENATE(RANK(rounds_cum_time[[#This Row],[44]],rounds_cum_time[44],1),"."))</f>
        <v>61.</v>
      </c>
      <c r="BB65" s="129" t="str">
        <f>IF(ISBLANK(laps_times[[#This Row],[45]]),"DNF",CONCATENATE(RANK(rounds_cum_time[[#This Row],[45]],rounds_cum_time[45],1),"."))</f>
        <v>62.</v>
      </c>
      <c r="BC65" s="129" t="str">
        <f>IF(ISBLANK(laps_times[[#This Row],[46]]),"DNF",CONCATENATE(RANK(rounds_cum_time[[#This Row],[46]],rounds_cum_time[46],1),"."))</f>
        <v>62.</v>
      </c>
      <c r="BD65" s="129" t="str">
        <f>IF(ISBLANK(laps_times[[#This Row],[47]]),"DNF",CONCATENATE(RANK(rounds_cum_time[[#This Row],[47]],rounds_cum_time[47],1),"."))</f>
        <v>62.</v>
      </c>
      <c r="BE65" s="129" t="str">
        <f>IF(ISBLANK(laps_times[[#This Row],[48]]),"DNF",CONCATENATE(RANK(rounds_cum_time[[#This Row],[48]],rounds_cum_time[48],1),"."))</f>
        <v>62.</v>
      </c>
      <c r="BF65" s="129" t="str">
        <f>IF(ISBLANK(laps_times[[#This Row],[49]]),"DNF",CONCATENATE(RANK(rounds_cum_time[[#This Row],[49]],rounds_cum_time[49],1),"."))</f>
        <v>62.</v>
      </c>
      <c r="BG65" s="129" t="str">
        <f>IF(ISBLANK(laps_times[[#This Row],[50]]),"DNF",CONCATENATE(RANK(rounds_cum_time[[#This Row],[50]],rounds_cum_time[50],1),"."))</f>
        <v>62.</v>
      </c>
      <c r="BH65" s="129" t="str">
        <f>IF(ISBLANK(laps_times[[#This Row],[51]]),"DNF",CONCATENATE(RANK(rounds_cum_time[[#This Row],[51]],rounds_cum_time[51],1),"."))</f>
        <v>62.</v>
      </c>
      <c r="BI65" s="129" t="str">
        <f>IF(ISBLANK(laps_times[[#This Row],[52]]),"DNF",CONCATENATE(RANK(rounds_cum_time[[#This Row],[52]],rounds_cum_time[52],1),"."))</f>
        <v>62.</v>
      </c>
      <c r="BJ65" s="129" t="str">
        <f>IF(ISBLANK(laps_times[[#This Row],[53]]),"DNF",CONCATENATE(RANK(rounds_cum_time[[#This Row],[53]],rounds_cum_time[53],1),"."))</f>
        <v>61.</v>
      </c>
      <c r="BK65" s="129" t="str">
        <f>IF(ISBLANK(laps_times[[#This Row],[54]]),"DNF",CONCATENATE(RANK(rounds_cum_time[[#This Row],[54]],rounds_cum_time[54],1),"."))</f>
        <v>61.</v>
      </c>
      <c r="BL65" s="129" t="str">
        <f>IF(ISBLANK(laps_times[[#This Row],[55]]),"DNF",CONCATENATE(RANK(rounds_cum_time[[#This Row],[55]],rounds_cum_time[55],1),"."))</f>
        <v>61.</v>
      </c>
      <c r="BM65" s="129" t="str">
        <f>IF(ISBLANK(laps_times[[#This Row],[56]]),"DNF",CONCATENATE(RANK(rounds_cum_time[[#This Row],[56]],rounds_cum_time[56],1),"."))</f>
        <v>61.</v>
      </c>
      <c r="BN65" s="129" t="str">
        <f>IF(ISBLANK(laps_times[[#This Row],[57]]),"DNF",CONCATENATE(RANK(rounds_cum_time[[#This Row],[57]],rounds_cum_time[57],1),"."))</f>
        <v>62.</v>
      </c>
      <c r="BO65" s="129" t="str">
        <f>IF(ISBLANK(laps_times[[#This Row],[58]]),"DNF",CONCATENATE(RANK(rounds_cum_time[[#This Row],[58]],rounds_cum_time[58],1),"."))</f>
        <v>63.</v>
      </c>
      <c r="BP65" s="129" t="str">
        <f>IF(ISBLANK(laps_times[[#This Row],[59]]),"DNF",CONCATENATE(RANK(rounds_cum_time[[#This Row],[59]],rounds_cum_time[59],1),"."))</f>
        <v>63.</v>
      </c>
      <c r="BQ65" s="129" t="str">
        <f>IF(ISBLANK(laps_times[[#This Row],[60]]),"DNF",CONCATENATE(RANK(rounds_cum_time[[#This Row],[60]],rounds_cum_time[60],1),"."))</f>
        <v>63.</v>
      </c>
      <c r="BR65" s="129" t="str">
        <f>IF(ISBLANK(laps_times[[#This Row],[61]]),"DNF",CONCATENATE(RANK(rounds_cum_time[[#This Row],[61]],rounds_cum_time[61],1),"."))</f>
        <v>64.</v>
      </c>
      <c r="BS65" s="129" t="str">
        <f>IF(ISBLANK(laps_times[[#This Row],[62]]),"DNF",CONCATENATE(RANK(rounds_cum_time[[#This Row],[62]],rounds_cum_time[62],1),"."))</f>
        <v>64.</v>
      </c>
      <c r="BT65" s="129" t="str">
        <f>IF(ISBLANK(laps_times[[#This Row],[63]]),"DNF",CONCATENATE(RANK(rounds_cum_time[[#This Row],[63]],rounds_cum_time[63],1),"."))</f>
        <v>64.</v>
      </c>
      <c r="BU65" s="129" t="str">
        <f>IF(ISBLANK(laps_times[[#This Row],[64]]),"DNF",CONCATENATE(RANK(rounds_cum_time[[#This Row],[64]],rounds_cum_time[64],1),"."))</f>
        <v>64.</v>
      </c>
      <c r="BV65" s="129" t="str">
        <f>IF(ISBLANK(laps_times[[#This Row],[65]]),"DNF",CONCATENATE(RANK(rounds_cum_time[[#This Row],[65]],rounds_cum_time[65],1),"."))</f>
        <v>64.</v>
      </c>
      <c r="BW65" s="129" t="str">
        <f>IF(ISBLANK(laps_times[[#This Row],[66]]),"DNF",CONCATENATE(RANK(rounds_cum_time[[#This Row],[66]],rounds_cum_time[66],1),"."))</f>
        <v>64.</v>
      </c>
      <c r="BX65" s="129" t="str">
        <f>IF(ISBLANK(laps_times[[#This Row],[67]]),"DNF",CONCATENATE(RANK(rounds_cum_time[[#This Row],[67]],rounds_cum_time[67],1),"."))</f>
        <v>64.</v>
      </c>
      <c r="BY65" s="129" t="str">
        <f>IF(ISBLANK(laps_times[[#This Row],[68]]),"DNF",CONCATENATE(RANK(rounds_cum_time[[#This Row],[68]],rounds_cum_time[68],1),"."))</f>
        <v>64.</v>
      </c>
      <c r="BZ65" s="129" t="str">
        <f>IF(ISBLANK(laps_times[[#This Row],[69]]),"DNF",CONCATENATE(RANK(rounds_cum_time[[#This Row],[69]],rounds_cum_time[69],1),"."))</f>
        <v>64.</v>
      </c>
      <c r="CA65" s="129" t="str">
        <f>IF(ISBLANK(laps_times[[#This Row],[70]]),"DNF",CONCATENATE(RANK(rounds_cum_time[[#This Row],[70]],rounds_cum_time[70],1),"."))</f>
        <v>64.</v>
      </c>
      <c r="CB65" s="129" t="str">
        <f>IF(ISBLANK(laps_times[[#This Row],[71]]),"DNF",CONCATENATE(RANK(rounds_cum_time[[#This Row],[71]],rounds_cum_time[71],1),"."))</f>
        <v>64.</v>
      </c>
      <c r="CC65" s="129" t="str">
        <f>IF(ISBLANK(laps_times[[#This Row],[72]]),"DNF",CONCATENATE(RANK(rounds_cum_time[[#This Row],[72]],rounds_cum_time[72],1),"."))</f>
        <v>64.</v>
      </c>
      <c r="CD65" s="129" t="str">
        <f>IF(ISBLANK(laps_times[[#This Row],[73]]),"DNF",CONCATENATE(RANK(rounds_cum_time[[#This Row],[73]],rounds_cum_time[73],1),"."))</f>
        <v>64.</v>
      </c>
      <c r="CE65" s="129" t="str">
        <f>IF(ISBLANK(laps_times[[#This Row],[74]]),"DNF",CONCATENATE(RANK(rounds_cum_time[[#This Row],[74]],rounds_cum_time[74],1),"."))</f>
        <v>64.</v>
      </c>
      <c r="CF65" s="129" t="str">
        <f>IF(ISBLANK(laps_times[[#This Row],[75]]),"DNF",CONCATENATE(RANK(rounds_cum_time[[#This Row],[75]],rounds_cum_time[75],1),"."))</f>
        <v>64.</v>
      </c>
      <c r="CG65" s="129" t="str">
        <f>IF(ISBLANK(laps_times[[#This Row],[76]]),"DNF",CONCATENATE(RANK(rounds_cum_time[[#This Row],[76]],rounds_cum_time[76],1),"."))</f>
        <v>64.</v>
      </c>
      <c r="CH65" s="129" t="str">
        <f>IF(ISBLANK(laps_times[[#This Row],[77]]),"DNF",CONCATENATE(RANK(rounds_cum_time[[#This Row],[77]],rounds_cum_time[77],1),"."))</f>
        <v>64.</v>
      </c>
      <c r="CI65" s="129" t="str">
        <f>IF(ISBLANK(laps_times[[#This Row],[78]]),"DNF",CONCATENATE(RANK(rounds_cum_time[[#This Row],[78]],rounds_cum_time[78],1),"."))</f>
        <v>64.</v>
      </c>
      <c r="CJ65" s="129" t="str">
        <f>IF(ISBLANK(laps_times[[#This Row],[79]]),"DNF",CONCATENATE(RANK(rounds_cum_time[[#This Row],[79]],rounds_cum_time[79],1),"."))</f>
        <v>64.</v>
      </c>
      <c r="CK65" s="129" t="str">
        <f>IF(ISBLANK(laps_times[[#This Row],[80]]),"DNF",CONCATENATE(RANK(rounds_cum_time[[#This Row],[80]],rounds_cum_time[80],1),"."))</f>
        <v>64.</v>
      </c>
      <c r="CL65" s="129" t="str">
        <f>IF(ISBLANK(laps_times[[#This Row],[81]]),"DNF",CONCATENATE(RANK(rounds_cum_time[[#This Row],[81]],rounds_cum_time[81],1),"."))</f>
        <v>64.</v>
      </c>
      <c r="CM65" s="129" t="str">
        <f>IF(ISBLANK(laps_times[[#This Row],[82]]),"DNF",CONCATENATE(RANK(rounds_cum_time[[#This Row],[82]],rounds_cum_time[82],1),"."))</f>
        <v>64.</v>
      </c>
      <c r="CN65" s="129" t="str">
        <f>IF(ISBLANK(laps_times[[#This Row],[83]]),"DNF",CONCATENATE(RANK(rounds_cum_time[[#This Row],[83]],rounds_cum_time[83],1),"."))</f>
        <v>64.</v>
      </c>
      <c r="CO65" s="129" t="str">
        <f>IF(ISBLANK(laps_times[[#This Row],[84]]),"DNF",CONCATENATE(RANK(rounds_cum_time[[#This Row],[84]],rounds_cum_time[84],1),"."))</f>
        <v>63.</v>
      </c>
      <c r="CP65" s="129" t="str">
        <f>IF(ISBLANK(laps_times[[#This Row],[85]]),"DNF",CONCATENATE(RANK(rounds_cum_time[[#This Row],[85]],rounds_cum_time[85],1),"."))</f>
        <v>63.</v>
      </c>
      <c r="CQ65" s="129" t="str">
        <f>IF(ISBLANK(laps_times[[#This Row],[86]]),"DNF",CONCATENATE(RANK(rounds_cum_time[[#This Row],[86]],rounds_cum_time[86],1),"."))</f>
        <v>63.</v>
      </c>
      <c r="CR65" s="129" t="str">
        <f>IF(ISBLANK(laps_times[[#This Row],[87]]),"DNF",CONCATENATE(RANK(rounds_cum_time[[#This Row],[87]],rounds_cum_time[87],1),"."))</f>
        <v>63.</v>
      </c>
      <c r="CS65" s="129" t="str">
        <f>IF(ISBLANK(laps_times[[#This Row],[88]]),"DNF",CONCATENATE(RANK(rounds_cum_time[[#This Row],[88]],rounds_cum_time[88],1),"."))</f>
        <v>63.</v>
      </c>
      <c r="CT65" s="129" t="str">
        <f>IF(ISBLANK(laps_times[[#This Row],[89]]),"DNF",CONCATENATE(RANK(rounds_cum_time[[#This Row],[89]],rounds_cum_time[89],1),"."))</f>
        <v>62.</v>
      </c>
      <c r="CU65" s="129" t="str">
        <f>IF(ISBLANK(laps_times[[#This Row],[90]]),"DNF",CONCATENATE(RANK(rounds_cum_time[[#This Row],[90]],rounds_cum_time[90],1),"."))</f>
        <v>62.</v>
      </c>
      <c r="CV65" s="129" t="str">
        <f>IF(ISBLANK(laps_times[[#This Row],[91]]),"DNF",CONCATENATE(RANK(rounds_cum_time[[#This Row],[91]],rounds_cum_time[91],1),"."))</f>
        <v>62.</v>
      </c>
      <c r="CW65" s="129" t="str">
        <f>IF(ISBLANK(laps_times[[#This Row],[92]]),"DNF",CONCATENATE(RANK(rounds_cum_time[[#This Row],[92]],rounds_cum_time[92],1),"."))</f>
        <v>62.</v>
      </c>
      <c r="CX65" s="129" t="str">
        <f>IF(ISBLANK(laps_times[[#This Row],[93]]),"DNF",CONCATENATE(RANK(rounds_cum_time[[#This Row],[93]],rounds_cum_time[93],1),"."))</f>
        <v>63.</v>
      </c>
      <c r="CY65" s="129" t="str">
        <f>IF(ISBLANK(laps_times[[#This Row],[94]]),"DNF",CONCATENATE(RANK(rounds_cum_time[[#This Row],[94]],rounds_cum_time[94],1),"."))</f>
        <v>63.</v>
      </c>
      <c r="CZ65" s="129" t="str">
        <f>IF(ISBLANK(laps_times[[#This Row],[95]]),"DNF",CONCATENATE(RANK(rounds_cum_time[[#This Row],[95]],rounds_cum_time[95],1),"."))</f>
        <v>63.</v>
      </c>
      <c r="DA65" s="129" t="str">
        <f>IF(ISBLANK(laps_times[[#This Row],[96]]),"DNF",CONCATENATE(RANK(rounds_cum_time[[#This Row],[96]],rounds_cum_time[96],1),"."))</f>
        <v>63.</v>
      </c>
      <c r="DB65" s="129" t="str">
        <f>IF(ISBLANK(laps_times[[#This Row],[97]]),"DNF",CONCATENATE(RANK(rounds_cum_time[[#This Row],[97]],rounds_cum_time[97],1),"."))</f>
        <v>63.</v>
      </c>
      <c r="DC65" s="129" t="str">
        <f>IF(ISBLANK(laps_times[[#This Row],[98]]),"DNF",CONCATENATE(RANK(rounds_cum_time[[#This Row],[98]],rounds_cum_time[98],1),"."))</f>
        <v>63.</v>
      </c>
      <c r="DD65" s="129" t="str">
        <f>IF(ISBLANK(laps_times[[#This Row],[99]]),"DNF",CONCATENATE(RANK(rounds_cum_time[[#This Row],[99]],rounds_cum_time[99],1),"."))</f>
        <v>63.</v>
      </c>
      <c r="DE65" s="129" t="str">
        <f>IF(ISBLANK(laps_times[[#This Row],[100]]),"DNF",CONCATENATE(RANK(rounds_cum_time[[#This Row],[100]],rounds_cum_time[100],1),"."))</f>
        <v>63.</v>
      </c>
      <c r="DF65" s="129" t="str">
        <f>IF(ISBLANK(laps_times[[#This Row],[101]]),"DNF",CONCATENATE(RANK(rounds_cum_time[[#This Row],[101]],rounds_cum_time[101],1),"."))</f>
        <v>62.</v>
      </c>
      <c r="DG65" s="129" t="str">
        <f>IF(ISBLANK(laps_times[[#This Row],[102]]),"DNF",CONCATENATE(RANK(rounds_cum_time[[#This Row],[102]],rounds_cum_time[102],1),"."))</f>
        <v>62.</v>
      </c>
      <c r="DH65" s="129" t="str">
        <f>IF(ISBLANK(laps_times[[#This Row],[103]]),"DNF",CONCATENATE(RANK(rounds_cum_time[[#This Row],[103]],rounds_cum_time[103],1),"."))</f>
        <v>62.</v>
      </c>
      <c r="DI65" s="130" t="str">
        <f>IF(ISBLANK(laps_times[[#This Row],[104]]),"DNF",CONCATENATE(RANK(rounds_cum_time[[#This Row],[104]],rounds_cum_time[104],1),"."))</f>
        <v>62.</v>
      </c>
      <c r="DJ65" s="130" t="str">
        <f>IF(ISBLANK(laps_times[[#This Row],[105]]),"DNF",CONCATENATE(RANK(rounds_cum_time[[#This Row],[105]],rounds_cum_time[105],1),"."))</f>
        <v>62.</v>
      </c>
    </row>
    <row r="66" spans="2:114">
      <c r="B66" s="123">
        <f>laps_times[[#This Row],[poř]]</f>
        <v>63</v>
      </c>
      <c r="C66" s="128">
        <f>laps_times[[#This Row],[s.č.]]</f>
        <v>79</v>
      </c>
      <c r="D66" s="124" t="str">
        <f>laps_times[[#This Row],[jméno]]</f>
        <v>Švanda Petr</v>
      </c>
      <c r="E66" s="125">
        <f>laps_times[[#This Row],[roč]]</f>
        <v>1967</v>
      </c>
      <c r="F66" s="125" t="str">
        <f>laps_times[[#This Row],[kat]]</f>
        <v>M50</v>
      </c>
      <c r="G66" s="125">
        <f>laps_times[[#This Row],[poř_kat]]</f>
        <v>9</v>
      </c>
      <c r="H66" s="124" t="str">
        <f>IF(ISBLANK(laps_times[[#This Row],[klub]]),"-",laps_times[[#This Row],[klub]])</f>
        <v>iThinkBeer + Maratón klub K...</v>
      </c>
      <c r="I66" s="133">
        <f>laps_times[[#This Row],[celk. čas]]</f>
        <v>0.18112615740740742</v>
      </c>
      <c r="J66" s="129" t="str">
        <f>IF(ISBLANK(laps_times[[#This Row],[1]]),"DNF",CONCATENATE(RANK(rounds_cum_time[[#This Row],[1]],rounds_cum_time[1],1),"."))</f>
        <v>51.</v>
      </c>
      <c r="K66" s="129" t="str">
        <f>IF(ISBLANK(laps_times[[#This Row],[2]]),"DNF",CONCATENATE(RANK(rounds_cum_time[[#This Row],[2]],rounds_cum_time[2],1),"."))</f>
        <v>52.</v>
      </c>
      <c r="L66" s="129" t="str">
        <f>IF(ISBLANK(laps_times[[#This Row],[3]]),"DNF",CONCATENATE(RANK(rounds_cum_time[[#This Row],[3]],rounds_cum_time[3],1),"."))</f>
        <v>50.</v>
      </c>
      <c r="M66" s="129" t="str">
        <f>IF(ISBLANK(laps_times[[#This Row],[4]]),"DNF",CONCATENATE(RANK(rounds_cum_time[[#This Row],[4]],rounds_cum_time[4],1),"."))</f>
        <v>51.</v>
      </c>
      <c r="N66" s="129" t="str">
        <f>IF(ISBLANK(laps_times[[#This Row],[5]]),"DNF",CONCATENATE(RANK(rounds_cum_time[[#This Row],[5]],rounds_cum_time[5],1),"."))</f>
        <v>51.</v>
      </c>
      <c r="O66" s="129" t="str">
        <f>IF(ISBLANK(laps_times[[#This Row],[6]]),"DNF",CONCATENATE(RANK(rounds_cum_time[[#This Row],[6]],rounds_cum_time[6],1),"."))</f>
        <v>52.</v>
      </c>
      <c r="P66" s="129" t="str">
        <f>IF(ISBLANK(laps_times[[#This Row],[7]]),"DNF",CONCATENATE(RANK(rounds_cum_time[[#This Row],[7]],rounds_cum_time[7],1),"."))</f>
        <v>52.</v>
      </c>
      <c r="Q66" s="129" t="str">
        <f>IF(ISBLANK(laps_times[[#This Row],[8]]),"DNF",CONCATENATE(RANK(rounds_cum_time[[#This Row],[8]],rounds_cum_time[8],1),"."))</f>
        <v>53.</v>
      </c>
      <c r="R66" s="129" t="str">
        <f>IF(ISBLANK(laps_times[[#This Row],[9]]),"DNF",CONCATENATE(RANK(rounds_cum_time[[#This Row],[9]],rounds_cum_time[9],1),"."))</f>
        <v>53.</v>
      </c>
      <c r="S66" s="129" t="str">
        <f>IF(ISBLANK(laps_times[[#This Row],[10]]),"DNF",CONCATENATE(RANK(rounds_cum_time[[#This Row],[10]],rounds_cum_time[10],1),"."))</f>
        <v>52.</v>
      </c>
      <c r="T66" s="129" t="str">
        <f>IF(ISBLANK(laps_times[[#This Row],[11]]),"DNF",CONCATENATE(RANK(rounds_cum_time[[#This Row],[11]],rounds_cum_time[11],1),"."))</f>
        <v>66.</v>
      </c>
      <c r="U66" s="129" t="str">
        <f>IF(ISBLANK(laps_times[[#This Row],[12]]),"DNF",CONCATENATE(RANK(rounds_cum_time[[#This Row],[12]],rounds_cum_time[12],1),"."))</f>
        <v>65.</v>
      </c>
      <c r="V66" s="129" t="str">
        <f>IF(ISBLANK(laps_times[[#This Row],[13]]),"DNF",CONCATENATE(RANK(rounds_cum_time[[#This Row],[13]],rounds_cum_time[13],1),"."))</f>
        <v>64.</v>
      </c>
      <c r="W66" s="129" t="str">
        <f>IF(ISBLANK(laps_times[[#This Row],[14]]),"DNF",CONCATENATE(RANK(rounds_cum_time[[#This Row],[14]],rounds_cum_time[14],1),"."))</f>
        <v>64.</v>
      </c>
      <c r="X66" s="129" t="str">
        <f>IF(ISBLANK(laps_times[[#This Row],[15]]),"DNF",CONCATENATE(RANK(rounds_cum_time[[#This Row],[15]],rounds_cum_time[15],1),"."))</f>
        <v>63.</v>
      </c>
      <c r="Y66" s="129" t="str">
        <f>IF(ISBLANK(laps_times[[#This Row],[16]]),"DNF",CONCATENATE(RANK(rounds_cum_time[[#This Row],[16]],rounds_cum_time[16],1),"."))</f>
        <v>63.</v>
      </c>
      <c r="Z66" s="129" t="str">
        <f>IF(ISBLANK(laps_times[[#This Row],[17]]),"DNF",CONCATENATE(RANK(rounds_cum_time[[#This Row],[17]],rounds_cum_time[17],1),"."))</f>
        <v>62.</v>
      </c>
      <c r="AA66" s="129" t="str">
        <f>IF(ISBLANK(laps_times[[#This Row],[18]]),"DNF",CONCATENATE(RANK(rounds_cum_time[[#This Row],[18]],rounds_cum_time[18],1),"."))</f>
        <v>63.</v>
      </c>
      <c r="AB66" s="129" t="str">
        <f>IF(ISBLANK(laps_times[[#This Row],[19]]),"DNF",CONCATENATE(RANK(rounds_cum_time[[#This Row],[19]],rounds_cum_time[19],1),"."))</f>
        <v>62.</v>
      </c>
      <c r="AC66" s="129" t="str">
        <f>IF(ISBLANK(laps_times[[#This Row],[20]]),"DNF",CONCATENATE(RANK(rounds_cum_time[[#This Row],[20]],rounds_cum_time[20],1),"."))</f>
        <v>62.</v>
      </c>
      <c r="AD66" s="129" t="str">
        <f>IF(ISBLANK(laps_times[[#This Row],[21]]),"DNF",CONCATENATE(RANK(rounds_cum_time[[#This Row],[21]],rounds_cum_time[21],1),"."))</f>
        <v>65.</v>
      </c>
      <c r="AE66" s="129" t="str">
        <f>IF(ISBLANK(laps_times[[#This Row],[22]]),"DNF",CONCATENATE(RANK(rounds_cum_time[[#This Row],[22]],rounds_cum_time[22],1),"."))</f>
        <v>67.</v>
      </c>
      <c r="AF66" s="129" t="str">
        <f>IF(ISBLANK(laps_times[[#This Row],[23]]),"DNF",CONCATENATE(RANK(rounds_cum_time[[#This Row],[23]],rounds_cum_time[23],1),"."))</f>
        <v>68.</v>
      </c>
      <c r="AG66" s="129" t="str">
        <f>IF(ISBLANK(laps_times[[#This Row],[24]]),"DNF",CONCATENATE(RANK(rounds_cum_time[[#This Row],[24]],rounds_cum_time[24],1),"."))</f>
        <v>71.</v>
      </c>
      <c r="AH66" s="129" t="str">
        <f>IF(ISBLANK(laps_times[[#This Row],[25]]),"DNF",CONCATENATE(RANK(rounds_cum_time[[#This Row],[25]],rounds_cum_time[25],1),"."))</f>
        <v>71.</v>
      </c>
      <c r="AI66" s="129" t="str">
        <f>IF(ISBLANK(laps_times[[#This Row],[26]]),"DNF",CONCATENATE(RANK(rounds_cum_time[[#This Row],[26]],rounds_cum_time[26],1),"."))</f>
        <v>71.</v>
      </c>
      <c r="AJ66" s="129" t="str">
        <f>IF(ISBLANK(laps_times[[#This Row],[27]]),"DNF",CONCATENATE(RANK(rounds_cum_time[[#This Row],[27]],rounds_cum_time[27],1),"."))</f>
        <v>72.</v>
      </c>
      <c r="AK66" s="129" t="str">
        <f>IF(ISBLANK(laps_times[[#This Row],[28]]),"DNF",CONCATENATE(RANK(rounds_cum_time[[#This Row],[28]],rounds_cum_time[28],1),"."))</f>
        <v>71.</v>
      </c>
      <c r="AL66" s="129" t="str">
        <f>IF(ISBLANK(laps_times[[#This Row],[29]]),"DNF",CONCATENATE(RANK(rounds_cum_time[[#This Row],[29]],rounds_cum_time[29],1),"."))</f>
        <v>71.</v>
      </c>
      <c r="AM66" s="129" t="str">
        <f>IF(ISBLANK(laps_times[[#This Row],[30]]),"DNF",CONCATENATE(RANK(rounds_cum_time[[#This Row],[30]],rounds_cum_time[30],1),"."))</f>
        <v>71.</v>
      </c>
      <c r="AN66" s="129" t="str">
        <f>IF(ISBLANK(laps_times[[#This Row],[31]]),"DNF",CONCATENATE(RANK(rounds_cum_time[[#This Row],[31]],rounds_cum_time[31],1),"."))</f>
        <v>71.</v>
      </c>
      <c r="AO66" s="129" t="str">
        <f>IF(ISBLANK(laps_times[[#This Row],[32]]),"DNF",CONCATENATE(RANK(rounds_cum_time[[#This Row],[32]],rounds_cum_time[32],1),"."))</f>
        <v>71.</v>
      </c>
      <c r="AP66" s="129" t="str">
        <f>IF(ISBLANK(laps_times[[#This Row],[33]]),"DNF",CONCATENATE(RANK(rounds_cum_time[[#This Row],[33]],rounds_cum_time[33],1),"."))</f>
        <v>71.</v>
      </c>
      <c r="AQ66" s="129" t="str">
        <f>IF(ISBLANK(laps_times[[#This Row],[34]]),"DNF",CONCATENATE(RANK(rounds_cum_time[[#This Row],[34]],rounds_cum_time[34],1),"."))</f>
        <v>70.</v>
      </c>
      <c r="AR66" s="129" t="str">
        <f>IF(ISBLANK(laps_times[[#This Row],[35]]),"DNF",CONCATENATE(RANK(rounds_cum_time[[#This Row],[35]],rounds_cum_time[35],1),"."))</f>
        <v>71.</v>
      </c>
      <c r="AS66" s="129" t="str">
        <f>IF(ISBLANK(laps_times[[#This Row],[36]]),"DNF",CONCATENATE(RANK(rounds_cum_time[[#This Row],[36]],rounds_cum_time[36],1),"."))</f>
        <v>71.</v>
      </c>
      <c r="AT66" s="129" t="str">
        <f>IF(ISBLANK(laps_times[[#This Row],[37]]),"DNF",CONCATENATE(RANK(rounds_cum_time[[#This Row],[37]],rounds_cum_time[37],1),"."))</f>
        <v>70.</v>
      </c>
      <c r="AU66" s="129" t="str">
        <f>IF(ISBLANK(laps_times[[#This Row],[38]]),"DNF",CONCATENATE(RANK(rounds_cum_time[[#This Row],[38]],rounds_cum_time[38],1),"."))</f>
        <v>70.</v>
      </c>
      <c r="AV66" s="129" t="str">
        <f>IF(ISBLANK(laps_times[[#This Row],[39]]),"DNF",CONCATENATE(RANK(rounds_cum_time[[#This Row],[39]],rounds_cum_time[39],1),"."))</f>
        <v>69.</v>
      </c>
      <c r="AW66" s="129" t="str">
        <f>IF(ISBLANK(laps_times[[#This Row],[40]]),"DNF",CONCATENATE(RANK(rounds_cum_time[[#This Row],[40]],rounds_cum_time[40],1),"."))</f>
        <v>68.</v>
      </c>
      <c r="AX66" s="129" t="str">
        <f>IF(ISBLANK(laps_times[[#This Row],[41]]),"DNF",CONCATENATE(RANK(rounds_cum_time[[#This Row],[41]],rounds_cum_time[41],1),"."))</f>
        <v>68.</v>
      </c>
      <c r="AY66" s="129" t="str">
        <f>IF(ISBLANK(laps_times[[#This Row],[42]]),"DNF",CONCATENATE(RANK(rounds_cum_time[[#This Row],[42]],rounds_cum_time[42],1),"."))</f>
        <v>68.</v>
      </c>
      <c r="AZ66" s="129" t="str">
        <f>IF(ISBLANK(laps_times[[#This Row],[43]]),"DNF",CONCATENATE(RANK(rounds_cum_time[[#This Row],[43]],rounds_cum_time[43],1),"."))</f>
        <v>68.</v>
      </c>
      <c r="BA66" s="129" t="str">
        <f>IF(ISBLANK(laps_times[[#This Row],[44]]),"DNF",CONCATENATE(RANK(rounds_cum_time[[#This Row],[44]],rounds_cum_time[44],1),"."))</f>
        <v>68.</v>
      </c>
      <c r="BB66" s="129" t="str">
        <f>IF(ISBLANK(laps_times[[#This Row],[45]]),"DNF",CONCATENATE(RANK(rounds_cum_time[[#This Row],[45]],rounds_cum_time[45],1),"."))</f>
        <v>68.</v>
      </c>
      <c r="BC66" s="129" t="str">
        <f>IF(ISBLANK(laps_times[[#This Row],[46]]),"DNF",CONCATENATE(RANK(rounds_cum_time[[#This Row],[46]],rounds_cum_time[46],1),"."))</f>
        <v>68.</v>
      </c>
      <c r="BD66" s="129" t="str">
        <f>IF(ISBLANK(laps_times[[#This Row],[47]]),"DNF",CONCATENATE(RANK(rounds_cum_time[[#This Row],[47]],rounds_cum_time[47],1),"."))</f>
        <v>68.</v>
      </c>
      <c r="BE66" s="129" t="str">
        <f>IF(ISBLANK(laps_times[[#This Row],[48]]),"DNF",CONCATENATE(RANK(rounds_cum_time[[#This Row],[48]],rounds_cum_time[48],1),"."))</f>
        <v>68.</v>
      </c>
      <c r="BF66" s="129" t="str">
        <f>IF(ISBLANK(laps_times[[#This Row],[49]]),"DNF",CONCATENATE(RANK(rounds_cum_time[[#This Row],[49]],rounds_cum_time[49],1),"."))</f>
        <v>68.</v>
      </c>
      <c r="BG66" s="129" t="str">
        <f>IF(ISBLANK(laps_times[[#This Row],[50]]),"DNF",CONCATENATE(RANK(rounds_cum_time[[#This Row],[50]],rounds_cum_time[50],1),"."))</f>
        <v>68.</v>
      </c>
      <c r="BH66" s="129" t="str">
        <f>IF(ISBLANK(laps_times[[#This Row],[51]]),"DNF",CONCATENATE(RANK(rounds_cum_time[[#This Row],[51]],rounds_cum_time[51],1),"."))</f>
        <v>68.</v>
      </c>
      <c r="BI66" s="129" t="str">
        <f>IF(ISBLANK(laps_times[[#This Row],[52]]),"DNF",CONCATENATE(RANK(rounds_cum_time[[#This Row],[52]],rounds_cum_time[52],1),"."))</f>
        <v>68.</v>
      </c>
      <c r="BJ66" s="129" t="str">
        <f>IF(ISBLANK(laps_times[[#This Row],[53]]),"DNF",CONCATENATE(RANK(rounds_cum_time[[#This Row],[53]],rounds_cum_time[53],1),"."))</f>
        <v>69.</v>
      </c>
      <c r="BK66" s="129" t="str">
        <f>IF(ISBLANK(laps_times[[#This Row],[54]]),"DNF",CONCATENATE(RANK(rounds_cum_time[[#This Row],[54]],rounds_cum_time[54],1),"."))</f>
        <v>69.</v>
      </c>
      <c r="BL66" s="129" t="str">
        <f>IF(ISBLANK(laps_times[[#This Row],[55]]),"DNF",CONCATENATE(RANK(rounds_cum_time[[#This Row],[55]],rounds_cum_time[55],1),"."))</f>
        <v>69.</v>
      </c>
      <c r="BM66" s="129" t="str">
        <f>IF(ISBLANK(laps_times[[#This Row],[56]]),"DNF",CONCATENATE(RANK(rounds_cum_time[[#This Row],[56]],rounds_cum_time[56],1),"."))</f>
        <v>69.</v>
      </c>
      <c r="BN66" s="129" t="str">
        <f>IF(ISBLANK(laps_times[[#This Row],[57]]),"DNF",CONCATENATE(RANK(rounds_cum_time[[#This Row],[57]],rounds_cum_time[57],1),"."))</f>
        <v>68.</v>
      </c>
      <c r="BO66" s="129" t="str">
        <f>IF(ISBLANK(laps_times[[#This Row],[58]]),"DNF",CONCATENATE(RANK(rounds_cum_time[[#This Row],[58]],rounds_cum_time[58],1),"."))</f>
        <v>68.</v>
      </c>
      <c r="BP66" s="129" t="str">
        <f>IF(ISBLANK(laps_times[[#This Row],[59]]),"DNF",CONCATENATE(RANK(rounds_cum_time[[#This Row],[59]],rounds_cum_time[59],1),"."))</f>
        <v>68.</v>
      </c>
      <c r="BQ66" s="129" t="str">
        <f>IF(ISBLANK(laps_times[[#This Row],[60]]),"DNF",CONCATENATE(RANK(rounds_cum_time[[#This Row],[60]],rounds_cum_time[60],1),"."))</f>
        <v>68.</v>
      </c>
      <c r="BR66" s="129" t="str">
        <f>IF(ISBLANK(laps_times[[#This Row],[61]]),"DNF",CONCATENATE(RANK(rounds_cum_time[[#This Row],[61]],rounds_cum_time[61],1),"."))</f>
        <v>68.</v>
      </c>
      <c r="BS66" s="129" t="str">
        <f>IF(ISBLANK(laps_times[[#This Row],[62]]),"DNF",CONCATENATE(RANK(rounds_cum_time[[#This Row],[62]],rounds_cum_time[62],1),"."))</f>
        <v>68.</v>
      </c>
      <c r="BT66" s="129" t="str">
        <f>IF(ISBLANK(laps_times[[#This Row],[63]]),"DNF",CONCATENATE(RANK(rounds_cum_time[[#This Row],[63]],rounds_cum_time[63],1),"."))</f>
        <v>68.</v>
      </c>
      <c r="BU66" s="129" t="str">
        <f>IF(ISBLANK(laps_times[[#This Row],[64]]),"DNF",CONCATENATE(RANK(rounds_cum_time[[#This Row],[64]],rounds_cum_time[64],1),"."))</f>
        <v>67.</v>
      </c>
      <c r="BV66" s="129" t="str">
        <f>IF(ISBLANK(laps_times[[#This Row],[65]]),"DNF",CONCATENATE(RANK(rounds_cum_time[[#This Row],[65]],rounds_cum_time[65],1),"."))</f>
        <v>67.</v>
      </c>
      <c r="BW66" s="129" t="str">
        <f>IF(ISBLANK(laps_times[[#This Row],[66]]),"DNF",CONCATENATE(RANK(rounds_cum_time[[#This Row],[66]],rounds_cum_time[66],1),"."))</f>
        <v>66.</v>
      </c>
      <c r="BX66" s="129" t="str">
        <f>IF(ISBLANK(laps_times[[#This Row],[67]]),"DNF",CONCATENATE(RANK(rounds_cum_time[[#This Row],[67]],rounds_cum_time[67],1),"."))</f>
        <v>66.</v>
      </c>
      <c r="BY66" s="129" t="str">
        <f>IF(ISBLANK(laps_times[[#This Row],[68]]),"DNF",CONCATENATE(RANK(rounds_cum_time[[#This Row],[68]],rounds_cum_time[68],1),"."))</f>
        <v>66.</v>
      </c>
      <c r="BZ66" s="129" t="str">
        <f>IF(ISBLANK(laps_times[[#This Row],[69]]),"DNF",CONCATENATE(RANK(rounds_cum_time[[#This Row],[69]],rounds_cum_time[69],1),"."))</f>
        <v>66.</v>
      </c>
      <c r="CA66" s="129" t="str">
        <f>IF(ISBLANK(laps_times[[#This Row],[70]]),"DNF",CONCATENATE(RANK(rounds_cum_time[[#This Row],[70]],rounds_cum_time[70],1),"."))</f>
        <v>66.</v>
      </c>
      <c r="CB66" s="129" t="str">
        <f>IF(ISBLANK(laps_times[[#This Row],[71]]),"DNF",CONCATENATE(RANK(rounds_cum_time[[#This Row],[71]],rounds_cum_time[71],1),"."))</f>
        <v>66.</v>
      </c>
      <c r="CC66" s="129" t="str">
        <f>IF(ISBLANK(laps_times[[#This Row],[72]]),"DNF",CONCATENATE(RANK(rounds_cum_time[[#This Row],[72]],rounds_cum_time[72],1),"."))</f>
        <v>66.</v>
      </c>
      <c r="CD66" s="129" t="str">
        <f>IF(ISBLANK(laps_times[[#This Row],[73]]),"DNF",CONCATENATE(RANK(rounds_cum_time[[#This Row],[73]],rounds_cum_time[73],1),"."))</f>
        <v>66.</v>
      </c>
      <c r="CE66" s="129" t="str">
        <f>IF(ISBLANK(laps_times[[#This Row],[74]]),"DNF",CONCATENATE(RANK(rounds_cum_time[[#This Row],[74]],rounds_cum_time[74],1),"."))</f>
        <v>66.</v>
      </c>
      <c r="CF66" s="129" t="str">
        <f>IF(ISBLANK(laps_times[[#This Row],[75]]),"DNF",CONCATENATE(RANK(rounds_cum_time[[#This Row],[75]],rounds_cum_time[75],1),"."))</f>
        <v>66.</v>
      </c>
      <c r="CG66" s="129" t="str">
        <f>IF(ISBLANK(laps_times[[#This Row],[76]]),"DNF",CONCATENATE(RANK(rounds_cum_time[[#This Row],[76]],rounds_cum_time[76],1),"."))</f>
        <v>66.</v>
      </c>
      <c r="CH66" s="129" t="str">
        <f>IF(ISBLANK(laps_times[[#This Row],[77]]),"DNF",CONCATENATE(RANK(rounds_cum_time[[#This Row],[77]],rounds_cum_time[77],1),"."))</f>
        <v>66.</v>
      </c>
      <c r="CI66" s="129" t="str">
        <f>IF(ISBLANK(laps_times[[#This Row],[78]]),"DNF",CONCATENATE(RANK(rounds_cum_time[[#This Row],[78]],rounds_cum_time[78],1),"."))</f>
        <v>66.</v>
      </c>
      <c r="CJ66" s="129" t="str">
        <f>IF(ISBLANK(laps_times[[#This Row],[79]]),"DNF",CONCATENATE(RANK(rounds_cum_time[[#This Row],[79]],rounds_cum_time[79],1),"."))</f>
        <v>66.</v>
      </c>
      <c r="CK66" s="129" t="str">
        <f>IF(ISBLANK(laps_times[[#This Row],[80]]),"DNF",CONCATENATE(RANK(rounds_cum_time[[#This Row],[80]],rounds_cum_time[80],1),"."))</f>
        <v>66.</v>
      </c>
      <c r="CL66" s="129" t="str">
        <f>IF(ISBLANK(laps_times[[#This Row],[81]]),"DNF",CONCATENATE(RANK(rounds_cum_time[[#This Row],[81]],rounds_cum_time[81],1),"."))</f>
        <v>65.</v>
      </c>
      <c r="CM66" s="129" t="str">
        <f>IF(ISBLANK(laps_times[[#This Row],[82]]),"DNF",CONCATENATE(RANK(rounds_cum_time[[#This Row],[82]],rounds_cum_time[82],1),"."))</f>
        <v>66.</v>
      </c>
      <c r="CN66" s="129" t="str">
        <f>IF(ISBLANK(laps_times[[#This Row],[83]]),"DNF",CONCATENATE(RANK(rounds_cum_time[[#This Row],[83]],rounds_cum_time[83],1),"."))</f>
        <v>65.</v>
      </c>
      <c r="CO66" s="129" t="str">
        <f>IF(ISBLANK(laps_times[[#This Row],[84]]),"DNF",CONCATENATE(RANK(rounds_cum_time[[#This Row],[84]],rounds_cum_time[84],1),"."))</f>
        <v>65.</v>
      </c>
      <c r="CP66" s="129" t="str">
        <f>IF(ISBLANK(laps_times[[#This Row],[85]]),"DNF",CONCATENATE(RANK(rounds_cum_time[[#This Row],[85]],rounds_cum_time[85],1),"."))</f>
        <v>65.</v>
      </c>
      <c r="CQ66" s="129" t="str">
        <f>IF(ISBLANK(laps_times[[#This Row],[86]]),"DNF",CONCATENATE(RANK(rounds_cum_time[[#This Row],[86]],rounds_cum_time[86],1),"."))</f>
        <v>65.</v>
      </c>
      <c r="CR66" s="129" t="str">
        <f>IF(ISBLANK(laps_times[[#This Row],[87]]),"DNF",CONCATENATE(RANK(rounds_cum_time[[#This Row],[87]],rounds_cum_time[87],1),"."))</f>
        <v>65.</v>
      </c>
      <c r="CS66" s="129" t="str">
        <f>IF(ISBLANK(laps_times[[#This Row],[88]]),"DNF",CONCATENATE(RANK(rounds_cum_time[[#This Row],[88]],rounds_cum_time[88],1),"."))</f>
        <v>66.</v>
      </c>
      <c r="CT66" s="129" t="str">
        <f>IF(ISBLANK(laps_times[[#This Row],[89]]),"DNF",CONCATENATE(RANK(rounds_cum_time[[#This Row],[89]],rounds_cum_time[89],1),"."))</f>
        <v>65.</v>
      </c>
      <c r="CU66" s="129" t="str">
        <f>IF(ISBLANK(laps_times[[#This Row],[90]]),"DNF",CONCATENATE(RANK(rounds_cum_time[[#This Row],[90]],rounds_cum_time[90],1),"."))</f>
        <v>65.</v>
      </c>
      <c r="CV66" s="129" t="str">
        <f>IF(ISBLANK(laps_times[[#This Row],[91]]),"DNF",CONCATENATE(RANK(rounds_cum_time[[#This Row],[91]],rounds_cum_time[91],1),"."))</f>
        <v>65.</v>
      </c>
      <c r="CW66" s="129" t="str">
        <f>IF(ISBLANK(laps_times[[#This Row],[92]]),"DNF",CONCATENATE(RANK(rounds_cum_time[[#This Row],[92]],rounds_cum_time[92],1),"."))</f>
        <v>65.</v>
      </c>
      <c r="CX66" s="129" t="str">
        <f>IF(ISBLANK(laps_times[[#This Row],[93]]),"DNF",CONCATENATE(RANK(rounds_cum_time[[#This Row],[93]],rounds_cum_time[93],1),"."))</f>
        <v>65.</v>
      </c>
      <c r="CY66" s="129" t="str">
        <f>IF(ISBLANK(laps_times[[#This Row],[94]]),"DNF",CONCATENATE(RANK(rounds_cum_time[[#This Row],[94]],rounds_cum_time[94],1),"."))</f>
        <v>66.</v>
      </c>
      <c r="CZ66" s="129" t="str">
        <f>IF(ISBLANK(laps_times[[#This Row],[95]]),"DNF",CONCATENATE(RANK(rounds_cum_time[[#This Row],[95]],rounds_cum_time[95],1),"."))</f>
        <v>65.</v>
      </c>
      <c r="DA66" s="129" t="str">
        <f>IF(ISBLANK(laps_times[[#This Row],[96]]),"DNF",CONCATENATE(RANK(rounds_cum_time[[#This Row],[96]],rounds_cum_time[96],1),"."))</f>
        <v>65.</v>
      </c>
      <c r="DB66" s="129" t="str">
        <f>IF(ISBLANK(laps_times[[#This Row],[97]]),"DNF",CONCATENATE(RANK(rounds_cum_time[[#This Row],[97]],rounds_cum_time[97],1),"."))</f>
        <v>65.</v>
      </c>
      <c r="DC66" s="129" t="str">
        <f>IF(ISBLANK(laps_times[[#This Row],[98]]),"DNF",CONCATENATE(RANK(rounds_cum_time[[#This Row],[98]],rounds_cum_time[98],1),"."))</f>
        <v>65.</v>
      </c>
      <c r="DD66" s="129" t="str">
        <f>IF(ISBLANK(laps_times[[#This Row],[99]]),"DNF",CONCATENATE(RANK(rounds_cum_time[[#This Row],[99]],rounds_cum_time[99],1),"."))</f>
        <v>65.</v>
      </c>
      <c r="DE66" s="129" t="str">
        <f>IF(ISBLANK(laps_times[[#This Row],[100]]),"DNF",CONCATENATE(RANK(rounds_cum_time[[#This Row],[100]],rounds_cum_time[100],1),"."))</f>
        <v>65.</v>
      </c>
      <c r="DF66" s="129" t="str">
        <f>IF(ISBLANK(laps_times[[#This Row],[101]]),"DNF",CONCATENATE(RANK(rounds_cum_time[[#This Row],[101]],rounds_cum_time[101],1),"."))</f>
        <v>65.</v>
      </c>
      <c r="DG66" s="129" t="str">
        <f>IF(ISBLANK(laps_times[[#This Row],[102]]),"DNF",CONCATENATE(RANK(rounds_cum_time[[#This Row],[102]],rounds_cum_time[102],1),"."))</f>
        <v>65.</v>
      </c>
      <c r="DH66" s="129" t="str">
        <f>IF(ISBLANK(laps_times[[#This Row],[103]]),"DNF",CONCATENATE(RANK(rounds_cum_time[[#This Row],[103]],rounds_cum_time[103],1),"."))</f>
        <v>65.</v>
      </c>
      <c r="DI66" s="130" t="str">
        <f>IF(ISBLANK(laps_times[[#This Row],[104]]),"DNF",CONCATENATE(RANK(rounds_cum_time[[#This Row],[104]],rounds_cum_time[104],1),"."))</f>
        <v>65.</v>
      </c>
      <c r="DJ66" s="130" t="str">
        <f>IF(ISBLANK(laps_times[[#This Row],[105]]),"DNF",CONCATENATE(RANK(rounds_cum_time[[#This Row],[105]],rounds_cum_time[105],1),"."))</f>
        <v>63.</v>
      </c>
    </row>
    <row r="67" spans="2:114">
      <c r="B67" s="123">
        <f>laps_times[[#This Row],[poř]]</f>
        <v>64</v>
      </c>
      <c r="C67" s="128">
        <f>laps_times[[#This Row],[s.č.]]</f>
        <v>60</v>
      </c>
      <c r="D67" s="124" t="str">
        <f>laps_times[[#This Row],[jméno]]</f>
        <v>Šimek Miroslav</v>
      </c>
      <c r="E67" s="125">
        <f>laps_times[[#This Row],[roč]]</f>
        <v>1966</v>
      </c>
      <c r="F67" s="125" t="str">
        <f>laps_times[[#This Row],[kat]]</f>
        <v>M50</v>
      </c>
      <c r="G67" s="125">
        <f>laps_times[[#This Row],[poř_kat]]</f>
        <v>10</v>
      </c>
      <c r="H67" s="124" t="str">
        <f>IF(ISBLANK(laps_times[[#This Row],[klub]]),"-",laps_times[[#This Row],[klub]])</f>
        <v>TC Dvořák ČB</v>
      </c>
      <c r="I67" s="133">
        <f>laps_times[[#This Row],[celk. čas]]</f>
        <v>0.18138657407407408</v>
      </c>
      <c r="J67" s="129" t="str">
        <f>IF(ISBLANK(laps_times[[#This Row],[1]]),"DNF",CONCATENATE(RANK(rounds_cum_time[[#This Row],[1]],rounds_cum_time[1],1),"."))</f>
        <v>49.</v>
      </c>
      <c r="K67" s="129" t="str">
        <f>IF(ISBLANK(laps_times[[#This Row],[2]]),"DNF",CONCATENATE(RANK(rounds_cum_time[[#This Row],[2]],rounds_cum_time[2],1),"."))</f>
        <v>50.</v>
      </c>
      <c r="L67" s="129" t="str">
        <f>IF(ISBLANK(laps_times[[#This Row],[3]]),"DNF",CONCATENATE(RANK(rounds_cum_time[[#This Row],[3]],rounds_cum_time[3],1),"."))</f>
        <v>52.</v>
      </c>
      <c r="M67" s="129" t="str">
        <f>IF(ISBLANK(laps_times[[#This Row],[4]]),"DNF",CONCATENATE(RANK(rounds_cum_time[[#This Row],[4]],rounds_cum_time[4],1),"."))</f>
        <v>54.</v>
      </c>
      <c r="N67" s="129" t="str">
        <f>IF(ISBLANK(laps_times[[#This Row],[5]]),"DNF",CONCATENATE(RANK(rounds_cum_time[[#This Row],[5]],rounds_cum_time[5],1),"."))</f>
        <v>55.</v>
      </c>
      <c r="O67" s="129" t="str">
        <f>IF(ISBLANK(laps_times[[#This Row],[6]]),"DNF",CONCATENATE(RANK(rounds_cum_time[[#This Row],[6]],rounds_cum_time[6],1),"."))</f>
        <v>55.</v>
      </c>
      <c r="P67" s="129" t="str">
        <f>IF(ISBLANK(laps_times[[#This Row],[7]]),"DNF",CONCATENATE(RANK(rounds_cum_time[[#This Row],[7]],rounds_cum_time[7],1),"."))</f>
        <v>55.</v>
      </c>
      <c r="Q67" s="129" t="str">
        <f>IF(ISBLANK(laps_times[[#This Row],[8]]),"DNF",CONCATENATE(RANK(rounds_cum_time[[#This Row],[8]],rounds_cum_time[8],1),"."))</f>
        <v>55.</v>
      </c>
      <c r="R67" s="129" t="str">
        <f>IF(ISBLANK(laps_times[[#This Row],[9]]),"DNF",CONCATENATE(RANK(rounds_cum_time[[#This Row],[9]],rounds_cum_time[9],1),"."))</f>
        <v>55.</v>
      </c>
      <c r="S67" s="129" t="str">
        <f>IF(ISBLANK(laps_times[[#This Row],[10]]),"DNF",CONCATENATE(RANK(rounds_cum_time[[#This Row],[10]],rounds_cum_time[10],1),"."))</f>
        <v>54.</v>
      </c>
      <c r="T67" s="129" t="str">
        <f>IF(ISBLANK(laps_times[[#This Row],[11]]),"DNF",CONCATENATE(RANK(rounds_cum_time[[#This Row],[11]],rounds_cum_time[11],1),"."))</f>
        <v>54.</v>
      </c>
      <c r="U67" s="129" t="str">
        <f>IF(ISBLANK(laps_times[[#This Row],[12]]),"DNF",CONCATENATE(RANK(rounds_cum_time[[#This Row],[12]],rounds_cum_time[12],1),"."))</f>
        <v>55.</v>
      </c>
      <c r="V67" s="129" t="str">
        <f>IF(ISBLANK(laps_times[[#This Row],[13]]),"DNF",CONCATENATE(RANK(rounds_cum_time[[#This Row],[13]],rounds_cum_time[13],1),"."))</f>
        <v>54.</v>
      </c>
      <c r="W67" s="129" t="str">
        <f>IF(ISBLANK(laps_times[[#This Row],[14]]),"DNF",CONCATENATE(RANK(rounds_cum_time[[#This Row],[14]],rounds_cum_time[14],1),"."))</f>
        <v>56.</v>
      </c>
      <c r="X67" s="129" t="str">
        <f>IF(ISBLANK(laps_times[[#This Row],[15]]),"DNF",CONCATENATE(RANK(rounds_cum_time[[#This Row],[15]],rounds_cum_time[15],1),"."))</f>
        <v>58.</v>
      </c>
      <c r="Y67" s="129" t="str">
        <f>IF(ISBLANK(laps_times[[#This Row],[16]]),"DNF",CONCATENATE(RANK(rounds_cum_time[[#This Row],[16]],rounds_cum_time[16],1),"."))</f>
        <v>59.</v>
      </c>
      <c r="Z67" s="129" t="str">
        <f>IF(ISBLANK(laps_times[[#This Row],[17]]),"DNF",CONCATENATE(RANK(rounds_cum_time[[#This Row],[17]],rounds_cum_time[17],1),"."))</f>
        <v>59.</v>
      </c>
      <c r="AA67" s="129" t="str">
        <f>IF(ISBLANK(laps_times[[#This Row],[18]]),"DNF",CONCATENATE(RANK(rounds_cum_time[[#This Row],[18]],rounds_cum_time[18],1),"."))</f>
        <v>59.</v>
      </c>
      <c r="AB67" s="129" t="str">
        <f>IF(ISBLANK(laps_times[[#This Row],[19]]),"DNF",CONCATENATE(RANK(rounds_cum_time[[#This Row],[19]],rounds_cum_time[19],1),"."))</f>
        <v>59.</v>
      </c>
      <c r="AC67" s="129" t="str">
        <f>IF(ISBLANK(laps_times[[#This Row],[20]]),"DNF",CONCATENATE(RANK(rounds_cum_time[[#This Row],[20]],rounds_cum_time[20],1),"."))</f>
        <v>60.</v>
      </c>
      <c r="AD67" s="129" t="str">
        <f>IF(ISBLANK(laps_times[[#This Row],[21]]),"DNF",CONCATENATE(RANK(rounds_cum_time[[#This Row],[21]],rounds_cum_time[21],1),"."))</f>
        <v>60.</v>
      </c>
      <c r="AE67" s="129" t="str">
        <f>IF(ISBLANK(laps_times[[#This Row],[22]]),"DNF",CONCATENATE(RANK(rounds_cum_time[[#This Row],[22]],rounds_cum_time[22],1),"."))</f>
        <v>60.</v>
      </c>
      <c r="AF67" s="129" t="str">
        <f>IF(ISBLANK(laps_times[[#This Row],[23]]),"DNF",CONCATENATE(RANK(rounds_cum_time[[#This Row],[23]],rounds_cum_time[23],1),"."))</f>
        <v>60.</v>
      </c>
      <c r="AG67" s="129" t="str">
        <f>IF(ISBLANK(laps_times[[#This Row],[24]]),"DNF",CONCATENATE(RANK(rounds_cum_time[[#This Row],[24]],rounds_cum_time[24],1),"."))</f>
        <v>60.</v>
      </c>
      <c r="AH67" s="129" t="str">
        <f>IF(ISBLANK(laps_times[[#This Row],[25]]),"DNF",CONCATENATE(RANK(rounds_cum_time[[#This Row],[25]],rounds_cum_time[25],1),"."))</f>
        <v>60.</v>
      </c>
      <c r="AI67" s="129" t="str">
        <f>IF(ISBLANK(laps_times[[#This Row],[26]]),"DNF",CONCATENATE(RANK(rounds_cum_time[[#This Row],[26]],rounds_cum_time[26],1),"."))</f>
        <v>59.</v>
      </c>
      <c r="AJ67" s="129" t="str">
        <f>IF(ISBLANK(laps_times[[#This Row],[27]]),"DNF",CONCATENATE(RANK(rounds_cum_time[[#This Row],[27]],rounds_cum_time[27],1),"."))</f>
        <v>59.</v>
      </c>
      <c r="AK67" s="129" t="str">
        <f>IF(ISBLANK(laps_times[[#This Row],[28]]),"DNF",CONCATENATE(RANK(rounds_cum_time[[#This Row],[28]],rounds_cum_time[28],1),"."))</f>
        <v>59.</v>
      </c>
      <c r="AL67" s="129" t="str">
        <f>IF(ISBLANK(laps_times[[#This Row],[29]]),"DNF",CONCATENATE(RANK(rounds_cum_time[[#This Row],[29]],rounds_cum_time[29],1),"."))</f>
        <v>59.</v>
      </c>
      <c r="AM67" s="129" t="str">
        <f>IF(ISBLANK(laps_times[[#This Row],[30]]),"DNF",CONCATENATE(RANK(rounds_cum_time[[#This Row],[30]],rounds_cum_time[30],1),"."))</f>
        <v>59.</v>
      </c>
      <c r="AN67" s="129" t="str">
        <f>IF(ISBLANK(laps_times[[#This Row],[31]]),"DNF",CONCATENATE(RANK(rounds_cum_time[[#This Row],[31]],rounds_cum_time[31],1),"."))</f>
        <v>59.</v>
      </c>
      <c r="AO67" s="129" t="str">
        <f>IF(ISBLANK(laps_times[[#This Row],[32]]),"DNF",CONCATENATE(RANK(rounds_cum_time[[#This Row],[32]],rounds_cum_time[32],1),"."))</f>
        <v>59.</v>
      </c>
      <c r="AP67" s="129" t="str">
        <f>IF(ISBLANK(laps_times[[#This Row],[33]]),"DNF",CONCATENATE(RANK(rounds_cum_time[[#This Row],[33]],rounds_cum_time[33],1),"."))</f>
        <v>59.</v>
      </c>
      <c r="AQ67" s="129" t="str">
        <f>IF(ISBLANK(laps_times[[#This Row],[34]]),"DNF",CONCATENATE(RANK(rounds_cum_time[[#This Row],[34]],rounds_cum_time[34],1),"."))</f>
        <v>58.</v>
      </c>
      <c r="AR67" s="129" t="str">
        <f>IF(ISBLANK(laps_times[[#This Row],[35]]),"DNF",CONCATENATE(RANK(rounds_cum_time[[#This Row],[35]],rounds_cum_time[35],1),"."))</f>
        <v>59.</v>
      </c>
      <c r="AS67" s="129" t="str">
        <f>IF(ISBLANK(laps_times[[#This Row],[36]]),"DNF",CONCATENATE(RANK(rounds_cum_time[[#This Row],[36]],rounds_cum_time[36],1),"."))</f>
        <v>58.</v>
      </c>
      <c r="AT67" s="129" t="str">
        <f>IF(ISBLANK(laps_times[[#This Row],[37]]),"DNF",CONCATENATE(RANK(rounds_cum_time[[#This Row],[37]],rounds_cum_time[37],1),"."))</f>
        <v>57.</v>
      </c>
      <c r="AU67" s="129" t="str">
        <f>IF(ISBLANK(laps_times[[#This Row],[38]]),"DNF",CONCATENATE(RANK(rounds_cum_time[[#This Row],[38]],rounds_cum_time[38],1),"."))</f>
        <v>57.</v>
      </c>
      <c r="AV67" s="129" t="str">
        <f>IF(ISBLANK(laps_times[[#This Row],[39]]),"DNF",CONCATENATE(RANK(rounds_cum_time[[#This Row],[39]],rounds_cum_time[39],1),"."))</f>
        <v>57.</v>
      </c>
      <c r="AW67" s="129" t="str">
        <f>IF(ISBLANK(laps_times[[#This Row],[40]]),"DNF",CONCATENATE(RANK(rounds_cum_time[[#This Row],[40]],rounds_cum_time[40],1),"."))</f>
        <v>57.</v>
      </c>
      <c r="AX67" s="129" t="str">
        <f>IF(ISBLANK(laps_times[[#This Row],[41]]),"DNF",CONCATENATE(RANK(rounds_cum_time[[#This Row],[41]],rounds_cum_time[41],1),"."))</f>
        <v>57.</v>
      </c>
      <c r="AY67" s="129" t="str">
        <f>IF(ISBLANK(laps_times[[#This Row],[42]]),"DNF",CONCATENATE(RANK(rounds_cum_time[[#This Row],[42]],rounds_cum_time[42],1),"."))</f>
        <v>57.</v>
      </c>
      <c r="AZ67" s="129" t="str">
        <f>IF(ISBLANK(laps_times[[#This Row],[43]]),"DNF",CONCATENATE(RANK(rounds_cum_time[[#This Row],[43]],rounds_cum_time[43],1),"."))</f>
        <v>57.</v>
      </c>
      <c r="BA67" s="129" t="str">
        <f>IF(ISBLANK(laps_times[[#This Row],[44]]),"DNF",CONCATENATE(RANK(rounds_cum_time[[#This Row],[44]],rounds_cum_time[44],1),"."))</f>
        <v>57.</v>
      </c>
      <c r="BB67" s="129" t="str">
        <f>IF(ISBLANK(laps_times[[#This Row],[45]]),"DNF",CONCATENATE(RANK(rounds_cum_time[[#This Row],[45]],rounds_cum_time[45],1),"."))</f>
        <v>59.</v>
      </c>
      <c r="BC67" s="129" t="str">
        <f>IF(ISBLANK(laps_times[[#This Row],[46]]),"DNF",CONCATENATE(RANK(rounds_cum_time[[#This Row],[46]],rounds_cum_time[46],1),"."))</f>
        <v>58.</v>
      </c>
      <c r="BD67" s="129" t="str">
        <f>IF(ISBLANK(laps_times[[#This Row],[47]]),"DNF",CONCATENATE(RANK(rounds_cum_time[[#This Row],[47]],rounds_cum_time[47],1),"."))</f>
        <v>58.</v>
      </c>
      <c r="BE67" s="129" t="str">
        <f>IF(ISBLANK(laps_times[[#This Row],[48]]),"DNF",CONCATENATE(RANK(rounds_cum_time[[#This Row],[48]],rounds_cum_time[48],1),"."))</f>
        <v>58.</v>
      </c>
      <c r="BF67" s="129" t="str">
        <f>IF(ISBLANK(laps_times[[#This Row],[49]]),"DNF",CONCATENATE(RANK(rounds_cum_time[[#This Row],[49]],rounds_cum_time[49],1),"."))</f>
        <v>58.</v>
      </c>
      <c r="BG67" s="129" t="str">
        <f>IF(ISBLANK(laps_times[[#This Row],[50]]),"DNF",CONCATENATE(RANK(rounds_cum_time[[#This Row],[50]],rounds_cum_time[50],1),"."))</f>
        <v>58.</v>
      </c>
      <c r="BH67" s="129" t="str">
        <f>IF(ISBLANK(laps_times[[#This Row],[51]]),"DNF",CONCATENATE(RANK(rounds_cum_time[[#This Row],[51]],rounds_cum_time[51],1),"."))</f>
        <v>57.</v>
      </c>
      <c r="BI67" s="129" t="str">
        <f>IF(ISBLANK(laps_times[[#This Row],[52]]),"DNF",CONCATENATE(RANK(rounds_cum_time[[#This Row],[52]],rounds_cum_time[52],1),"."))</f>
        <v>55.</v>
      </c>
      <c r="BJ67" s="129" t="str">
        <f>IF(ISBLANK(laps_times[[#This Row],[53]]),"DNF",CONCATENATE(RANK(rounds_cum_time[[#This Row],[53]],rounds_cum_time[53],1),"."))</f>
        <v>54.</v>
      </c>
      <c r="BK67" s="129" t="str">
        <f>IF(ISBLANK(laps_times[[#This Row],[54]]),"DNF",CONCATENATE(RANK(rounds_cum_time[[#This Row],[54]],rounds_cum_time[54],1),"."))</f>
        <v>55.</v>
      </c>
      <c r="BL67" s="129" t="str">
        <f>IF(ISBLANK(laps_times[[#This Row],[55]]),"DNF",CONCATENATE(RANK(rounds_cum_time[[#This Row],[55]],rounds_cum_time[55],1),"."))</f>
        <v>53.</v>
      </c>
      <c r="BM67" s="129" t="str">
        <f>IF(ISBLANK(laps_times[[#This Row],[56]]),"DNF",CONCATENATE(RANK(rounds_cum_time[[#This Row],[56]],rounds_cum_time[56],1),"."))</f>
        <v>52.</v>
      </c>
      <c r="BN67" s="129" t="str">
        <f>IF(ISBLANK(laps_times[[#This Row],[57]]),"DNF",CONCATENATE(RANK(rounds_cum_time[[#This Row],[57]],rounds_cum_time[57],1),"."))</f>
        <v>52.</v>
      </c>
      <c r="BO67" s="129" t="str">
        <f>IF(ISBLANK(laps_times[[#This Row],[58]]),"DNF",CONCATENATE(RANK(rounds_cum_time[[#This Row],[58]],rounds_cum_time[58],1),"."))</f>
        <v>52.</v>
      </c>
      <c r="BP67" s="129" t="str">
        <f>IF(ISBLANK(laps_times[[#This Row],[59]]),"DNF",CONCATENATE(RANK(rounds_cum_time[[#This Row],[59]],rounds_cum_time[59],1),"."))</f>
        <v>53.</v>
      </c>
      <c r="BQ67" s="129" t="str">
        <f>IF(ISBLANK(laps_times[[#This Row],[60]]),"DNF",CONCATENATE(RANK(rounds_cum_time[[#This Row],[60]],rounds_cum_time[60],1),"."))</f>
        <v>53.</v>
      </c>
      <c r="BR67" s="129" t="str">
        <f>IF(ISBLANK(laps_times[[#This Row],[61]]),"DNF",CONCATENATE(RANK(rounds_cum_time[[#This Row],[61]],rounds_cum_time[61],1),"."))</f>
        <v>53.</v>
      </c>
      <c r="BS67" s="129" t="str">
        <f>IF(ISBLANK(laps_times[[#This Row],[62]]),"DNF",CONCATENATE(RANK(rounds_cum_time[[#This Row],[62]],rounds_cum_time[62],1),"."))</f>
        <v>53.</v>
      </c>
      <c r="BT67" s="129" t="str">
        <f>IF(ISBLANK(laps_times[[#This Row],[63]]),"DNF",CONCATENATE(RANK(rounds_cum_time[[#This Row],[63]],rounds_cum_time[63],1),"."))</f>
        <v>53.</v>
      </c>
      <c r="BU67" s="129" t="str">
        <f>IF(ISBLANK(laps_times[[#This Row],[64]]),"DNF",CONCATENATE(RANK(rounds_cum_time[[#This Row],[64]],rounds_cum_time[64],1),"."))</f>
        <v>53.</v>
      </c>
      <c r="BV67" s="129" t="str">
        <f>IF(ISBLANK(laps_times[[#This Row],[65]]),"DNF",CONCATENATE(RANK(rounds_cum_time[[#This Row],[65]],rounds_cum_time[65],1),"."))</f>
        <v>54.</v>
      </c>
      <c r="BW67" s="129" t="str">
        <f>IF(ISBLANK(laps_times[[#This Row],[66]]),"DNF",CONCATENATE(RANK(rounds_cum_time[[#This Row],[66]],rounds_cum_time[66],1),"."))</f>
        <v>54.</v>
      </c>
      <c r="BX67" s="129" t="str">
        <f>IF(ISBLANK(laps_times[[#This Row],[67]]),"DNF",CONCATENATE(RANK(rounds_cum_time[[#This Row],[67]],rounds_cum_time[67],1),"."))</f>
        <v>54.</v>
      </c>
      <c r="BY67" s="129" t="str">
        <f>IF(ISBLANK(laps_times[[#This Row],[68]]),"DNF",CONCATENATE(RANK(rounds_cum_time[[#This Row],[68]],rounds_cum_time[68],1),"."))</f>
        <v>54.</v>
      </c>
      <c r="BZ67" s="129" t="str">
        <f>IF(ISBLANK(laps_times[[#This Row],[69]]),"DNF",CONCATENATE(RANK(rounds_cum_time[[#This Row],[69]],rounds_cum_time[69],1),"."))</f>
        <v>54.</v>
      </c>
      <c r="CA67" s="129" t="str">
        <f>IF(ISBLANK(laps_times[[#This Row],[70]]),"DNF",CONCATENATE(RANK(rounds_cum_time[[#This Row],[70]],rounds_cum_time[70],1),"."))</f>
        <v>55.</v>
      </c>
      <c r="CB67" s="129" t="str">
        <f>IF(ISBLANK(laps_times[[#This Row],[71]]),"DNF",CONCATENATE(RANK(rounds_cum_time[[#This Row],[71]],rounds_cum_time[71],1),"."))</f>
        <v>55.</v>
      </c>
      <c r="CC67" s="129" t="str">
        <f>IF(ISBLANK(laps_times[[#This Row],[72]]),"DNF",CONCATENATE(RANK(rounds_cum_time[[#This Row],[72]],rounds_cum_time[72],1),"."))</f>
        <v>55.</v>
      </c>
      <c r="CD67" s="129" t="str">
        <f>IF(ISBLANK(laps_times[[#This Row],[73]]),"DNF",CONCATENATE(RANK(rounds_cum_time[[#This Row],[73]],rounds_cum_time[73],1),"."))</f>
        <v>54.</v>
      </c>
      <c r="CE67" s="129" t="str">
        <f>IF(ISBLANK(laps_times[[#This Row],[74]]),"DNF",CONCATENATE(RANK(rounds_cum_time[[#This Row],[74]],rounds_cum_time[74],1),"."))</f>
        <v>55.</v>
      </c>
      <c r="CF67" s="129" t="str">
        <f>IF(ISBLANK(laps_times[[#This Row],[75]]),"DNF",CONCATENATE(RANK(rounds_cum_time[[#This Row],[75]],rounds_cum_time[75],1),"."))</f>
        <v>55.</v>
      </c>
      <c r="CG67" s="129" t="str">
        <f>IF(ISBLANK(laps_times[[#This Row],[76]]),"DNF",CONCATENATE(RANK(rounds_cum_time[[#This Row],[76]],rounds_cum_time[76],1),"."))</f>
        <v>56.</v>
      </c>
      <c r="CH67" s="129" t="str">
        <f>IF(ISBLANK(laps_times[[#This Row],[77]]),"DNF",CONCATENATE(RANK(rounds_cum_time[[#This Row],[77]],rounds_cum_time[77],1),"."))</f>
        <v>56.</v>
      </c>
      <c r="CI67" s="129" t="str">
        <f>IF(ISBLANK(laps_times[[#This Row],[78]]),"DNF",CONCATENATE(RANK(rounds_cum_time[[#This Row],[78]],rounds_cum_time[78],1),"."))</f>
        <v>56.</v>
      </c>
      <c r="CJ67" s="129" t="str">
        <f>IF(ISBLANK(laps_times[[#This Row],[79]]),"DNF",CONCATENATE(RANK(rounds_cum_time[[#This Row],[79]],rounds_cum_time[79],1),"."))</f>
        <v>56.</v>
      </c>
      <c r="CK67" s="129" t="str">
        <f>IF(ISBLANK(laps_times[[#This Row],[80]]),"DNF",CONCATENATE(RANK(rounds_cum_time[[#This Row],[80]],rounds_cum_time[80],1),"."))</f>
        <v>56.</v>
      </c>
      <c r="CL67" s="129" t="str">
        <f>IF(ISBLANK(laps_times[[#This Row],[81]]),"DNF",CONCATENATE(RANK(rounds_cum_time[[#This Row],[81]],rounds_cum_time[81],1),"."))</f>
        <v>57.</v>
      </c>
      <c r="CM67" s="129" t="str">
        <f>IF(ISBLANK(laps_times[[#This Row],[82]]),"DNF",CONCATENATE(RANK(rounds_cum_time[[#This Row],[82]],rounds_cum_time[82],1),"."))</f>
        <v>57.</v>
      </c>
      <c r="CN67" s="129" t="str">
        <f>IF(ISBLANK(laps_times[[#This Row],[83]]),"DNF",CONCATENATE(RANK(rounds_cum_time[[#This Row],[83]],rounds_cum_time[83],1),"."))</f>
        <v>59.</v>
      </c>
      <c r="CO67" s="129" t="str">
        <f>IF(ISBLANK(laps_times[[#This Row],[84]]),"DNF",CONCATENATE(RANK(rounds_cum_time[[#This Row],[84]],rounds_cum_time[84],1),"."))</f>
        <v>61.</v>
      </c>
      <c r="CP67" s="129" t="str">
        <f>IF(ISBLANK(laps_times[[#This Row],[85]]),"DNF",CONCATENATE(RANK(rounds_cum_time[[#This Row],[85]],rounds_cum_time[85],1),"."))</f>
        <v>61.</v>
      </c>
      <c r="CQ67" s="129" t="str">
        <f>IF(ISBLANK(laps_times[[#This Row],[86]]),"DNF",CONCATENATE(RANK(rounds_cum_time[[#This Row],[86]],rounds_cum_time[86],1),"."))</f>
        <v>61.</v>
      </c>
      <c r="CR67" s="129" t="str">
        <f>IF(ISBLANK(laps_times[[#This Row],[87]]),"DNF",CONCATENATE(RANK(rounds_cum_time[[#This Row],[87]],rounds_cum_time[87],1),"."))</f>
        <v>61.</v>
      </c>
      <c r="CS67" s="129" t="str">
        <f>IF(ISBLANK(laps_times[[#This Row],[88]]),"DNF",CONCATENATE(RANK(rounds_cum_time[[#This Row],[88]],rounds_cum_time[88],1),"."))</f>
        <v>61.</v>
      </c>
      <c r="CT67" s="129" t="str">
        <f>IF(ISBLANK(laps_times[[#This Row],[89]]),"DNF",CONCATENATE(RANK(rounds_cum_time[[#This Row],[89]],rounds_cum_time[89],1),"."))</f>
        <v>60.</v>
      </c>
      <c r="CU67" s="129" t="str">
        <f>IF(ISBLANK(laps_times[[#This Row],[90]]),"DNF",CONCATENATE(RANK(rounds_cum_time[[#This Row],[90]],rounds_cum_time[90],1),"."))</f>
        <v>60.</v>
      </c>
      <c r="CV67" s="129" t="str">
        <f>IF(ISBLANK(laps_times[[#This Row],[91]]),"DNF",CONCATENATE(RANK(rounds_cum_time[[#This Row],[91]],rounds_cum_time[91],1),"."))</f>
        <v>60.</v>
      </c>
      <c r="CW67" s="129" t="str">
        <f>IF(ISBLANK(laps_times[[#This Row],[92]]),"DNF",CONCATENATE(RANK(rounds_cum_time[[#This Row],[92]],rounds_cum_time[92],1),"."))</f>
        <v>60.</v>
      </c>
      <c r="CX67" s="129" t="str">
        <f>IF(ISBLANK(laps_times[[#This Row],[93]]),"DNF",CONCATENATE(RANK(rounds_cum_time[[#This Row],[93]],rounds_cum_time[93],1),"."))</f>
        <v>61.</v>
      </c>
      <c r="CY67" s="129" t="str">
        <f>IF(ISBLANK(laps_times[[#This Row],[94]]),"DNF",CONCATENATE(RANK(rounds_cum_time[[#This Row],[94]],rounds_cum_time[94],1),"."))</f>
        <v>61.</v>
      </c>
      <c r="CZ67" s="129" t="str">
        <f>IF(ISBLANK(laps_times[[#This Row],[95]]),"DNF",CONCATENATE(RANK(rounds_cum_time[[#This Row],[95]],rounds_cum_time[95],1),"."))</f>
        <v>61.</v>
      </c>
      <c r="DA67" s="129" t="str">
        <f>IF(ISBLANK(laps_times[[#This Row],[96]]),"DNF",CONCATENATE(RANK(rounds_cum_time[[#This Row],[96]],rounds_cum_time[96],1),"."))</f>
        <v>61.</v>
      </c>
      <c r="DB67" s="129" t="str">
        <f>IF(ISBLANK(laps_times[[#This Row],[97]]),"DNF",CONCATENATE(RANK(rounds_cum_time[[#This Row],[97]],rounds_cum_time[97],1),"."))</f>
        <v>62.</v>
      </c>
      <c r="DC67" s="129" t="str">
        <f>IF(ISBLANK(laps_times[[#This Row],[98]]),"DNF",CONCATENATE(RANK(rounds_cum_time[[#This Row],[98]],rounds_cum_time[98],1),"."))</f>
        <v>62.</v>
      </c>
      <c r="DD67" s="129" t="str">
        <f>IF(ISBLANK(laps_times[[#This Row],[99]]),"DNF",CONCATENATE(RANK(rounds_cum_time[[#This Row],[99]],rounds_cum_time[99],1),"."))</f>
        <v>62.</v>
      </c>
      <c r="DE67" s="129" t="str">
        <f>IF(ISBLANK(laps_times[[#This Row],[100]]),"DNF",CONCATENATE(RANK(rounds_cum_time[[#This Row],[100]],rounds_cum_time[100],1),"."))</f>
        <v>62.</v>
      </c>
      <c r="DF67" s="129" t="str">
        <f>IF(ISBLANK(laps_times[[#This Row],[101]]),"DNF",CONCATENATE(RANK(rounds_cum_time[[#This Row],[101]],rounds_cum_time[101],1),"."))</f>
        <v>63.</v>
      </c>
      <c r="DG67" s="129" t="str">
        <f>IF(ISBLANK(laps_times[[#This Row],[102]]),"DNF",CONCATENATE(RANK(rounds_cum_time[[#This Row],[102]],rounds_cum_time[102],1),"."))</f>
        <v>63.</v>
      </c>
      <c r="DH67" s="129" t="str">
        <f>IF(ISBLANK(laps_times[[#This Row],[103]]),"DNF",CONCATENATE(RANK(rounds_cum_time[[#This Row],[103]],rounds_cum_time[103],1),"."))</f>
        <v>63.</v>
      </c>
      <c r="DI67" s="130" t="str">
        <f>IF(ISBLANK(laps_times[[#This Row],[104]]),"DNF",CONCATENATE(RANK(rounds_cum_time[[#This Row],[104]],rounds_cum_time[104],1),"."))</f>
        <v>63.</v>
      </c>
      <c r="DJ67" s="130" t="str">
        <f>IF(ISBLANK(laps_times[[#This Row],[105]]),"DNF",CONCATENATE(RANK(rounds_cum_time[[#This Row],[105]],rounds_cum_time[105],1),"."))</f>
        <v>64.</v>
      </c>
    </row>
    <row r="68" spans="2:114">
      <c r="B68" s="123">
        <f>laps_times[[#This Row],[poř]]</f>
        <v>65</v>
      </c>
      <c r="C68" s="128">
        <f>laps_times[[#This Row],[s.č.]]</f>
        <v>81</v>
      </c>
      <c r="D68" s="124" t="str">
        <f>laps_times[[#This Row],[jméno]]</f>
        <v>Svoboda Václav</v>
      </c>
      <c r="E68" s="125">
        <f>laps_times[[#This Row],[roč]]</f>
        <v>1949</v>
      </c>
      <c r="F68" s="125" t="str">
        <f>laps_times[[#This Row],[kat]]</f>
        <v>M70</v>
      </c>
      <c r="G68" s="125">
        <f>laps_times[[#This Row],[poř_kat]]</f>
        <v>1</v>
      </c>
      <c r="H68" s="124" t="str">
        <f>IF(ISBLANK(laps_times[[#This Row],[klub]]),"-",laps_times[[#This Row],[klub]])</f>
        <v>Plnej pupek Č.Budějovice</v>
      </c>
      <c r="I68" s="133">
        <f>laps_times[[#This Row],[celk. čas]]</f>
        <v>0.18142245370370369</v>
      </c>
      <c r="J68" s="129" t="str">
        <f>IF(ISBLANK(laps_times[[#This Row],[1]]),"DNF",CONCATENATE(RANK(rounds_cum_time[[#This Row],[1]],rounds_cum_time[1],1),"."))</f>
        <v>48.</v>
      </c>
      <c r="K68" s="129" t="str">
        <f>IF(ISBLANK(laps_times[[#This Row],[2]]),"DNF",CONCATENATE(RANK(rounds_cum_time[[#This Row],[2]],rounds_cum_time[2],1),"."))</f>
        <v>47.</v>
      </c>
      <c r="L68" s="129" t="str">
        <f>IF(ISBLANK(laps_times[[#This Row],[3]]),"DNF",CONCATENATE(RANK(rounds_cum_time[[#This Row],[3]],rounds_cum_time[3],1),"."))</f>
        <v>47.</v>
      </c>
      <c r="M68" s="129" t="str">
        <f>IF(ISBLANK(laps_times[[#This Row],[4]]),"DNF",CONCATENATE(RANK(rounds_cum_time[[#This Row],[4]],rounds_cum_time[4],1),"."))</f>
        <v>43.</v>
      </c>
      <c r="N68" s="129" t="str">
        <f>IF(ISBLANK(laps_times[[#This Row],[5]]),"DNF",CONCATENATE(RANK(rounds_cum_time[[#This Row],[5]],rounds_cum_time[5],1),"."))</f>
        <v>42.</v>
      </c>
      <c r="O68" s="129" t="str">
        <f>IF(ISBLANK(laps_times[[#This Row],[6]]),"DNF",CONCATENATE(RANK(rounds_cum_time[[#This Row],[6]],rounds_cum_time[6],1),"."))</f>
        <v>42.</v>
      </c>
      <c r="P68" s="129" t="str">
        <f>IF(ISBLANK(laps_times[[#This Row],[7]]),"DNF",CONCATENATE(RANK(rounds_cum_time[[#This Row],[7]],rounds_cum_time[7],1),"."))</f>
        <v>42.</v>
      </c>
      <c r="Q68" s="129" t="str">
        <f>IF(ISBLANK(laps_times[[#This Row],[8]]),"DNF",CONCATENATE(RANK(rounds_cum_time[[#This Row],[8]],rounds_cum_time[8],1),"."))</f>
        <v>42.</v>
      </c>
      <c r="R68" s="129" t="str">
        <f>IF(ISBLANK(laps_times[[#This Row],[9]]),"DNF",CONCATENATE(RANK(rounds_cum_time[[#This Row],[9]],rounds_cum_time[9],1),"."))</f>
        <v>42.</v>
      </c>
      <c r="S68" s="129" t="str">
        <f>IF(ISBLANK(laps_times[[#This Row],[10]]),"DNF",CONCATENATE(RANK(rounds_cum_time[[#This Row],[10]],rounds_cum_time[10],1),"."))</f>
        <v>44.</v>
      </c>
      <c r="T68" s="129" t="str">
        <f>IF(ISBLANK(laps_times[[#This Row],[11]]),"DNF",CONCATENATE(RANK(rounds_cum_time[[#This Row],[11]],rounds_cum_time[11],1),"."))</f>
        <v>44.</v>
      </c>
      <c r="U68" s="129" t="str">
        <f>IF(ISBLANK(laps_times[[#This Row],[12]]),"DNF",CONCATENATE(RANK(rounds_cum_time[[#This Row],[12]],rounds_cum_time[12],1),"."))</f>
        <v>45.</v>
      </c>
      <c r="V68" s="129" t="str">
        <f>IF(ISBLANK(laps_times[[#This Row],[13]]),"DNF",CONCATENATE(RANK(rounds_cum_time[[#This Row],[13]],rounds_cum_time[13],1),"."))</f>
        <v>45.</v>
      </c>
      <c r="W68" s="129" t="str">
        <f>IF(ISBLANK(laps_times[[#This Row],[14]]),"DNF",CONCATENATE(RANK(rounds_cum_time[[#This Row],[14]],rounds_cum_time[14],1),"."))</f>
        <v>45.</v>
      </c>
      <c r="X68" s="129" t="str">
        <f>IF(ISBLANK(laps_times[[#This Row],[15]]),"DNF",CONCATENATE(RANK(rounds_cum_time[[#This Row],[15]],rounds_cum_time[15],1),"."))</f>
        <v>46.</v>
      </c>
      <c r="Y68" s="129" t="str">
        <f>IF(ISBLANK(laps_times[[#This Row],[16]]),"DNF",CONCATENATE(RANK(rounds_cum_time[[#This Row],[16]],rounds_cum_time[16],1),"."))</f>
        <v>45.</v>
      </c>
      <c r="Z68" s="129" t="str">
        <f>IF(ISBLANK(laps_times[[#This Row],[17]]),"DNF",CONCATENATE(RANK(rounds_cum_time[[#This Row],[17]],rounds_cum_time[17],1),"."))</f>
        <v>46.</v>
      </c>
      <c r="AA68" s="129" t="str">
        <f>IF(ISBLANK(laps_times[[#This Row],[18]]),"DNF",CONCATENATE(RANK(rounds_cum_time[[#This Row],[18]],rounds_cum_time[18],1),"."))</f>
        <v>47.</v>
      </c>
      <c r="AB68" s="129" t="str">
        <f>IF(ISBLANK(laps_times[[#This Row],[19]]),"DNF",CONCATENATE(RANK(rounds_cum_time[[#This Row],[19]],rounds_cum_time[19],1),"."))</f>
        <v>47.</v>
      </c>
      <c r="AC68" s="129" t="str">
        <f>IF(ISBLANK(laps_times[[#This Row],[20]]),"DNF",CONCATENATE(RANK(rounds_cum_time[[#This Row],[20]],rounds_cum_time[20],1),"."))</f>
        <v>47.</v>
      </c>
      <c r="AD68" s="129" t="str">
        <f>IF(ISBLANK(laps_times[[#This Row],[21]]),"DNF",CONCATENATE(RANK(rounds_cum_time[[#This Row],[21]],rounds_cum_time[21],1),"."))</f>
        <v>47.</v>
      </c>
      <c r="AE68" s="129" t="str">
        <f>IF(ISBLANK(laps_times[[#This Row],[22]]),"DNF",CONCATENATE(RANK(rounds_cum_time[[#This Row],[22]],rounds_cum_time[22],1),"."))</f>
        <v>47.</v>
      </c>
      <c r="AF68" s="129" t="str">
        <f>IF(ISBLANK(laps_times[[#This Row],[23]]),"DNF",CONCATENATE(RANK(rounds_cum_time[[#This Row],[23]],rounds_cum_time[23],1),"."))</f>
        <v>47.</v>
      </c>
      <c r="AG68" s="129" t="str">
        <f>IF(ISBLANK(laps_times[[#This Row],[24]]),"DNF",CONCATENATE(RANK(rounds_cum_time[[#This Row],[24]],rounds_cum_time[24],1),"."))</f>
        <v>48.</v>
      </c>
      <c r="AH68" s="129" t="str">
        <f>IF(ISBLANK(laps_times[[#This Row],[25]]),"DNF",CONCATENATE(RANK(rounds_cum_time[[#This Row],[25]],rounds_cum_time[25],1),"."))</f>
        <v>49.</v>
      </c>
      <c r="AI68" s="129" t="str">
        <f>IF(ISBLANK(laps_times[[#This Row],[26]]),"DNF",CONCATENATE(RANK(rounds_cum_time[[#This Row],[26]],rounds_cum_time[26],1),"."))</f>
        <v>49.</v>
      </c>
      <c r="AJ68" s="129" t="str">
        <f>IF(ISBLANK(laps_times[[#This Row],[27]]),"DNF",CONCATENATE(RANK(rounds_cum_time[[#This Row],[27]],rounds_cum_time[27],1),"."))</f>
        <v>49.</v>
      </c>
      <c r="AK68" s="129" t="str">
        <f>IF(ISBLANK(laps_times[[#This Row],[28]]),"DNF",CONCATENATE(RANK(rounds_cum_time[[#This Row],[28]],rounds_cum_time[28],1),"."))</f>
        <v>49.</v>
      </c>
      <c r="AL68" s="129" t="str">
        <f>IF(ISBLANK(laps_times[[#This Row],[29]]),"DNF",CONCATENATE(RANK(rounds_cum_time[[#This Row],[29]],rounds_cum_time[29],1),"."))</f>
        <v>49.</v>
      </c>
      <c r="AM68" s="129" t="str">
        <f>IF(ISBLANK(laps_times[[#This Row],[30]]),"DNF",CONCATENATE(RANK(rounds_cum_time[[#This Row],[30]],rounds_cum_time[30],1),"."))</f>
        <v>49.</v>
      </c>
      <c r="AN68" s="129" t="str">
        <f>IF(ISBLANK(laps_times[[#This Row],[31]]),"DNF",CONCATENATE(RANK(rounds_cum_time[[#This Row],[31]],rounds_cum_time[31],1),"."))</f>
        <v>49.</v>
      </c>
      <c r="AO68" s="129" t="str">
        <f>IF(ISBLANK(laps_times[[#This Row],[32]]),"DNF",CONCATENATE(RANK(rounds_cum_time[[#This Row],[32]],rounds_cum_time[32],1),"."))</f>
        <v>49.</v>
      </c>
      <c r="AP68" s="129" t="str">
        <f>IF(ISBLANK(laps_times[[#This Row],[33]]),"DNF",CONCATENATE(RANK(rounds_cum_time[[#This Row],[33]],rounds_cum_time[33],1),"."))</f>
        <v>49.</v>
      </c>
      <c r="AQ68" s="129" t="str">
        <f>IF(ISBLANK(laps_times[[#This Row],[34]]),"DNF",CONCATENATE(RANK(rounds_cum_time[[#This Row],[34]],rounds_cum_time[34],1),"."))</f>
        <v>49.</v>
      </c>
      <c r="AR68" s="129" t="str">
        <f>IF(ISBLANK(laps_times[[#This Row],[35]]),"DNF",CONCATENATE(RANK(rounds_cum_time[[#This Row],[35]],rounds_cum_time[35],1),"."))</f>
        <v>49.</v>
      </c>
      <c r="AS68" s="129" t="str">
        <f>IF(ISBLANK(laps_times[[#This Row],[36]]),"DNF",CONCATENATE(RANK(rounds_cum_time[[#This Row],[36]],rounds_cum_time[36],1),"."))</f>
        <v>49.</v>
      </c>
      <c r="AT68" s="129" t="str">
        <f>IF(ISBLANK(laps_times[[#This Row],[37]]),"DNF",CONCATENATE(RANK(rounds_cum_time[[#This Row],[37]],rounds_cum_time[37],1),"."))</f>
        <v>49.</v>
      </c>
      <c r="AU68" s="129" t="str">
        <f>IF(ISBLANK(laps_times[[#This Row],[38]]),"DNF",CONCATENATE(RANK(rounds_cum_time[[#This Row],[38]],rounds_cum_time[38],1),"."))</f>
        <v>49.</v>
      </c>
      <c r="AV68" s="129" t="str">
        <f>IF(ISBLANK(laps_times[[#This Row],[39]]),"DNF",CONCATENATE(RANK(rounds_cum_time[[#This Row],[39]],rounds_cum_time[39],1),"."))</f>
        <v>49.</v>
      </c>
      <c r="AW68" s="129" t="str">
        <f>IF(ISBLANK(laps_times[[#This Row],[40]]),"DNF",CONCATENATE(RANK(rounds_cum_time[[#This Row],[40]],rounds_cum_time[40],1),"."))</f>
        <v>49.</v>
      </c>
      <c r="AX68" s="129" t="str">
        <f>IF(ISBLANK(laps_times[[#This Row],[41]]),"DNF",CONCATENATE(RANK(rounds_cum_time[[#This Row],[41]],rounds_cum_time[41],1),"."))</f>
        <v>49.</v>
      </c>
      <c r="AY68" s="129" t="str">
        <f>IF(ISBLANK(laps_times[[#This Row],[42]]),"DNF",CONCATENATE(RANK(rounds_cum_time[[#This Row],[42]],rounds_cum_time[42],1),"."))</f>
        <v>50.</v>
      </c>
      <c r="AZ68" s="129" t="str">
        <f>IF(ISBLANK(laps_times[[#This Row],[43]]),"DNF",CONCATENATE(RANK(rounds_cum_time[[#This Row],[43]],rounds_cum_time[43],1),"."))</f>
        <v>51.</v>
      </c>
      <c r="BA68" s="129" t="str">
        <f>IF(ISBLANK(laps_times[[#This Row],[44]]),"DNF",CONCATENATE(RANK(rounds_cum_time[[#This Row],[44]],rounds_cum_time[44],1),"."))</f>
        <v>51.</v>
      </c>
      <c r="BB68" s="129" t="str">
        <f>IF(ISBLANK(laps_times[[#This Row],[45]]),"DNF",CONCATENATE(RANK(rounds_cum_time[[#This Row],[45]],rounds_cum_time[45],1),"."))</f>
        <v>51.</v>
      </c>
      <c r="BC68" s="129" t="str">
        <f>IF(ISBLANK(laps_times[[#This Row],[46]]),"DNF",CONCATENATE(RANK(rounds_cum_time[[#This Row],[46]],rounds_cum_time[46],1),"."))</f>
        <v>51.</v>
      </c>
      <c r="BD68" s="129" t="str">
        <f>IF(ISBLANK(laps_times[[#This Row],[47]]),"DNF",CONCATENATE(RANK(rounds_cum_time[[#This Row],[47]],rounds_cum_time[47],1),"."))</f>
        <v>51.</v>
      </c>
      <c r="BE68" s="129" t="str">
        <f>IF(ISBLANK(laps_times[[#This Row],[48]]),"DNF",CONCATENATE(RANK(rounds_cum_time[[#This Row],[48]],rounds_cum_time[48],1),"."))</f>
        <v>53.</v>
      </c>
      <c r="BF68" s="129" t="str">
        <f>IF(ISBLANK(laps_times[[#This Row],[49]]),"DNF",CONCATENATE(RANK(rounds_cum_time[[#This Row],[49]],rounds_cum_time[49],1),"."))</f>
        <v>54.</v>
      </c>
      <c r="BG68" s="129" t="str">
        <f>IF(ISBLANK(laps_times[[#This Row],[50]]),"DNF",CONCATENATE(RANK(rounds_cum_time[[#This Row],[50]],rounds_cum_time[50],1),"."))</f>
        <v>54.</v>
      </c>
      <c r="BH68" s="129" t="str">
        <f>IF(ISBLANK(laps_times[[#This Row],[51]]),"DNF",CONCATENATE(RANK(rounds_cum_time[[#This Row],[51]],rounds_cum_time[51],1),"."))</f>
        <v>54.</v>
      </c>
      <c r="BI68" s="129" t="str">
        <f>IF(ISBLANK(laps_times[[#This Row],[52]]),"DNF",CONCATENATE(RANK(rounds_cum_time[[#This Row],[52]],rounds_cum_time[52],1),"."))</f>
        <v>54.</v>
      </c>
      <c r="BJ68" s="129" t="str">
        <f>IF(ISBLANK(laps_times[[#This Row],[53]]),"DNF",CONCATENATE(RANK(rounds_cum_time[[#This Row],[53]],rounds_cum_time[53],1),"."))</f>
        <v>53.</v>
      </c>
      <c r="BK68" s="129" t="str">
        <f>IF(ISBLANK(laps_times[[#This Row],[54]]),"DNF",CONCATENATE(RANK(rounds_cum_time[[#This Row],[54]],rounds_cum_time[54],1),"."))</f>
        <v>53.</v>
      </c>
      <c r="BL68" s="129" t="str">
        <f>IF(ISBLANK(laps_times[[#This Row],[55]]),"DNF",CONCATENATE(RANK(rounds_cum_time[[#This Row],[55]],rounds_cum_time[55],1),"."))</f>
        <v>55.</v>
      </c>
      <c r="BM68" s="129" t="str">
        <f>IF(ISBLANK(laps_times[[#This Row],[56]]),"DNF",CONCATENATE(RANK(rounds_cum_time[[#This Row],[56]],rounds_cum_time[56],1),"."))</f>
        <v>56.</v>
      </c>
      <c r="BN68" s="129" t="str">
        <f>IF(ISBLANK(laps_times[[#This Row],[57]]),"DNF",CONCATENATE(RANK(rounds_cum_time[[#This Row],[57]],rounds_cum_time[57],1),"."))</f>
        <v>57.</v>
      </c>
      <c r="BO68" s="129" t="str">
        <f>IF(ISBLANK(laps_times[[#This Row],[58]]),"DNF",CONCATENATE(RANK(rounds_cum_time[[#This Row],[58]],rounds_cum_time[58],1),"."))</f>
        <v>57.</v>
      </c>
      <c r="BP68" s="129" t="str">
        <f>IF(ISBLANK(laps_times[[#This Row],[59]]),"DNF",CONCATENATE(RANK(rounds_cum_time[[#This Row],[59]],rounds_cum_time[59],1),"."))</f>
        <v>58.</v>
      </c>
      <c r="BQ68" s="129" t="str">
        <f>IF(ISBLANK(laps_times[[#This Row],[60]]),"DNF",CONCATENATE(RANK(rounds_cum_time[[#This Row],[60]],rounds_cum_time[60],1),"."))</f>
        <v>58.</v>
      </c>
      <c r="BR68" s="129" t="str">
        <f>IF(ISBLANK(laps_times[[#This Row],[61]]),"DNF",CONCATENATE(RANK(rounds_cum_time[[#This Row],[61]],rounds_cum_time[61],1),"."))</f>
        <v>58.</v>
      </c>
      <c r="BS68" s="129" t="str">
        <f>IF(ISBLANK(laps_times[[#This Row],[62]]),"DNF",CONCATENATE(RANK(rounds_cum_time[[#This Row],[62]],rounds_cum_time[62],1),"."))</f>
        <v>58.</v>
      </c>
      <c r="BT68" s="129" t="str">
        <f>IF(ISBLANK(laps_times[[#This Row],[63]]),"DNF",CONCATENATE(RANK(rounds_cum_time[[#This Row],[63]],rounds_cum_time[63],1),"."))</f>
        <v>57.</v>
      </c>
      <c r="BU68" s="129" t="str">
        <f>IF(ISBLANK(laps_times[[#This Row],[64]]),"DNF",CONCATENATE(RANK(rounds_cum_time[[#This Row],[64]],rounds_cum_time[64],1),"."))</f>
        <v>57.</v>
      </c>
      <c r="BV68" s="129" t="str">
        <f>IF(ISBLANK(laps_times[[#This Row],[65]]),"DNF",CONCATENATE(RANK(rounds_cum_time[[#This Row],[65]],rounds_cum_time[65],1),"."))</f>
        <v>58.</v>
      </c>
      <c r="BW68" s="129" t="str">
        <f>IF(ISBLANK(laps_times[[#This Row],[66]]),"DNF",CONCATENATE(RANK(rounds_cum_time[[#This Row],[66]],rounds_cum_time[66],1),"."))</f>
        <v>58.</v>
      </c>
      <c r="BX68" s="129" t="str">
        <f>IF(ISBLANK(laps_times[[#This Row],[67]]),"DNF",CONCATENATE(RANK(rounds_cum_time[[#This Row],[67]],rounds_cum_time[67],1),"."))</f>
        <v>58.</v>
      </c>
      <c r="BY68" s="129" t="str">
        <f>IF(ISBLANK(laps_times[[#This Row],[68]]),"DNF",CONCATENATE(RANK(rounds_cum_time[[#This Row],[68]],rounds_cum_time[68],1),"."))</f>
        <v>59.</v>
      </c>
      <c r="BZ68" s="129" t="str">
        <f>IF(ISBLANK(laps_times[[#This Row],[69]]),"DNF",CONCATENATE(RANK(rounds_cum_time[[#This Row],[69]],rounds_cum_time[69],1),"."))</f>
        <v>60.</v>
      </c>
      <c r="CA68" s="129" t="str">
        <f>IF(ISBLANK(laps_times[[#This Row],[70]]),"DNF",CONCATENATE(RANK(rounds_cum_time[[#This Row],[70]],rounds_cum_time[70],1),"."))</f>
        <v>61.</v>
      </c>
      <c r="CB68" s="129" t="str">
        <f>IF(ISBLANK(laps_times[[#This Row],[71]]),"DNF",CONCATENATE(RANK(rounds_cum_time[[#This Row],[71]],rounds_cum_time[71],1),"."))</f>
        <v>61.</v>
      </c>
      <c r="CC68" s="129" t="str">
        <f>IF(ISBLANK(laps_times[[#This Row],[72]]),"DNF",CONCATENATE(RANK(rounds_cum_time[[#This Row],[72]],rounds_cum_time[72],1),"."))</f>
        <v>61.</v>
      </c>
      <c r="CD68" s="129" t="str">
        <f>IF(ISBLANK(laps_times[[#This Row],[73]]),"DNF",CONCATENATE(RANK(rounds_cum_time[[#This Row],[73]],rounds_cum_time[73],1),"."))</f>
        <v>61.</v>
      </c>
      <c r="CE68" s="129" t="str">
        <f>IF(ISBLANK(laps_times[[#This Row],[74]]),"DNF",CONCATENATE(RANK(rounds_cum_time[[#This Row],[74]],rounds_cum_time[74],1),"."))</f>
        <v>62.</v>
      </c>
      <c r="CF68" s="129" t="str">
        <f>IF(ISBLANK(laps_times[[#This Row],[75]]),"DNF",CONCATENATE(RANK(rounds_cum_time[[#This Row],[75]],rounds_cum_time[75],1),"."))</f>
        <v>62.</v>
      </c>
      <c r="CG68" s="129" t="str">
        <f>IF(ISBLANK(laps_times[[#This Row],[76]]),"DNF",CONCATENATE(RANK(rounds_cum_time[[#This Row],[76]],rounds_cum_time[76],1),"."))</f>
        <v>62.</v>
      </c>
      <c r="CH68" s="129" t="str">
        <f>IF(ISBLANK(laps_times[[#This Row],[77]]),"DNF",CONCATENATE(RANK(rounds_cum_time[[#This Row],[77]],rounds_cum_time[77],1),"."))</f>
        <v>63.</v>
      </c>
      <c r="CI68" s="129" t="str">
        <f>IF(ISBLANK(laps_times[[#This Row],[78]]),"DNF",CONCATENATE(RANK(rounds_cum_time[[#This Row],[78]],rounds_cum_time[78],1),"."))</f>
        <v>63.</v>
      </c>
      <c r="CJ68" s="129" t="str">
        <f>IF(ISBLANK(laps_times[[#This Row],[79]]),"DNF",CONCATENATE(RANK(rounds_cum_time[[#This Row],[79]],rounds_cum_time[79],1),"."))</f>
        <v>63.</v>
      </c>
      <c r="CK68" s="129" t="str">
        <f>IF(ISBLANK(laps_times[[#This Row],[80]]),"DNF",CONCATENATE(RANK(rounds_cum_time[[#This Row],[80]],rounds_cum_time[80],1),"."))</f>
        <v>63.</v>
      </c>
      <c r="CL68" s="129" t="str">
        <f>IF(ISBLANK(laps_times[[#This Row],[81]]),"DNF",CONCATENATE(RANK(rounds_cum_time[[#This Row],[81]],rounds_cum_time[81],1),"."))</f>
        <v>63.</v>
      </c>
      <c r="CM68" s="129" t="str">
        <f>IF(ISBLANK(laps_times[[#This Row],[82]]),"DNF",CONCATENATE(RANK(rounds_cum_time[[#This Row],[82]],rounds_cum_time[82],1),"."))</f>
        <v>63.</v>
      </c>
      <c r="CN68" s="129" t="str">
        <f>IF(ISBLANK(laps_times[[#This Row],[83]]),"DNF",CONCATENATE(RANK(rounds_cum_time[[#This Row],[83]],rounds_cum_time[83],1),"."))</f>
        <v>63.</v>
      </c>
      <c r="CO68" s="129" t="str">
        <f>IF(ISBLANK(laps_times[[#This Row],[84]]),"DNF",CONCATENATE(RANK(rounds_cum_time[[#This Row],[84]],rounds_cum_time[84],1),"."))</f>
        <v>64.</v>
      </c>
      <c r="CP68" s="129" t="str">
        <f>IF(ISBLANK(laps_times[[#This Row],[85]]),"DNF",CONCATENATE(RANK(rounds_cum_time[[#This Row],[85]],rounds_cum_time[85],1),"."))</f>
        <v>64.</v>
      </c>
      <c r="CQ68" s="129" t="str">
        <f>IF(ISBLANK(laps_times[[#This Row],[86]]),"DNF",CONCATENATE(RANK(rounds_cum_time[[#This Row],[86]],rounds_cum_time[86],1),"."))</f>
        <v>64.</v>
      </c>
      <c r="CR68" s="129" t="str">
        <f>IF(ISBLANK(laps_times[[#This Row],[87]]),"DNF",CONCATENATE(RANK(rounds_cum_time[[#This Row],[87]],rounds_cum_time[87],1),"."))</f>
        <v>64.</v>
      </c>
      <c r="CS68" s="129" t="str">
        <f>IF(ISBLANK(laps_times[[#This Row],[88]]),"DNF",CONCATENATE(RANK(rounds_cum_time[[#This Row],[88]],rounds_cum_time[88],1),"."))</f>
        <v>64.</v>
      </c>
      <c r="CT68" s="129" t="str">
        <f>IF(ISBLANK(laps_times[[#This Row],[89]]),"DNF",CONCATENATE(RANK(rounds_cum_time[[#This Row],[89]],rounds_cum_time[89],1),"."))</f>
        <v>63.</v>
      </c>
      <c r="CU68" s="129" t="str">
        <f>IF(ISBLANK(laps_times[[#This Row],[90]]),"DNF",CONCATENATE(RANK(rounds_cum_time[[#This Row],[90]],rounds_cum_time[90],1),"."))</f>
        <v>63.</v>
      </c>
      <c r="CV68" s="129" t="str">
        <f>IF(ISBLANK(laps_times[[#This Row],[91]]),"DNF",CONCATENATE(RANK(rounds_cum_time[[#This Row],[91]],rounds_cum_time[91],1),"."))</f>
        <v>63.</v>
      </c>
      <c r="CW68" s="129" t="str">
        <f>IF(ISBLANK(laps_times[[#This Row],[92]]),"DNF",CONCATENATE(RANK(rounds_cum_time[[#This Row],[92]],rounds_cum_time[92],1),"."))</f>
        <v>64.</v>
      </c>
      <c r="CX68" s="129" t="str">
        <f>IF(ISBLANK(laps_times[[#This Row],[93]]),"DNF",CONCATENATE(RANK(rounds_cum_time[[#This Row],[93]],rounds_cum_time[93],1),"."))</f>
        <v>64.</v>
      </c>
      <c r="CY68" s="129" t="str">
        <f>IF(ISBLANK(laps_times[[#This Row],[94]]),"DNF",CONCATENATE(RANK(rounds_cum_time[[#This Row],[94]],rounds_cum_time[94],1),"."))</f>
        <v>64.</v>
      </c>
      <c r="CZ68" s="129" t="str">
        <f>IF(ISBLANK(laps_times[[#This Row],[95]]),"DNF",CONCATENATE(RANK(rounds_cum_time[[#This Row],[95]],rounds_cum_time[95],1),"."))</f>
        <v>64.</v>
      </c>
      <c r="DA68" s="129" t="str">
        <f>IF(ISBLANK(laps_times[[#This Row],[96]]),"DNF",CONCATENATE(RANK(rounds_cum_time[[#This Row],[96]],rounds_cum_time[96],1),"."))</f>
        <v>64.</v>
      </c>
      <c r="DB68" s="129" t="str">
        <f>IF(ISBLANK(laps_times[[#This Row],[97]]),"DNF",CONCATENATE(RANK(rounds_cum_time[[#This Row],[97]],rounds_cum_time[97],1),"."))</f>
        <v>64.</v>
      </c>
      <c r="DC68" s="129" t="str">
        <f>IF(ISBLANK(laps_times[[#This Row],[98]]),"DNF",CONCATENATE(RANK(rounds_cum_time[[#This Row],[98]],rounds_cum_time[98],1),"."))</f>
        <v>64.</v>
      </c>
      <c r="DD68" s="129" t="str">
        <f>IF(ISBLANK(laps_times[[#This Row],[99]]),"DNF",CONCATENATE(RANK(rounds_cum_time[[#This Row],[99]],rounds_cum_time[99],1),"."))</f>
        <v>64.</v>
      </c>
      <c r="DE68" s="129" t="str">
        <f>IF(ISBLANK(laps_times[[#This Row],[100]]),"DNF",CONCATENATE(RANK(rounds_cum_time[[#This Row],[100]],rounds_cum_time[100],1),"."))</f>
        <v>64.</v>
      </c>
      <c r="DF68" s="129" t="str">
        <f>IF(ISBLANK(laps_times[[#This Row],[101]]),"DNF",CONCATENATE(RANK(rounds_cum_time[[#This Row],[101]],rounds_cum_time[101],1),"."))</f>
        <v>64.</v>
      </c>
      <c r="DG68" s="129" t="str">
        <f>IF(ISBLANK(laps_times[[#This Row],[102]]),"DNF",CONCATENATE(RANK(rounds_cum_time[[#This Row],[102]],rounds_cum_time[102],1),"."))</f>
        <v>64.</v>
      </c>
      <c r="DH68" s="129" t="str">
        <f>IF(ISBLANK(laps_times[[#This Row],[103]]),"DNF",CONCATENATE(RANK(rounds_cum_time[[#This Row],[103]],rounds_cum_time[103],1),"."))</f>
        <v>64.</v>
      </c>
      <c r="DI68" s="130" t="str">
        <f>IF(ISBLANK(laps_times[[#This Row],[104]]),"DNF",CONCATENATE(RANK(rounds_cum_time[[#This Row],[104]],rounds_cum_time[104],1),"."))</f>
        <v>64.</v>
      </c>
      <c r="DJ68" s="130" t="str">
        <f>IF(ISBLANK(laps_times[[#This Row],[105]]),"DNF",CONCATENATE(RANK(rounds_cum_time[[#This Row],[105]],rounds_cum_time[105],1),"."))</f>
        <v>65.</v>
      </c>
    </row>
    <row r="69" spans="2:114">
      <c r="B69" s="123">
        <f>laps_times[[#This Row],[poř]]</f>
        <v>66</v>
      </c>
      <c r="C69" s="128">
        <f>laps_times[[#This Row],[s.č.]]</f>
        <v>49</v>
      </c>
      <c r="D69" s="124" t="str">
        <f>laps_times[[#This Row],[jméno]]</f>
        <v>Nováčková Dana</v>
      </c>
      <c r="E69" s="125">
        <f>laps_times[[#This Row],[roč]]</f>
        <v>1975</v>
      </c>
      <c r="F69" s="125" t="str">
        <f>laps_times[[#This Row],[kat]]</f>
        <v>Z2</v>
      </c>
      <c r="G69" s="125">
        <f>laps_times[[#This Row],[poř_kat]]</f>
        <v>4</v>
      </c>
      <c r="H69" s="124" t="str">
        <f>IF(ISBLANK(laps_times[[#This Row],[klub]]),"-",laps_times[[#This Row],[klub]])</f>
        <v>BPP</v>
      </c>
      <c r="I69" s="133">
        <f>laps_times[[#This Row],[celk. čas]]</f>
        <v>0.18153703703703705</v>
      </c>
      <c r="J69" s="129" t="str">
        <f>IF(ISBLANK(laps_times[[#This Row],[1]]),"DNF",CONCATENATE(RANK(rounds_cum_time[[#This Row],[1]],rounds_cum_time[1],1),"."))</f>
        <v>45.</v>
      </c>
      <c r="K69" s="129" t="str">
        <f>IF(ISBLANK(laps_times[[#This Row],[2]]),"DNF",CONCATENATE(RANK(rounds_cum_time[[#This Row],[2]],rounds_cum_time[2],1),"."))</f>
        <v>49.</v>
      </c>
      <c r="L69" s="129" t="str">
        <f>IF(ISBLANK(laps_times[[#This Row],[3]]),"DNF",CONCATENATE(RANK(rounds_cum_time[[#This Row],[3]],rounds_cum_time[3],1),"."))</f>
        <v>51.</v>
      </c>
      <c r="M69" s="129" t="str">
        <f>IF(ISBLANK(laps_times[[#This Row],[4]]),"DNF",CONCATENATE(RANK(rounds_cum_time[[#This Row],[4]],rounds_cum_time[4],1),"."))</f>
        <v>53.</v>
      </c>
      <c r="N69" s="129" t="str">
        <f>IF(ISBLANK(laps_times[[#This Row],[5]]),"DNF",CONCATENATE(RANK(rounds_cum_time[[#This Row],[5]],rounds_cum_time[5],1),"."))</f>
        <v>57.</v>
      </c>
      <c r="O69" s="129" t="str">
        <f>IF(ISBLANK(laps_times[[#This Row],[6]]),"DNF",CONCATENATE(RANK(rounds_cum_time[[#This Row],[6]],rounds_cum_time[6],1),"."))</f>
        <v>57.</v>
      </c>
      <c r="P69" s="129" t="str">
        <f>IF(ISBLANK(laps_times[[#This Row],[7]]),"DNF",CONCATENATE(RANK(rounds_cum_time[[#This Row],[7]],rounds_cum_time[7],1),"."))</f>
        <v>57.</v>
      </c>
      <c r="Q69" s="129" t="str">
        <f>IF(ISBLANK(laps_times[[#This Row],[8]]),"DNF",CONCATENATE(RANK(rounds_cum_time[[#This Row],[8]],rounds_cum_time[8],1),"."))</f>
        <v>57.</v>
      </c>
      <c r="R69" s="129" t="str">
        <f>IF(ISBLANK(laps_times[[#This Row],[9]]),"DNF",CONCATENATE(RANK(rounds_cum_time[[#This Row],[9]],rounds_cum_time[9],1),"."))</f>
        <v>59.</v>
      </c>
      <c r="S69" s="129" t="str">
        <f>IF(ISBLANK(laps_times[[#This Row],[10]]),"DNF",CONCATENATE(RANK(rounds_cum_time[[#This Row],[10]],rounds_cum_time[10],1),"."))</f>
        <v>59.</v>
      </c>
      <c r="T69" s="129" t="str">
        <f>IF(ISBLANK(laps_times[[#This Row],[11]]),"DNF",CONCATENATE(RANK(rounds_cum_time[[#This Row],[11]],rounds_cum_time[11],1),"."))</f>
        <v>61.</v>
      </c>
      <c r="U69" s="129" t="str">
        <f>IF(ISBLANK(laps_times[[#This Row],[12]]),"DNF",CONCATENATE(RANK(rounds_cum_time[[#This Row],[12]],rounds_cum_time[12],1),"."))</f>
        <v>61.</v>
      </c>
      <c r="V69" s="129" t="str">
        <f>IF(ISBLANK(laps_times[[#This Row],[13]]),"DNF",CONCATENATE(RANK(rounds_cum_time[[#This Row],[13]],rounds_cum_time[13],1),"."))</f>
        <v>62.</v>
      </c>
      <c r="W69" s="129" t="str">
        <f>IF(ISBLANK(laps_times[[#This Row],[14]]),"DNF",CONCATENATE(RANK(rounds_cum_time[[#This Row],[14]],rounds_cum_time[14],1),"."))</f>
        <v>62.</v>
      </c>
      <c r="X69" s="129" t="str">
        <f>IF(ISBLANK(laps_times[[#This Row],[15]]),"DNF",CONCATENATE(RANK(rounds_cum_time[[#This Row],[15]],rounds_cum_time[15],1),"."))</f>
        <v>62.</v>
      </c>
      <c r="Y69" s="129" t="str">
        <f>IF(ISBLANK(laps_times[[#This Row],[16]]),"DNF",CONCATENATE(RANK(rounds_cum_time[[#This Row],[16]],rounds_cum_time[16],1),"."))</f>
        <v>62.</v>
      </c>
      <c r="Z69" s="129" t="str">
        <f>IF(ISBLANK(laps_times[[#This Row],[17]]),"DNF",CONCATENATE(RANK(rounds_cum_time[[#This Row],[17]],rounds_cum_time[17],1),"."))</f>
        <v>63.</v>
      </c>
      <c r="AA69" s="129" t="str">
        <f>IF(ISBLANK(laps_times[[#This Row],[18]]),"DNF",CONCATENATE(RANK(rounds_cum_time[[#This Row],[18]],rounds_cum_time[18],1),"."))</f>
        <v>61.</v>
      </c>
      <c r="AB69" s="129" t="str">
        <f>IF(ISBLANK(laps_times[[#This Row],[19]]),"DNF",CONCATENATE(RANK(rounds_cum_time[[#This Row],[19]],rounds_cum_time[19],1),"."))</f>
        <v>64.</v>
      </c>
      <c r="AC69" s="129" t="str">
        <f>IF(ISBLANK(laps_times[[#This Row],[20]]),"DNF",CONCATENATE(RANK(rounds_cum_time[[#This Row],[20]],rounds_cum_time[20],1),"."))</f>
        <v>64.</v>
      </c>
      <c r="AD69" s="129" t="str">
        <f>IF(ISBLANK(laps_times[[#This Row],[21]]),"DNF",CONCATENATE(RANK(rounds_cum_time[[#This Row],[21]],rounds_cum_time[21],1),"."))</f>
        <v>63.</v>
      </c>
      <c r="AE69" s="129" t="str">
        <f>IF(ISBLANK(laps_times[[#This Row],[22]]),"DNF",CONCATENATE(RANK(rounds_cum_time[[#This Row],[22]],rounds_cum_time[22],1),"."))</f>
        <v>64.</v>
      </c>
      <c r="AF69" s="129" t="str">
        <f>IF(ISBLANK(laps_times[[#This Row],[23]]),"DNF",CONCATENATE(RANK(rounds_cum_time[[#This Row],[23]],rounds_cum_time[23],1),"."))</f>
        <v>63.</v>
      </c>
      <c r="AG69" s="129" t="str">
        <f>IF(ISBLANK(laps_times[[#This Row],[24]]),"DNF",CONCATENATE(RANK(rounds_cum_time[[#This Row],[24]],rounds_cum_time[24],1),"."))</f>
        <v>64.</v>
      </c>
      <c r="AH69" s="129" t="str">
        <f>IF(ISBLANK(laps_times[[#This Row],[25]]),"DNF",CONCATENATE(RANK(rounds_cum_time[[#This Row],[25]],rounds_cum_time[25],1),"."))</f>
        <v>64.</v>
      </c>
      <c r="AI69" s="129" t="str">
        <f>IF(ISBLANK(laps_times[[#This Row],[26]]),"DNF",CONCATENATE(RANK(rounds_cum_time[[#This Row],[26]],rounds_cum_time[26],1),"."))</f>
        <v>64.</v>
      </c>
      <c r="AJ69" s="129" t="str">
        <f>IF(ISBLANK(laps_times[[#This Row],[27]]),"DNF",CONCATENATE(RANK(rounds_cum_time[[#This Row],[27]],rounds_cum_time[27],1),"."))</f>
        <v>64.</v>
      </c>
      <c r="AK69" s="129" t="str">
        <f>IF(ISBLANK(laps_times[[#This Row],[28]]),"DNF",CONCATENATE(RANK(rounds_cum_time[[#This Row],[28]],rounds_cum_time[28],1),"."))</f>
        <v>65.</v>
      </c>
      <c r="AL69" s="129" t="str">
        <f>IF(ISBLANK(laps_times[[#This Row],[29]]),"DNF",CONCATENATE(RANK(rounds_cum_time[[#This Row],[29]],rounds_cum_time[29],1),"."))</f>
        <v>65.</v>
      </c>
      <c r="AM69" s="129" t="str">
        <f>IF(ISBLANK(laps_times[[#This Row],[30]]),"DNF",CONCATENATE(RANK(rounds_cum_time[[#This Row],[30]],rounds_cum_time[30],1),"."))</f>
        <v>65.</v>
      </c>
      <c r="AN69" s="129" t="str">
        <f>IF(ISBLANK(laps_times[[#This Row],[31]]),"DNF",CONCATENATE(RANK(rounds_cum_time[[#This Row],[31]],rounds_cum_time[31],1),"."))</f>
        <v>65.</v>
      </c>
      <c r="AO69" s="129" t="str">
        <f>IF(ISBLANK(laps_times[[#This Row],[32]]),"DNF",CONCATENATE(RANK(rounds_cum_time[[#This Row],[32]],rounds_cum_time[32],1),"."))</f>
        <v>65.</v>
      </c>
      <c r="AP69" s="129" t="str">
        <f>IF(ISBLANK(laps_times[[#This Row],[33]]),"DNF",CONCATENATE(RANK(rounds_cum_time[[#This Row],[33]],rounds_cum_time[33],1),"."))</f>
        <v>65.</v>
      </c>
      <c r="AQ69" s="129" t="str">
        <f>IF(ISBLANK(laps_times[[#This Row],[34]]),"DNF",CONCATENATE(RANK(rounds_cum_time[[#This Row],[34]],rounds_cum_time[34],1),"."))</f>
        <v>66.</v>
      </c>
      <c r="AR69" s="129" t="str">
        <f>IF(ISBLANK(laps_times[[#This Row],[35]]),"DNF",CONCATENATE(RANK(rounds_cum_time[[#This Row],[35]],rounds_cum_time[35],1),"."))</f>
        <v>66.</v>
      </c>
      <c r="AS69" s="129" t="str">
        <f>IF(ISBLANK(laps_times[[#This Row],[36]]),"DNF",CONCATENATE(RANK(rounds_cum_time[[#This Row],[36]],rounds_cum_time[36],1),"."))</f>
        <v>66.</v>
      </c>
      <c r="AT69" s="129" t="str">
        <f>IF(ISBLANK(laps_times[[#This Row],[37]]),"DNF",CONCATENATE(RANK(rounds_cum_time[[#This Row],[37]],rounds_cum_time[37],1),"."))</f>
        <v>65.</v>
      </c>
      <c r="AU69" s="129" t="str">
        <f>IF(ISBLANK(laps_times[[#This Row],[38]]),"DNF",CONCATENATE(RANK(rounds_cum_time[[#This Row],[38]],rounds_cum_time[38],1),"."))</f>
        <v>65.</v>
      </c>
      <c r="AV69" s="129" t="str">
        <f>IF(ISBLANK(laps_times[[#This Row],[39]]),"DNF",CONCATENATE(RANK(rounds_cum_time[[#This Row],[39]],rounds_cum_time[39],1),"."))</f>
        <v>65.</v>
      </c>
      <c r="AW69" s="129" t="str">
        <f>IF(ISBLANK(laps_times[[#This Row],[40]]),"DNF",CONCATENATE(RANK(rounds_cum_time[[#This Row],[40]],rounds_cum_time[40],1),"."))</f>
        <v>65.</v>
      </c>
      <c r="AX69" s="129" t="str">
        <f>IF(ISBLANK(laps_times[[#This Row],[41]]),"DNF",CONCATENATE(RANK(rounds_cum_time[[#This Row],[41]],rounds_cum_time[41],1),"."))</f>
        <v>65.</v>
      </c>
      <c r="AY69" s="129" t="str">
        <f>IF(ISBLANK(laps_times[[#This Row],[42]]),"DNF",CONCATENATE(RANK(rounds_cum_time[[#This Row],[42]],rounds_cum_time[42],1),"."))</f>
        <v>65.</v>
      </c>
      <c r="AZ69" s="129" t="str">
        <f>IF(ISBLANK(laps_times[[#This Row],[43]]),"DNF",CONCATENATE(RANK(rounds_cum_time[[#This Row],[43]],rounds_cum_time[43],1),"."))</f>
        <v>65.</v>
      </c>
      <c r="BA69" s="129" t="str">
        <f>IF(ISBLANK(laps_times[[#This Row],[44]]),"DNF",CONCATENATE(RANK(rounds_cum_time[[#This Row],[44]],rounds_cum_time[44],1),"."))</f>
        <v>66.</v>
      </c>
      <c r="BB69" s="129" t="str">
        <f>IF(ISBLANK(laps_times[[#This Row],[45]]),"DNF",CONCATENATE(RANK(rounds_cum_time[[#This Row],[45]],rounds_cum_time[45],1),"."))</f>
        <v>66.</v>
      </c>
      <c r="BC69" s="129" t="str">
        <f>IF(ISBLANK(laps_times[[#This Row],[46]]),"DNF",CONCATENATE(RANK(rounds_cum_time[[#This Row],[46]],rounds_cum_time[46],1),"."))</f>
        <v>66.</v>
      </c>
      <c r="BD69" s="129" t="str">
        <f>IF(ISBLANK(laps_times[[#This Row],[47]]),"DNF",CONCATENATE(RANK(rounds_cum_time[[#This Row],[47]],rounds_cum_time[47],1),"."))</f>
        <v>66.</v>
      </c>
      <c r="BE69" s="129" t="str">
        <f>IF(ISBLANK(laps_times[[#This Row],[48]]),"DNF",CONCATENATE(RANK(rounds_cum_time[[#This Row],[48]],rounds_cum_time[48],1),"."))</f>
        <v>66.</v>
      </c>
      <c r="BF69" s="129" t="str">
        <f>IF(ISBLANK(laps_times[[#This Row],[49]]),"DNF",CONCATENATE(RANK(rounds_cum_time[[#This Row],[49]],rounds_cum_time[49],1),"."))</f>
        <v>66.</v>
      </c>
      <c r="BG69" s="129" t="str">
        <f>IF(ISBLANK(laps_times[[#This Row],[50]]),"DNF",CONCATENATE(RANK(rounds_cum_time[[#This Row],[50]],rounds_cum_time[50],1),"."))</f>
        <v>66.</v>
      </c>
      <c r="BH69" s="129" t="str">
        <f>IF(ISBLANK(laps_times[[#This Row],[51]]),"DNF",CONCATENATE(RANK(rounds_cum_time[[#This Row],[51]],rounds_cum_time[51],1),"."))</f>
        <v>66.</v>
      </c>
      <c r="BI69" s="129" t="str">
        <f>IF(ISBLANK(laps_times[[#This Row],[52]]),"DNF",CONCATENATE(RANK(rounds_cum_time[[#This Row],[52]],rounds_cum_time[52],1),"."))</f>
        <v>66.</v>
      </c>
      <c r="BJ69" s="129" t="str">
        <f>IF(ISBLANK(laps_times[[#This Row],[53]]),"DNF",CONCATENATE(RANK(rounds_cum_time[[#This Row],[53]],rounds_cum_time[53],1),"."))</f>
        <v>67.</v>
      </c>
      <c r="BK69" s="129" t="str">
        <f>IF(ISBLANK(laps_times[[#This Row],[54]]),"DNF",CONCATENATE(RANK(rounds_cum_time[[#This Row],[54]],rounds_cum_time[54],1),"."))</f>
        <v>66.</v>
      </c>
      <c r="BL69" s="129" t="str">
        <f>IF(ISBLANK(laps_times[[#This Row],[55]]),"DNF",CONCATENATE(RANK(rounds_cum_time[[#This Row],[55]],rounds_cum_time[55],1),"."))</f>
        <v>66.</v>
      </c>
      <c r="BM69" s="129" t="str">
        <f>IF(ISBLANK(laps_times[[#This Row],[56]]),"DNF",CONCATENATE(RANK(rounds_cum_time[[#This Row],[56]],rounds_cum_time[56],1),"."))</f>
        <v>66.</v>
      </c>
      <c r="BN69" s="129" t="str">
        <f>IF(ISBLANK(laps_times[[#This Row],[57]]),"DNF",CONCATENATE(RANK(rounds_cum_time[[#This Row],[57]],rounds_cum_time[57],1),"."))</f>
        <v>65.</v>
      </c>
      <c r="BO69" s="129" t="str">
        <f>IF(ISBLANK(laps_times[[#This Row],[58]]),"DNF",CONCATENATE(RANK(rounds_cum_time[[#This Row],[58]],rounds_cum_time[58],1),"."))</f>
        <v>65.</v>
      </c>
      <c r="BP69" s="129" t="str">
        <f>IF(ISBLANK(laps_times[[#This Row],[59]]),"DNF",CONCATENATE(RANK(rounds_cum_time[[#This Row],[59]],rounds_cum_time[59],1),"."))</f>
        <v>65.</v>
      </c>
      <c r="BQ69" s="129" t="str">
        <f>IF(ISBLANK(laps_times[[#This Row],[60]]),"DNF",CONCATENATE(RANK(rounds_cum_time[[#This Row],[60]],rounds_cum_time[60],1),"."))</f>
        <v>65.</v>
      </c>
      <c r="BR69" s="129" t="str">
        <f>IF(ISBLANK(laps_times[[#This Row],[61]]),"DNF",CONCATENATE(RANK(rounds_cum_time[[#This Row],[61]],rounds_cum_time[61],1),"."))</f>
        <v>65.</v>
      </c>
      <c r="BS69" s="129" t="str">
        <f>IF(ISBLANK(laps_times[[#This Row],[62]]),"DNF",CONCATENATE(RANK(rounds_cum_time[[#This Row],[62]],rounds_cum_time[62],1),"."))</f>
        <v>65.</v>
      </c>
      <c r="BT69" s="129" t="str">
        <f>IF(ISBLANK(laps_times[[#This Row],[63]]),"DNF",CONCATENATE(RANK(rounds_cum_time[[#This Row],[63]],rounds_cum_time[63],1),"."))</f>
        <v>66.</v>
      </c>
      <c r="BU69" s="129" t="str">
        <f>IF(ISBLANK(laps_times[[#This Row],[64]]),"DNF",CONCATENATE(RANK(rounds_cum_time[[#This Row],[64]],rounds_cum_time[64],1),"."))</f>
        <v>66.</v>
      </c>
      <c r="BV69" s="129" t="str">
        <f>IF(ISBLANK(laps_times[[#This Row],[65]]),"DNF",CONCATENATE(RANK(rounds_cum_time[[#This Row],[65]],rounds_cum_time[65],1),"."))</f>
        <v>66.</v>
      </c>
      <c r="BW69" s="129" t="str">
        <f>IF(ISBLANK(laps_times[[#This Row],[66]]),"DNF",CONCATENATE(RANK(rounds_cum_time[[#This Row],[66]],rounds_cum_time[66],1),"."))</f>
        <v>67.</v>
      </c>
      <c r="BX69" s="129" t="str">
        <f>IF(ISBLANK(laps_times[[#This Row],[67]]),"DNF",CONCATENATE(RANK(rounds_cum_time[[#This Row],[67]],rounds_cum_time[67],1),"."))</f>
        <v>67.</v>
      </c>
      <c r="BY69" s="129" t="str">
        <f>IF(ISBLANK(laps_times[[#This Row],[68]]),"DNF",CONCATENATE(RANK(rounds_cum_time[[#This Row],[68]],rounds_cum_time[68],1),"."))</f>
        <v>67.</v>
      </c>
      <c r="BZ69" s="129" t="str">
        <f>IF(ISBLANK(laps_times[[#This Row],[69]]),"DNF",CONCATENATE(RANK(rounds_cum_time[[#This Row],[69]],rounds_cum_time[69],1),"."))</f>
        <v>67.</v>
      </c>
      <c r="CA69" s="129" t="str">
        <f>IF(ISBLANK(laps_times[[#This Row],[70]]),"DNF",CONCATENATE(RANK(rounds_cum_time[[#This Row],[70]],rounds_cum_time[70],1),"."))</f>
        <v>67.</v>
      </c>
      <c r="CB69" s="129" t="str">
        <f>IF(ISBLANK(laps_times[[#This Row],[71]]),"DNF",CONCATENATE(RANK(rounds_cum_time[[#This Row],[71]],rounds_cum_time[71],1),"."))</f>
        <v>67.</v>
      </c>
      <c r="CC69" s="129" t="str">
        <f>IF(ISBLANK(laps_times[[#This Row],[72]]),"DNF",CONCATENATE(RANK(rounds_cum_time[[#This Row],[72]],rounds_cum_time[72],1),"."))</f>
        <v>67.</v>
      </c>
      <c r="CD69" s="129" t="str">
        <f>IF(ISBLANK(laps_times[[#This Row],[73]]),"DNF",CONCATENATE(RANK(rounds_cum_time[[#This Row],[73]],rounds_cum_time[73],1),"."))</f>
        <v>67.</v>
      </c>
      <c r="CE69" s="129" t="str">
        <f>IF(ISBLANK(laps_times[[#This Row],[74]]),"DNF",CONCATENATE(RANK(rounds_cum_time[[#This Row],[74]],rounds_cum_time[74],1),"."))</f>
        <v>67.</v>
      </c>
      <c r="CF69" s="129" t="str">
        <f>IF(ISBLANK(laps_times[[#This Row],[75]]),"DNF",CONCATENATE(RANK(rounds_cum_time[[#This Row],[75]],rounds_cum_time[75],1),"."))</f>
        <v>67.</v>
      </c>
      <c r="CG69" s="129" t="str">
        <f>IF(ISBLANK(laps_times[[#This Row],[76]]),"DNF",CONCATENATE(RANK(rounds_cum_time[[#This Row],[76]],rounds_cum_time[76],1),"."))</f>
        <v>67.</v>
      </c>
      <c r="CH69" s="129" t="str">
        <f>IF(ISBLANK(laps_times[[#This Row],[77]]),"DNF",CONCATENATE(RANK(rounds_cum_time[[#This Row],[77]],rounds_cum_time[77],1),"."))</f>
        <v>67.</v>
      </c>
      <c r="CI69" s="129" t="str">
        <f>IF(ISBLANK(laps_times[[#This Row],[78]]),"DNF",CONCATENATE(RANK(rounds_cum_time[[#This Row],[78]],rounds_cum_time[78],1),"."))</f>
        <v>67.</v>
      </c>
      <c r="CJ69" s="129" t="str">
        <f>IF(ISBLANK(laps_times[[#This Row],[79]]),"DNF",CONCATENATE(RANK(rounds_cum_time[[#This Row],[79]],rounds_cum_time[79],1),"."))</f>
        <v>67.</v>
      </c>
      <c r="CK69" s="129" t="str">
        <f>IF(ISBLANK(laps_times[[#This Row],[80]]),"DNF",CONCATENATE(RANK(rounds_cum_time[[#This Row],[80]],rounds_cum_time[80],1),"."))</f>
        <v>67.</v>
      </c>
      <c r="CL69" s="129" t="str">
        <f>IF(ISBLANK(laps_times[[#This Row],[81]]),"DNF",CONCATENATE(RANK(rounds_cum_time[[#This Row],[81]],rounds_cum_time[81],1),"."))</f>
        <v>67.</v>
      </c>
      <c r="CM69" s="129" t="str">
        <f>IF(ISBLANK(laps_times[[#This Row],[82]]),"DNF",CONCATENATE(RANK(rounds_cum_time[[#This Row],[82]],rounds_cum_time[82],1),"."))</f>
        <v>67.</v>
      </c>
      <c r="CN69" s="129" t="str">
        <f>IF(ISBLANK(laps_times[[#This Row],[83]]),"DNF",CONCATENATE(RANK(rounds_cum_time[[#This Row],[83]],rounds_cum_time[83],1),"."))</f>
        <v>67.</v>
      </c>
      <c r="CO69" s="129" t="str">
        <f>IF(ISBLANK(laps_times[[#This Row],[84]]),"DNF",CONCATENATE(RANK(rounds_cum_time[[#This Row],[84]],rounds_cum_time[84],1),"."))</f>
        <v>68.</v>
      </c>
      <c r="CP69" s="129" t="str">
        <f>IF(ISBLANK(laps_times[[#This Row],[85]]),"DNF",CONCATENATE(RANK(rounds_cum_time[[#This Row],[85]],rounds_cum_time[85],1),"."))</f>
        <v>67.</v>
      </c>
      <c r="CQ69" s="129" t="str">
        <f>IF(ISBLANK(laps_times[[#This Row],[86]]),"DNF",CONCATENATE(RANK(rounds_cum_time[[#This Row],[86]],rounds_cum_time[86],1),"."))</f>
        <v>67.</v>
      </c>
      <c r="CR69" s="129" t="str">
        <f>IF(ISBLANK(laps_times[[#This Row],[87]]),"DNF",CONCATENATE(RANK(rounds_cum_time[[#This Row],[87]],rounds_cum_time[87],1),"."))</f>
        <v>67.</v>
      </c>
      <c r="CS69" s="129" t="str">
        <f>IF(ISBLANK(laps_times[[#This Row],[88]]),"DNF",CONCATENATE(RANK(rounds_cum_time[[#This Row],[88]],rounds_cum_time[88],1),"."))</f>
        <v>67.</v>
      </c>
      <c r="CT69" s="129" t="str">
        <f>IF(ISBLANK(laps_times[[#This Row],[89]]),"DNF",CONCATENATE(RANK(rounds_cum_time[[#This Row],[89]],rounds_cum_time[89],1),"."))</f>
        <v>67.</v>
      </c>
      <c r="CU69" s="129" t="str">
        <f>IF(ISBLANK(laps_times[[#This Row],[90]]),"DNF",CONCATENATE(RANK(rounds_cum_time[[#This Row],[90]],rounds_cum_time[90],1),"."))</f>
        <v>66.</v>
      </c>
      <c r="CV69" s="129" t="str">
        <f>IF(ISBLANK(laps_times[[#This Row],[91]]),"DNF",CONCATENATE(RANK(rounds_cum_time[[#This Row],[91]],rounds_cum_time[91],1),"."))</f>
        <v>66.</v>
      </c>
      <c r="CW69" s="129" t="str">
        <f>IF(ISBLANK(laps_times[[#This Row],[92]]),"DNF",CONCATENATE(RANK(rounds_cum_time[[#This Row],[92]],rounds_cum_time[92],1),"."))</f>
        <v>66.</v>
      </c>
      <c r="CX69" s="129" t="str">
        <f>IF(ISBLANK(laps_times[[#This Row],[93]]),"DNF",CONCATENATE(RANK(rounds_cum_time[[#This Row],[93]],rounds_cum_time[93],1),"."))</f>
        <v>66.</v>
      </c>
      <c r="CY69" s="129" t="str">
        <f>IF(ISBLANK(laps_times[[#This Row],[94]]),"DNF",CONCATENATE(RANK(rounds_cum_time[[#This Row],[94]],rounds_cum_time[94],1),"."))</f>
        <v>65.</v>
      </c>
      <c r="CZ69" s="129" t="str">
        <f>IF(ISBLANK(laps_times[[#This Row],[95]]),"DNF",CONCATENATE(RANK(rounds_cum_time[[#This Row],[95]],rounds_cum_time[95],1),"."))</f>
        <v>66.</v>
      </c>
      <c r="DA69" s="129" t="str">
        <f>IF(ISBLANK(laps_times[[#This Row],[96]]),"DNF",CONCATENATE(RANK(rounds_cum_time[[#This Row],[96]],rounds_cum_time[96],1),"."))</f>
        <v>66.</v>
      </c>
      <c r="DB69" s="129" t="str">
        <f>IF(ISBLANK(laps_times[[#This Row],[97]]),"DNF",CONCATENATE(RANK(rounds_cum_time[[#This Row],[97]],rounds_cum_time[97],1),"."))</f>
        <v>66.</v>
      </c>
      <c r="DC69" s="129" t="str">
        <f>IF(ISBLANK(laps_times[[#This Row],[98]]),"DNF",CONCATENATE(RANK(rounds_cum_time[[#This Row],[98]],rounds_cum_time[98],1),"."))</f>
        <v>66.</v>
      </c>
      <c r="DD69" s="129" t="str">
        <f>IF(ISBLANK(laps_times[[#This Row],[99]]),"DNF",CONCATENATE(RANK(rounds_cum_time[[#This Row],[99]],rounds_cum_time[99],1),"."))</f>
        <v>66.</v>
      </c>
      <c r="DE69" s="129" t="str">
        <f>IF(ISBLANK(laps_times[[#This Row],[100]]),"DNF",CONCATENATE(RANK(rounds_cum_time[[#This Row],[100]],rounds_cum_time[100],1),"."))</f>
        <v>66.</v>
      </c>
      <c r="DF69" s="129" t="str">
        <f>IF(ISBLANK(laps_times[[#This Row],[101]]),"DNF",CONCATENATE(RANK(rounds_cum_time[[#This Row],[101]],rounds_cum_time[101],1),"."))</f>
        <v>66.</v>
      </c>
      <c r="DG69" s="129" t="str">
        <f>IF(ISBLANK(laps_times[[#This Row],[102]]),"DNF",CONCATENATE(RANK(rounds_cum_time[[#This Row],[102]],rounds_cum_time[102],1),"."))</f>
        <v>66.</v>
      </c>
      <c r="DH69" s="129" t="str">
        <f>IF(ISBLANK(laps_times[[#This Row],[103]]),"DNF",CONCATENATE(RANK(rounds_cum_time[[#This Row],[103]],rounds_cum_time[103],1),"."))</f>
        <v>66.</v>
      </c>
      <c r="DI69" s="130" t="str">
        <f>IF(ISBLANK(laps_times[[#This Row],[104]]),"DNF",CONCATENATE(RANK(rounds_cum_time[[#This Row],[104]],rounds_cum_time[104],1),"."))</f>
        <v>66.</v>
      </c>
      <c r="DJ69" s="130" t="str">
        <f>IF(ISBLANK(laps_times[[#This Row],[105]]),"DNF",CONCATENATE(RANK(rounds_cum_time[[#This Row],[105]],rounds_cum_time[105],1),"."))</f>
        <v>66.</v>
      </c>
    </row>
    <row r="70" spans="2:114">
      <c r="B70" s="123">
        <f>laps_times[[#This Row],[poř]]</f>
        <v>67</v>
      </c>
      <c r="C70" s="128">
        <f>laps_times[[#This Row],[s.č.]]</f>
        <v>161</v>
      </c>
      <c r="D70" s="124" t="str">
        <f>laps_times[[#This Row],[jméno]]</f>
        <v>Orlinger Herbert Emil</v>
      </c>
      <c r="E70" s="125">
        <f>laps_times[[#This Row],[roč]]</f>
        <v>1960</v>
      </c>
      <c r="F70" s="125" t="str">
        <f>laps_times[[#This Row],[kat]]</f>
        <v>M50</v>
      </c>
      <c r="G70" s="125">
        <f>laps_times[[#This Row],[poř_kat]]</f>
        <v>11</v>
      </c>
      <c r="H70" s="124" t="str">
        <f>IF(ISBLANK(laps_times[[#This Row],[klub]]),"-",laps_times[[#This Row],[klub]])</f>
        <v>HPLC Linz</v>
      </c>
      <c r="I70" s="133">
        <f>laps_times[[#This Row],[celk. čas]]</f>
        <v>0.18481018518518519</v>
      </c>
      <c r="J70" s="129" t="str">
        <f>IF(ISBLANK(laps_times[[#This Row],[1]]),"DNF",CONCATENATE(RANK(rounds_cum_time[[#This Row],[1]],rounds_cum_time[1],1),"."))</f>
        <v>77.</v>
      </c>
      <c r="K70" s="129" t="str">
        <f>IF(ISBLANK(laps_times[[#This Row],[2]]),"DNF",CONCATENATE(RANK(rounds_cum_time[[#This Row],[2]],rounds_cum_time[2],1),"."))</f>
        <v>77.</v>
      </c>
      <c r="L70" s="129" t="str">
        <f>IF(ISBLANK(laps_times[[#This Row],[3]]),"DNF",CONCATENATE(RANK(rounds_cum_time[[#This Row],[3]],rounds_cum_time[3],1),"."))</f>
        <v>77.</v>
      </c>
      <c r="M70" s="129" t="str">
        <f>IF(ISBLANK(laps_times[[#This Row],[4]]),"DNF",CONCATENATE(RANK(rounds_cum_time[[#This Row],[4]],rounds_cum_time[4],1),"."))</f>
        <v>77.</v>
      </c>
      <c r="N70" s="129" t="str">
        <f>IF(ISBLANK(laps_times[[#This Row],[5]]),"DNF",CONCATENATE(RANK(rounds_cum_time[[#This Row],[5]],rounds_cum_time[5],1),"."))</f>
        <v>77.</v>
      </c>
      <c r="O70" s="129" t="str">
        <f>IF(ISBLANK(laps_times[[#This Row],[6]]),"DNF",CONCATENATE(RANK(rounds_cum_time[[#This Row],[6]],rounds_cum_time[6],1),"."))</f>
        <v>77.</v>
      </c>
      <c r="P70" s="129" t="str">
        <f>IF(ISBLANK(laps_times[[#This Row],[7]]),"DNF",CONCATENATE(RANK(rounds_cum_time[[#This Row],[7]],rounds_cum_time[7],1),"."))</f>
        <v>77.</v>
      </c>
      <c r="Q70" s="129" t="str">
        <f>IF(ISBLANK(laps_times[[#This Row],[8]]),"DNF",CONCATENATE(RANK(rounds_cum_time[[#This Row],[8]],rounds_cum_time[8],1),"."))</f>
        <v>77.</v>
      </c>
      <c r="R70" s="129" t="str">
        <f>IF(ISBLANK(laps_times[[#This Row],[9]]),"DNF",CONCATENATE(RANK(rounds_cum_time[[#This Row],[9]],rounds_cum_time[9],1),"."))</f>
        <v>77.</v>
      </c>
      <c r="S70" s="129" t="str">
        <f>IF(ISBLANK(laps_times[[#This Row],[10]]),"DNF",CONCATENATE(RANK(rounds_cum_time[[#This Row],[10]],rounds_cum_time[10],1),"."))</f>
        <v>78.</v>
      </c>
      <c r="T70" s="129" t="str">
        <f>IF(ISBLANK(laps_times[[#This Row],[11]]),"DNF",CONCATENATE(RANK(rounds_cum_time[[#This Row],[11]],rounds_cum_time[11],1),"."))</f>
        <v>78.</v>
      </c>
      <c r="U70" s="129" t="str">
        <f>IF(ISBLANK(laps_times[[#This Row],[12]]),"DNF",CONCATENATE(RANK(rounds_cum_time[[#This Row],[12]],rounds_cum_time[12],1),"."))</f>
        <v>79.</v>
      </c>
      <c r="V70" s="129" t="str">
        <f>IF(ISBLANK(laps_times[[#This Row],[13]]),"DNF",CONCATENATE(RANK(rounds_cum_time[[#This Row],[13]],rounds_cum_time[13],1),"."))</f>
        <v>79.</v>
      </c>
      <c r="W70" s="129" t="str">
        <f>IF(ISBLANK(laps_times[[#This Row],[14]]),"DNF",CONCATENATE(RANK(rounds_cum_time[[#This Row],[14]],rounds_cum_time[14],1),"."))</f>
        <v>78.</v>
      </c>
      <c r="X70" s="129" t="str">
        <f>IF(ISBLANK(laps_times[[#This Row],[15]]),"DNF",CONCATENATE(RANK(rounds_cum_time[[#This Row],[15]],rounds_cum_time[15],1),"."))</f>
        <v>78.</v>
      </c>
      <c r="Y70" s="129" t="str">
        <f>IF(ISBLANK(laps_times[[#This Row],[16]]),"DNF",CONCATENATE(RANK(rounds_cum_time[[#This Row],[16]],rounds_cum_time[16],1),"."))</f>
        <v>78.</v>
      </c>
      <c r="Z70" s="129" t="str">
        <f>IF(ISBLANK(laps_times[[#This Row],[17]]),"DNF",CONCATENATE(RANK(rounds_cum_time[[#This Row],[17]],rounds_cum_time[17],1),"."))</f>
        <v>78.</v>
      </c>
      <c r="AA70" s="129" t="str">
        <f>IF(ISBLANK(laps_times[[#This Row],[18]]),"DNF",CONCATENATE(RANK(rounds_cum_time[[#This Row],[18]],rounds_cum_time[18],1),"."))</f>
        <v>78.</v>
      </c>
      <c r="AB70" s="129" t="str">
        <f>IF(ISBLANK(laps_times[[#This Row],[19]]),"DNF",CONCATENATE(RANK(rounds_cum_time[[#This Row],[19]],rounds_cum_time[19],1),"."))</f>
        <v>78.</v>
      </c>
      <c r="AC70" s="129" t="str">
        <f>IF(ISBLANK(laps_times[[#This Row],[20]]),"DNF",CONCATENATE(RANK(rounds_cum_time[[#This Row],[20]],rounds_cum_time[20],1),"."))</f>
        <v>77.</v>
      </c>
      <c r="AD70" s="129" t="str">
        <f>IF(ISBLANK(laps_times[[#This Row],[21]]),"DNF",CONCATENATE(RANK(rounds_cum_time[[#This Row],[21]],rounds_cum_time[21],1),"."))</f>
        <v>78.</v>
      </c>
      <c r="AE70" s="129" t="str">
        <f>IF(ISBLANK(laps_times[[#This Row],[22]]),"DNF",CONCATENATE(RANK(rounds_cum_time[[#This Row],[22]],rounds_cum_time[22],1),"."))</f>
        <v>77.</v>
      </c>
      <c r="AF70" s="129" t="str">
        <f>IF(ISBLANK(laps_times[[#This Row],[23]]),"DNF",CONCATENATE(RANK(rounds_cum_time[[#This Row],[23]],rounds_cum_time[23],1),"."))</f>
        <v>76.</v>
      </c>
      <c r="AG70" s="129" t="str">
        <f>IF(ISBLANK(laps_times[[#This Row],[24]]),"DNF",CONCATENATE(RANK(rounds_cum_time[[#This Row],[24]],rounds_cum_time[24],1),"."))</f>
        <v>75.</v>
      </c>
      <c r="AH70" s="129" t="str">
        <f>IF(ISBLANK(laps_times[[#This Row],[25]]),"DNF",CONCATENATE(RANK(rounds_cum_time[[#This Row],[25]],rounds_cum_time[25],1),"."))</f>
        <v>75.</v>
      </c>
      <c r="AI70" s="129" t="str">
        <f>IF(ISBLANK(laps_times[[#This Row],[26]]),"DNF",CONCATENATE(RANK(rounds_cum_time[[#This Row],[26]],rounds_cum_time[26],1),"."))</f>
        <v>76.</v>
      </c>
      <c r="AJ70" s="129" t="str">
        <f>IF(ISBLANK(laps_times[[#This Row],[27]]),"DNF",CONCATENATE(RANK(rounds_cum_time[[#This Row],[27]],rounds_cum_time[27],1),"."))</f>
        <v>75.</v>
      </c>
      <c r="AK70" s="129" t="str">
        <f>IF(ISBLANK(laps_times[[#This Row],[28]]),"DNF",CONCATENATE(RANK(rounds_cum_time[[#This Row],[28]],rounds_cum_time[28],1),"."))</f>
        <v>74.</v>
      </c>
      <c r="AL70" s="129" t="str">
        <f>IF(ISBLANK(laps_times[[#This Row],[29]]),"DNF",CONCATENATE(RANK(rounds_cum_time[[#This Row],[29]],rounds_cum_time[29],1),"."))</f>
        <v>74.</v>
      </c>
      <c r="AM70" s="129" t="str">
        <f>IF(ISBLANK(laps_times[[#This Row],[30]]),"DNF",CONCATENATE(RANK(rounds_cum_time[[#This Row],[30]],rounds_cum_time[30],1),"."))</f>
        <v>74.</v>
      </c>
      <c r="AN70" s="129" t="str">
        <f>IF(ISBLANK(laps_times[[#This Row],[31]]),"DNF",CONCATENATE(RANK(rounds_cum_time[[#This Row],[31]],rounds_cum_time[31],1),"."))</f>
        <v>74.</v>
      </c>
      <c r="AO70" s="129" t="str">
        <f>IF(ISBLANK(laps_times[[#This Row],[32]]),"DNF",CONCATENATE(RANK(rounds_cum_time[[#This Row],[32]],rounds_cum_time[32],1),"."))</f>
        <v>74.</v>
      </c>
      <c r="AP70" s="129" t="str">
        <f>IF(ISBLANK(laps_times[[#This Row],[33]]),"DNF",CONCATENATE(RANK(rounds_cum_time[[#This Row],[33]],rounds_cum_time[33],1),"."))</f>
        <v>74.</v>
      </c>
      <c r="AQ70" s="129" t="str">
        <f>IF(ISBLANK(laps_times[[#This Row],[34]]),"DNF",CONCATENATE(RANK(rounds_cum_time[[#This Row],[34]],rounds_cum_time[34],1),"."))</f>
        <v>74.</v>
      </c>
      <c r="AR70" s="129" t="str">
        <f>IF(ISBLANK(laps_times[[#This Row],[35]]),"DNF",CONCATENATE(RANK(rounds_cum_time[[#This Row],[35]],rounds_cum_time[35],1),"."))</f>
        <v>74.</v>
      </c>
      <c r="AS70" s="129" t="str">
        <f>IF(ISBLANK(laps_times[[#This Row],[36]]),"DNF",CONCATENATE(RANK(rounds_cum_time[[#This Row],[36]],rounds_cum_time[36],1),"."))</f>
        <v>74.</v>
      </c>
      <c r="AT70" s="129" t="str">
        <f>IF(ISBLANK(laps_times[[#This Row],[37]]),"DNF",CONCATENATE(RANK(rounds_cum_time[[#This Row],[37]],rounds_cum_time[37],1),"."))</f>
        <v>73.</v>
      </c>
      <c r="AU70" s="129" t="str">
        <f>IF(ISBLANK(laps_times[[#This Row],[38]]),"DNF",CONCATENATE(RANK(rounds_cum_time[[#This Row],[38]],rounds_cum_time[38],1),"."))</f>
        <v>73.</v>
      </c>
      <c r="AV70" s="129" t="str">
        <f>IF(ISBLANK(laps_times[[#This Row],[39]]),"DNF",CONCATENATE(RANK(rounds_cum_time[[#This Row],[39]],rounds_cum_time[39],1),"."))</f>
        <v>73.</v>
      </c>
      <c r="AW70" s="129" t="str">
        <f>IF(ISBLANK(laps_times[[#This Row],[40]]),"DNF",CONCATENATE(RANK(rounds_cum_time[[#This Row],[40]],rounds_cum_time[40],1),"."))</f>
        <v>73.</v>
      </c>
      <c r="AX70" s="129" t="str">
        <f>IF(ISBLANK(laps_times[[#This Row],[41]]),"DNF",CONCATENATE(RANK(rounds_cum_time[[#This Row],[41]],rounds_cum_time[41],1),"."))</f>
        <v>72.</v>
      </c>
      <c r="AY70" s="129" t="str">
        <f>IF(ISBLANK(laps_times[[#This Row],[42]]),"DNF",CONCATENATE(RANK(rounds_cum_time[[#This Row],[42]],rounds_cum_time[42],1),"."))</f>
        <v>72.</v>
      </c>
      <c r="AZ70" s="129" t="str">
        <f>IF(ISBLANK(laps_times[[#This Row],[43]]),"DNF",CONCATENATE(RANK(rounds_cum_time[[#This Row],[43]],rounds_cum_time[43],1),"."))</f>
        <v>72.</v>
      </c>
      <c r="BA70" s="129" t="str">
        <f>IF(ISBLANK(laps_times[[#This Row],[44]]),"DNF",CONCATENATE(RANK(rounds_cum_time[[#This Row],[44]],rounds_cum_time[44],1),"."))</f>
        <v>72.</v>
      </c>
      <c r="BB70" s="129" t="str">
        <f>IF(ISBLANK(laps_times[[#This Row],[45]]),"DNF",CONCATENATE(RANK(rounds_cum_time[[#This Row],[45]],rounds_cum_time[45],1),"."))</f>
        <v>72.</v>
      </c>
      <c r="BC70" s="129" t="str">
        <f>IF(ISBLANK(laps_times[[#This Row],[46]]),"DNF",CONCATENATE(RANK(rounds_cum_time[[#This Row],[46]],rounds_cum_time[46],1),"."))</f>
        <v>72.</v>
      </c>
      <c r="BD70" s="129" t="str">
        <f>IF(ISBLANK(laps_times[[#This Row],[47]]),"DNF",CONCATENATE(RANK(rounds_cum_time[[#This Row],[47]],rounds_cum_time[47],1),"."))</f>
        <v>71.</v>
      </c>
      <c r="BE70" s="129" t="str">
        <f>IF(ISBLANK(laps_times[[#This Row],[48]]),"DNF",CONCATENATE(RANK(rounds_cum_time[[#This Row],[48]],rounds_cum_time[48],1),"."))</f>
        <v>71.</v>
      </c>
      <c r="BF70" s="129" t="str">
        <f>IF(ISBLANK(laps_times[[#This Row],[49]]),"DNF",CONCATENATE(RANK(rounds_cum_time[[#This Row],[49]],rounds_cum_time[49],1),"."))</f>
        <v>71.</v>
      </c>
      <c r="BG70" s="129" t="str">
        <f>IF(ISBLANK(laps_times[[#This Row],[50]]),"DNF",CONCATENATE(RANK(rounds_cum_time[[#This Row],[50]],rounds_cum_time[50],1),"."))</f>
        <v>71.</v>
      </c>
      <c r="BH70" s="129" t="str">
        <f>IF(ISBLANK(laps_times[[#This Row],[51]]),"DNF",CONCATENATE(RANK(rounds_cum_time[[#This Row],[51]],rounds_cum_time[51],1),"."))</f>
        <v>72.</v>
      </c>
      <c r="BI70" s="129" t="str">
        <f>IF(ISBLANK(laps_times[[#This Row],[52]]),"DNF",CONCATENATE(RANK(rounds_cum_time[[#This Row],[52]],rounds_cum_time[52],1),"."))</f>
        <v>72.</v>
      </c>
      <c r="BJ70" s="129" t="str">
        <f>IF(ISBLANK(laps_times[[#This Row],[53]]),"DNF",CONCATENATE(RANK(rounds_cum_time[[#This Row],[53]],rounds_cum_time[53],1),"."))</f>
        <v>72.</v>
      </c>
      <c r="BK70" s="129" t="str">
        <f>IF(ISBLANK(laps_times[[#This Row],[54]]),"DNF",CONCATENATE(RANK(rounds_cum_time[[#This Row],[54]],rounds_cum_time[54],1),"."))</f>
        <v>71.</v>
      </c>
      <c r="BL70" s="129" t="str">
        <f>IF(ISBLANK(laps_times[[#This Row],[55]]),"DNF",CONCATENATE(RANK(rounds_cum_time[[#This Row],[55]],rounds_cum_time[55],1),"."))</f>
        <v>71.</v>
      </c>
      <c r="BM70" s="129" t="str">
        <f>IF(ISBLANK(laps_times[[#This Row],[56]]),"DNF",CONCATENATE(RANK(rounds_cum_time[[#This Row],[56]],rounds_cum_time[56],1),"."))</f>
        <v>71.</v>
      </c>
      <c r="BN70" s="129" t="str">
        <f>IF(ISBLANK(laps_times[[#This Row],[57]]),"DNF",CONCATENATE(RANK(rounds_cum_time[[#This Row],[57]],rounds_cum_time[57],1),"."))</f>
        <v>70.</v>
      </c>
      <c r="BO70" s="129" t="str">
        <f>IF(ISBLANK(laps_times[[#This Row],[58]]),"DNF",CONCATENATE(RANK(rounds_cum_time[[#This Row],[58]],rounds_cum_time[58],1),"."))</f>
        <v>70.</v>
      </c>
      <c r="BP70" s="129" t="str">
        <f>IF(ISBLANK(laps_times[[#This Row],[59]]),"DNF",CONCATENATE(RANK(rounds_cum_time[[#This Row],[59]],rounds_cum_time[59],1),"."))</f>
        <v>70.</v>
      </c>
      <c r="BQ70" s="129" t="str">
        <f>IF(ISBLANK(laps_times[[#This Row],[60]]),"DNF",CONCATENATE(RANK(rounds_cum_time[[#This Row],[60]],rounds_cum_time[60],1),"."))</f>
        <v>70.</v>
      </c>
      <c r="BR70" s="129" t="str">
        <f>IF(ISBLANK(laps_times[[#This Row],[61]]),"DNF",CONCATENATE(RANK(rounds_cum_time[[#This Row],[61]],rounds_cum_time[61],1),"."))</f>
        <v>69.</v>
      </c>
      <c r="BS70" s="129" t="str">
        <f>IF(ISBLANK(laps_times[[#This Row],[62]]),"DNF",CONCATENATE(RANK(rounds_cum_time[[#This Row],[62]],rounds_cum_time[62],1),"."))</f>
        <v>69.</v>
      </c>
      <c r="BT70" s="129" t="str">
        <f>IF(ISBLANK(laps_times[[#This Row],[63]]),"DNF",CONCATENATE(RANK(rounds_cum_time[[#This Row],[63]],rounds_cum_time[63],1),"."))</f>
        <v>69.</v>
      </c>
      <c r="BU70" s="129" t="str">
        <f>IF(ISBLANK(laps_times[[#This Row],[64]]),"DNF",CONCATENATE(RANK(rounds_cum_time[[#This Row],[64]],rounds_cum_time[64],1),"."))</f>
        <v>69.</v>
      </c>
      <c r="BV70" s="129" t="str">
        <f>IF(ISBLANK(laps_times[[#This Row],[65]]),"DNF",CONCATENATE(RANK(rounds_cum_time[[#This Row],[65]],rounds_cum_time[65],1),"."))</f>
        <v>70.</v>
      </c>
      <c r="BW70" s="129" t="str">
        <f>IF(ISBLANK(laps_times[[#This Row],[66]]),"DNF",CONCATENATE(RANK(rounds_cum_time[[#This Row],[66]],rounds_cum_time[66],1),"."))</f>
        <v>70.</v>
      </c>
      <c r="BX70" s="129" t="str">
        <f>IF(ISBLANK(laps_times[[#This Row],[67]]),"DNF",CONCATENATE(RANK(rounds_cum_time[[#This Row],[67]],rounds_cum_time[67],1),"."))</f>
        <v>70.</v>
      </c>
      <c r="BY70" s="129" t="str">
        <f>IF(ISBLANK(laps_times[[#This Row],[68]]),"DNF",CONCATENATE(RANK(rounds_cum_time[[#This Row],[68]],rounds_cum_time[68],1),"."))</f>
        <v>70.</v>
      </c>
      <c r="BZ70" s="129" t="str">
        <f>IF(ISBLANK(laps_times[[#This Row],[69]]),"DNF",CONCATENATE(RANK(rounds_cum_time[[#This Row],[69]],rounds_cum_time[69],1),"."))</f>
        <v>70.</v>
      </c>
      <c r="CA70" s="129" t="str">
        <f>IF(ISBLANK(laps_times[[#This Row],[70]]),"DNF",CONCATENATE(RANK(rounds_cum_time[[#This Row],[70]],rounds_cum_time[70],1),"."))</f>
        <v>69.</v>
      </c>
      <c r="CB70" s="129" t="str">
        <f>IF(ISBLANK(laps_times[[#This Row],[71]]),"DNF",CONCATENATE(RANK(rounds_cum_time[[#This Row],[71]],rounds_cum_time[71],1),"."))</f>
        <v>69.</v>
      </c>
      <c r="CC70" s="129" t="str">
        <f>IF(ISBLANK(laps_times[[#This Row],[72]]),"DNF",CONCATENATE(RANK(rounds_cum_time[[#This Row],[72]],rounds_cum_time[72],1),"."))</f>
        <v>69.</v>
      </c>
      <c r="CD70" s="129" t="str">
        <f>IF(ISBLANK(laps_times[[#This Row],[73]]),"DNF",CONCATENATE(RANK(rounds_cum_time[[#This Row],[73]],rounds_cum_time[73],1),"."))</f>
        <v>69.</v>
      </c>
      <c r="CE70" s="129" t="str">
        <f>IF(ISBLANK(laps_times[[#This Row],[74]]),"DNF",CONCATENATE(RANK(rounds_cum_time[[#This Row],[74]],rounds_cum_time[74],1),"."))</f>
        <v>69.</v>
      </c>
      <c r="CF70" s="129" t="str">
        <f>IF(ISBLANK(laps_times[[#This Row],[75]]),"DNF",CONCATENATE(RANK(rounds_cum_time[[#This Row],[75]],rounds_cum_time[75],1),"."))</f>
        <v>71.</v>
      </c>
      <c r="CG70" s="129" t="str">
        <f>IF(ISBLANK(laps_times[[#This Row],[76]]),"DNF",CONCATENATE(RANK(rounds_cum_time[[#This Row],[76]],rounds_cum_time[76],1),"."))</f>
        <v>71.</v>
      </c>
      <c r="CH70" s="129" t="str">
        <f>IF(ISBLANK(laps_times[[#This Row],[77]]),"DNF",CONCATENATE(RANK(rounds_cum_time[[#This Row],[77]],rounds_cum_time[77],1),"."))</f>
        <v>71.</v>
      </c>
      <c r="CI70" s="129" t="str">
        <f>IF(ISBLANK(laps_times[[#This Row],[78]]),"DNF",CONCATENATE(RANK(rounds_cum_time[[#This Row],[78]],rounds_cum_time[78],1),"."))</f>
        <v>70.</v>
      </c>
      <c r="CJ70" s="129" t="str">
        <f>IF(ISBLANK(laps_times[[#This Row],[79]]),"DNF",CONCATENATE(RANK(rounds_cum_time[[#This Row],[79]],rounds_cum_time[79],1),"."))</f>
        <v>70.</v>
      </c>
      <c r="CK70" s="129" t="str">
        <f>IF(ISBLANK(laps_times[[#This Row],[80]]),"DNF",CONCATENATE(RANK(rounds_cum_time[[#This Row],[80]],rounds_cum_time[80],1),"."))</f>
        <v>70.</v>
      </c>
      <c r="CL70" s="129" t="str">
        <f>IF(ISBLANK(laps_times[[#This Row],[81]]),"DNF",CONCATENATE(RANK(rounds_cum_time[[#This Row],[81]],rounds_cum_time[81],1),"."))</f>
        <v>70.</v>
      </c>
      <c r="CM70" s="129" t="str">
        <f>IF(ISBLANK(laps_times[[#This Row],[82]]),"DNF",CONCATENATE(RANK(rounds_cum_time[[#This Row],[82]],rounds_cum_time[82],1),"."))</f>
        <v>70.</v>
      </c>
      <c r="CN70" s="129" t="str">
        <f>IF(ISBLANK(laps_times[[#This Row],[83]]),"DNF",CONCATENATE(RANK(rounds_cum_time[[#This Row],[83]],rounds_cum_time[83],1),"."))</f>
        <v>70.</v>
      </c>
      <c r="CO70" s="129" t="str">
        <f>IF(ISBLANK(laps_times[[#This Row],[84]]),"DNF",CONCATENATE(RANK(rounds_cum_time[[#This Row],[84]],rounds_cum_time[84],1),"."))</f>
        <v>70.</v>
      </c>
      <c r="CP70" s="129" t="str">
        <f>IF(ISBLANK(laps_times[[#This Row],[85]]),"DNF",CONCATENATE(RANK(rounds_cum_time[[#This Row],[85]],rounds_cum_time[85],1),"."))</f>
        <v>70.</v>
      </c>
      <c r="CQ70" s="129" t="str">
        <f>IF(ISBLANK(laps_times[[#This Row],[86]]),"DNF",CONCATENATE(RANK(rounds_cum_time[[#This Row],[86]],rounds_cum_time[86],1),"."))</f>
        <v>70.</v>
      </c>
      <c r="CR70" s="129" t="str">
        <f>IF(ISBLANK(laps_times[[#This Row],[87]]),"DNF",CONCATENATE(RANK(rounds_cum_time[[#This Row],[87]],rounds_cum_time[87],1),"."))</f>
        <v>69.</v>
      </c>
      <c r="CS70" s="129" t="str">
        <f>IF(ISBLANK(laps_times[[#This Row],[88]]),"DNF",CONCATENATE(RANK(rounds_cum_time[[#This Row],[88]],rounds_cum_time[88],1),"."))</f>
        <v>69.</v>
      </c>
      <c r="CT70" s="129" t="str">
        <f>IF(ISBLANK(laps_times[[#This Row],[89]]),"DNF",CONCATENATE(RANK(rounds_cum_time[[#This Row],[89]],rounds_cum_time[89],1),"."))</f>
        <v>69.</v>
      </c>
      <c r="CU70" s="129" t="str">
        <f>IF(ISBLANK(laps_times[[#This Row],[90]]),"DNF",CONCATENATE(RANK(rounds_cum_time[[#This Row],[90]],rounds_cum_time[90],1),"."))</f>
        <v>68.</v>
      </c>
      <c r="CV70" s="129" t="str">
        <f>IF(ISBLANK(laps_times[[#This Row],[91]]),"DNF",CONCATENATE(RANK(rounds_cum_time[[#This Row],[91]],rounds_cum_time[91],1),"."))</f>
        <v>68.</v>
      </c>
      <c r="CW70" s="129" t="str">
        <f>IF(ISBLANK(laps_times[[#This Row],[92]]),"DNF",CONCATENATE(RANK(rounds_cum_time[[#This Row],[92]],rounds_cum_time[92],1),"."))</f>
        <v>68.</v>
      </c>
      <c r="CX70" s="129" t="str">
        <f>IF(ISBLANK(laps_times[[#This Row],[93]]),"DNF",CONCATENATE(RANK(rounds_cum_time[[#This Row],[93]],rounds_cum_time[93],1),"."))</f>
        <v>68.</v>
      </c>
      <c r="CY70" s="129" t="str">
        <f>IF(ISBLANK(laps_times[[#This Row],[94]]),"DNF",CONCATENATE(RANK(rounds_cum_time[[#This Row],[94]],rounds_cum_time[94],1),"."))</f>
        <v>68.</v>
      </c>
      <c r="CZ70" s="129" t="str">
        <f>IF(ISBLANK(laps_times[[#This Row],[95]]),"DNF",CONCATENATE(RANK(rounds_cum_time[[#This Row],[95]],rounds_cum_time[95],1),"."))</f>
        <v>68.</v>
      </c>
      <c r="DA70" s="129" t="str">
        <f>IF(ISBLANK(laps_times[[#This Row],[96]]),"DNF",CONCATENATE(RANK(rounds_cum_time[[#This Row],[96]],rounds_cum_time[96],1),"."))</f>
        <v>68.</v>
      </c>
      <c r="DB70" s="129" t="str">
        <f>IF(ISBLANK(laps_times[[#This Row],[97]]),"DNF",CONCATENATE(RANK(rounds_cum_time[[#This Row],[97]],rounds_cum_time[97],1),"."))</f>
        <v>67.</v>
      </c>
      <c r="DC70" s="129" t="str">
        <f>IF(ISBLANK(laps_times[[#This Row],[98]]),"DNF",CONCATENATE(RANK(rounds_cum_time[[#This Row],[98]],rounds_cum_time[98],1),"."))</f>
        <v>67.</v>
      </c>
      <c r="DD70" s="129" t="str">
        <f>IF(ISBLANK(laps_times[[#This Row],[99]]),"DNF",CONCATENATE(RANK(rounds_cum_time[[#This Row],[99]],rounds_cum_time[99],1),"."))</f>
        <v>67.</v>
      </c>
      <c r="DE70" s="129" t="str">
        <f>IF(ISBLANK(laps_times[[#This Row],[100]]),"DNF",CONCATENATE(RANK(rounds_cum_time[[#This Row],[100]],rounds_cum_time[100],1),"."))</f>
        <v>67.</v>
      </c>
      <c r="DF70" s="129" t="str">
        <f>IF(ISBLANK(laps_times[[#This Row],[101]]),"DNF",CONCATENATE(RANK(rounds_cum_time[[#This Row],[101]],rounds_cum_time[101],1),"."))</f>
        <v>67.</v>
      </c>
      <c r="DG70" s="129" t="str">
        <f>IF(ISBLANK(laps_times[[#This Row],[102]]),"DNF",CONCATENATE(RANK(rounds_cum_time[[#This Row],[102]],rounds_cum_time[102],1),"."))</f>
        <v>67.</v>
      </c>
      <c r="DH70" s="129" t="str">
        <f>IF(ISBLANK(laps_times[[#This Row],[103]]),"DNF",CONCATENATE(RANK(rounds_cum_time[[#This Row],[103]],rounds_cum_time[103],1),"."))</f>
        <v>67.</v>
      </c>
      <c r="DI70" s="130" t="str">
        <f>IF(ISBLANK(laps_times[[#This Row],[104]]),"DNF",CONCATENATE(RANK(rounds_cum_time[[#This Row],[104]],rounds_cum_time[104],1),"."))</f>
        <v>67.</v>
      </c>
      <c r="DJ70" s="130" t="str">
        <f>IF(ISBLANK(laps_times[[#This Row],[105]]),"DNF",CONCATENATE(RANK(rounds_cum_time[[#This Row],[105]],rounds_cum_time[105],1),"."))</f>
        <v>67.</v>
      </c>
    </row>
    <row r="71" spans="2:114">
      <c r="B71" s="123">
        <f>laps_times[[#This Row],[poř]]</f>
        <v>68</v>
      </c>
      <c r="C71" s="128">
        <f>laps_times[[#This Row],[s.č.]]</f>
        <v>70</v>
      </c>
      <c r="D71" s="124" t="str">
        <f>laps_times[[#This Row],[jméno]]</f>
        <v>Brossaud Jack</v>
      </c>
      <c r="E71" s="125">
        <f>laps_times[[#This Row],[roč]]</f>
        <v>1970</v>
      </c>
      <c r="F71" s="125" t="str">
        <f>laps_times[[#This Row],[kat]]</f>
        <v>M40</v>
      </c>
      <c r="G71" s="125">
        <f>laps_times[[#This Row],[poř_kat]]</f>
        <v>25</v>
      </c>
      <c r="H71" s="124" t="str">
        <f>IF(ISBLANK(laps_times[[#This Row],[klub]]),"-",laps_times[[#This Row],[klub]])</f>
        <v>JBP</v>
      </c>
      <c r="I71" s="133">
        <f>laps_times[[#This Row],[celk. čas]]</f>
        <v>0.18617708333333335</v>
      </c>
      <c r="J71" s="129" t="str">
        <f>IF(ISBLANK(laps_times[[#This Row],[1]]),"DNF",CONCATENATE(RANK(rounds_cum_time[[#This Row],[1]],rounds_cum_time[1],1),"."))</f>
        <v>52.</v>
      </c>
      <c r="K71" s="129" t="str">
        <f>IF(ISBLANK(laps_times[[#This Row],[2]]),"DNF",CONCATENATE(RANK(rounds_cum_time[[#This Row],[2]],rounds_cum_time[2],1),"."))</f>
        <v>53.</v>
      </c>
      <c r="L71" s="129" t="str">
        <f>IF(ISBLANK(laps_times[[#This Row],[3]]),"DNF",CONCATENATE(RANK(rounds_cum_time[[#This Row],[3]],rounds_cum_time[3],1),"."))</f>
        <v>55.</v>
      </c>
      <c r="M71" s="129" t="str">
        <f>IF(ISBLANK(laps_times[[#This Row],[4]]),"DNF",CONCATENATE(RANK(rounds_cum_time[[#This Row],[4]],rounds_cum_time[4],1),"."))</f>
        <v>55.</v>
      </c>
      <c r="N71" s="129" t="str">
        <f>IF(ISBLANK(laps_times[[#This Row],[5]]),"DNF",CONCATENATE(RANK(rounds_cum_time[[#This Row],[5]],rounds_cum_time[5],1),"."))</f>
        <v>56.</v>
      </c>
      <c r="O71" s="129" t="str">
        <f>IF(ISBLANK(laps_times[[#This Row],[6]]),"DNF",CONCATENATE(RANK(rounds_cum_time[[#This Row],[6]],rounds_cum_time[6],1),"."))</f>
        <v>56.</v>
      </c>
      <c r="P71" s="129" t="str">
        <f>IF(ISBLANK(laps_times[[#This Row],[7]]),"DNF",CONCATENATE(RANK(rounds_cum_time[[#This Row],[7]],rounds_cum_time[7],1),"."))</f>
        <v>56.</v>
      </c>
      <c r="Q71" s="129" t="str">
        <f>IF(ISBLANK(laps_times[[#This Row],[8]]),"DNF",CONCATENATE(RANK(rounds_cum_time[[#This Row],[8]],rounds_cum_time[8],1),"."))</f>
        <v>56.</v>
      </c>
      <c r="R71" s="129" t="str">
        <f>IF(ISBLANK(laps_times[[#This Row],[9]]),"DNF",CONCATENATE(RANK(rounds_cum_time[[#This Row],[9]],rounds_cum_time[9],1),"."))</f>
        <v>58.</v>
      </c>
      <c r="S71" s="129" t="str">
        <f>IF(ISBLANK(laps_times[[#This Row],[10]]),"DNF",CONCATENATE(RANK(rounds_cum_time[[#This Row],[10]],rounds_cum_time[10],1),"."))</f>
        <v>64.</v>
      </c>
      <c r="T71" s="129" t="str">
        <f>IF(ISBLANK(laps_times[[#This Row],[11]]),"DNF",CONCATENATE(RANK(rounds_cum_time[[#This Row],[11]],rounds_cum_time[11],1),"."))</f>
        <v>63.</v>
      </c>
      <c r="U71" s="129" t="str">
        <f>IF(ISBLANK(laps_times[[#This Row],[12]]),"DNF",CONCATENATE(RANK(rounds_cum_time[[#This Row],[12]],rounds_cum_time[12],1),"."))</f>
        <v>63.</v>
      </c>
      <c r="V71" s="129" t="str">
        <f>IF(ISBLANK(laps_times[[#This Row],[13]]),"DNF",CONCATENATE(RANK(rounds_cum_time[[#This Row],[13]],rounds_cum_time[13],1),"."))</f>
        <v>63.</v>
      </c>
      <c r="W71" s="129" t="str">
        <f>IF(ISBLANK(laps_times[[#This Row],[14]]),"DNF",CONCATENATE(RANK(rounds_cum_time[[#This Row],[14]],rounds_cum_time[14],1),"."))</f>
        <v>63.</v>
      </c>
      <c r="X71" s="129" t="str">
        <f>IF(ISBLANK(laps_times[[#This Row],[15]]),"DNF",CONCATENATE(RANK(rounds_cum_time[[#This Row],[15]],rounds_cum_time[15],1),"."))</f>
        <v>64.</v>
      </c>
      <c r="Y71" s="129" t="str">
        <f>IF(ISBLANK(laps_times[[#This Row],[16]]),"DNF",CONCATENATE(RANK(rounds_cum_time[[#This Row],[16]],rounds_cum_time[16],1),"."))</f>
        <v>64.</v>
      </c>
      <c r="Z71" s="129" t="str">
        <f>IF(ISBLANK(laps_times[[#This Row],[17]]),"DNF",CONCATENATE(RANK(rounds_cum_time[[#This Row],[17]],rounds_cum_time[17],1),"."))</f>
        <v>65.</v>
      </c>
      <c r="AA71" s="129" t="str">
        <f>IF(ISBLANK(laps_times[[#This Row],[18]]),"DNF",CONCATENATE(RANK(rounds_cum_time[[#This Row],[18]],rounds_cum_time[18],1),"."))</f>
        <v>65.</v>
      </c>
      <c r="AB71" s="129" t="str">
        <f>IF(ISBLANK(laps_times[[#This Row],[19]]),"DNF",CONCATENATE(RANK(rounds_cum_time[[#This Row],[19]],rounds_cum_time[19],1),"."))</f>
        <v>65.</v>
      </c>
      <c r="AC71" s="129" t="str">
        <f>IF(ISBLANK(laps_times[[#This Row],[20]]),"DNF",CONCATENATE(RANK(rounds_cum_time[[#This Row],[20]],rounds_cum_time[20],1),"."))</f>
        <v>65.</v>
      </c>
      <c r="AD71" s="129" t="str">
        <f>IF(ISBLANK(laps_times[[#This Row],[21]]),"DNF",CONCATENATE(RANK(rounds_cum_time[[#This Row],[21]],rounds_cum_time[21],1),"."))</f>
        <v>66.</v>
      </c>
      <c r="AE71" s="129" t="str">
        <f>IF(ISBLANK(laps_times[[#This Row],[22]]),"DNF",CONCATENATE(RANK(rounds_cum_time[[#This Row],[22]],rounds_cum_time[22],1),"."))</f>
        <v>65.</v>
      </c>
      <c r="AF71" s="129" t="str">
        <f>IF(ISBLANK(laps_times[[#This Row],[23]]),"DNF",CONCATENATE(RANK(rounds_cum_time[[#This Row],[23]],rounds_cum_time[23],1),"."))</f>
        <v>64.</v>
      </c>
      <c r="AG71" s="129" t="str">
        <f>IF(ISBLANK(laps_times[[#This Row],[24]]),"DNF",CONCATENATE(RANK(rounds_cum_time[[#This Row],[24]],rounds_cum_time[24],1),"."))</f>
        <v>65.</v>
      </c>
      <c r="AH71" s="129" t="str">
        <f>IF(ISBLANK(laps_times[[#This Row],[25]]),"DNF",CONCATENATE(RANK(rounds_cum_time[[#This Row],[25]],rounds_cum_time[25],1),"."))</f>
        <v>66.</v>
      </c>
      <c r="AI71" s="129" t="str">
        <f>IF(ISBLANK(laps_times[[#This Row],[26]]),"DNF",CONCATENATE(RANK(rounds_cum_time[[#This Row],[26]],rounds_cum_time[26],1),"."))</f>
        <v>66.</v>
      </c>
      <c r="AJ71" s="129" t="str">
        <f>IF(ISBLANK(laps_times[[#This Row],[27]]),"DNF",CONCATENATE(RANK(rounds_cum_time[[#This Row],[27]],rounds_cum_time[27],1),"."))</f>
        <v>66.</v>
      </c>
      <c r="AK71" s="129" t="str">
        <f>IF(ISBLANK(laps_times[[#This Row],[28]]),"DNF",CONCATENATE(RANK(rounds_cum_time[[#This Row],[28]],rounds_cum_time[28],1),"."))</f>
        <v>66.</v>
      </c>
      <c r="AL71" s="129" t="str">
        <f>IF(ISBLANK(laps_times[[#This Row],[29]]),"DNF",CONCATENATE(RANK(rounds_cum_time[[#This Row],[29]],rounds_cum_time[29],1),"."))</f>
        <v>66.</v>
      </c>
      <c r="AM71" s="129" t="str">
        <f>IF(ISBLANK(laps_times[[#This Row],[30]]),"DNF",CONCATENATE(RANK(rounds_cum_time[[#This Row],[30]],rounds_cum_time[30],1),"."))</f>
        <v>66.</v>
      </c>
      <c r="AN71" s="129" t="str">
        <f>IF(ISBLANK(laps_times[[#This Row],[31]]),"DNF",CONCATENATE(RANK(rounds_cum_time[[#This Row],[31]],rounds_cum_time[31],1),"."))</f>
        <v>66.</v>
      </c>
      <c r="AO71" s="129" t="str">
        <f>IF(ISBLANK(laps_times[[#This Row],[32]]),"DNF",CONCATENATE(RANK(rounds_cum_time[[#This Row],[32]],rounds_cum_time[32],1),"."))</f>
        <v>66.</v>
      </c>
      <c r="AP71" s="129" t="str">
        <f>IF(ISBLANK(laps_times[[#This Row],[33]]),"DNF",CONCATENATE(RANK(rounds_cum_time[[#This Row],[33]],rounds_cum_time[33],1),"."))</f>
        <v>67.</v>
      </c>
      <c r="AQ71" s="129" t="str">
        <f>IF(ISBLANK(laps_times[[#This Row],[34]]),"DNF",CONCATENATE(RANK(rounds_cum_time[[#This Row],[34]],rounds_cum_time[34],1),"."))</f>
        <v>67.</v>
      </c>
      <c r="AR71" s="129" t="str">
        <f>IF(ISBLANK(laps_times[[#This Row],[35]]),"DNF",CONCATENATE(RANK(rounds_cum_time[[#This Row],[35]],rounds_cum_time[35],1),"."))</f>
        <v>67.</v>
      </c>
      <c r="AS71" s="129" t="str">
        <f>IF(ISBLANK(laps_times[[#This Row],[36]]),"DNF",CONCATENATE(RANK(rounds_cum_time[[#This Row],[36]],rounds_cum_time[36],1),"."))</f>
        <v>67.</v>
      </c>
      <c r="AT71" s="129" t="str">
        <f>IF(ISBLANK(laps_times[[#This Row],[37]]),"DNF",CONCATENATE(RANK(rounds_cum_time[[#This Row],[37]],rounds_cum_time[37],1),"."))</f>
        <v>66.</v>
      </c>
      <c r="AU71" s="129" t="str">
        <f>IF(ISBLANK(laps_times[[#This Row],[38]]),"DNF",CONCATENATE(RANK(rounds_cum_time[[#This Row],[38]],rounds_cum_time[38],1),"."))</f>
        <v>66.</v>
      </c>
      <c r="AV71" s="129" t="str">
        <f>IF(ISBLANK(laps_times[[#This Row],[39]]),"DNF",CONCATENATE(RANK(rounds_cum_time[[#This Row],[39]],rounds_cum_time[39],1),"."))</f>
        <v>66.</v>
      </c>
      <c r="AW71" s="129" t="str">
        <f>IF(ISBLANK(laps_times[[#This Row],[40]]),"DNF",CONCATENATE(RANK(rounds_cum_time[[#This Row],[40]],rounds_cum_time[40],1),"."))</f>
        <v>67.</v>
      </c>
      <c r="AX71" s="129" t="str">
        <f>IF(ISBLANK(laps_times[[#This Row],[41]]),"DNF",CONCATENATE(RANK(rounds_cum_time[[#This Row],[41]],rounds_cum_time[41],1),"."))</f>
        <v>67.</v>
      </c>
      <c r="AY71" s="129" t="str">
        <f>IF(ISBLANK(laps_times[[#This Row],[42]]),"DNF",CONCATENATE(RANK(rounds_cum_time[[#This Row],[42]],rounds_cum_time[42],1),"."))</f>
        <v>67.</v>
      </c>
      <c r="AZ71" s="129" t="str">
        <f>IF(ISBLANK(laps_times[[#This Row],[43]]),"DNF",CONCATENATE(RANK(rounds_cum_time[[#This Row],[43]],rounds_cum_time[43],1),"."))</f>
        <v>67.</v>
      </c>
      <c r="BA71" s="129" t="str">
        <f>IF(ISBLANK(laps_times[[#This Row],[44]]),"DNF",CONCATENATE(RANK(rounds_cum_time[[#This Row],[44]],rounds_cum_time[44],1),"."))</f>
        <v>67.</v>
      </c>
      <c r="BB71" s="129" t="str">
        <f>IF(ISBLANK(laps_times[[#This Row],[45]]),"DNF",CONCATENATE(RANK(rounds_cum_time[[#This Row],[45]],rounds_cum_time[45],1),"."))</f>
        <v>67.</v>
      </c>
      <c r="BC71" s="129" t="str">
        <f>IF(ISBLANK(laps_times[[#This Row],[46]]),"DNF",CONCATENATE(RANK(rounds_cum_time[[#This Row],[46]],rounds_cum_time[46],1),"."))</f>
        <v>67.</v>
      </c>
      <c r="BD71" s="129" t="str">
        <f>IF(ISBLANK(laps_times[[#This Row],[47]]),"DNF",CONCATENATE(RANK(rounds_cum_time[[#This Row],[47]],rounds_cum_time[47],1),"."))</f>
        <v>67.</v>
      </c>
      <c r="BE71" s="129" t="str">
        <f>IF(ISBLANK(laps_times[[#This Row],[48]]),"DNF",CONCATENATE(RANK(rounds_cum_time[[#This Row],[48]],rounds_cum_time[48],1),"."))</f>
        <v>67.</v>
      </c>
      <c r="BF71" s="129" t="str">
        <f>IF(ISBLANK(laps_times[[#This Row],[49]]),"DNF",CONCATENATE(RANK(rounds_cum_time[[#This Row],[49]],rounds_cum_time[49],1),"."))</f>
        <v>67.</v>
      </c>
      <c r="BG71" s="129" t="str">
        <f>IF(ISBLANK(laps_times[[#This Row],[50]]),"DNF",CONCATENATE(RANK(rounds_cum_time[[#This Row],[50]],rounds_cum_time[50],1),"."))</f>
        <v>67.</v>
      </c>
      <c r="BH71" s="129" t="str">
        <f>IF(ISBLANK(laps_times[[#This Row],[51]]),"DNF",CONCATENATE(RANK(rounds_cum_time[[#This Row],[51]],rounds_cum_time[51],1),"."))</f>
        <v>67.</v>
      </c>
      <c r="BI71" s="129" t="str">
        <f>IF(ISBLANK(laps_times[[#This Row],[52]]),"DNF",CONCATENATE(RANK(rounds_cum_time[[#This Row],[52]],rounds_cum_time[52],1),"."))</f>
        <v>67.</v>
      </c>
      <c r="BJ71" s="129" t="str">
        <f>IF(ISBLANK(laps_times[[#This Row],[53]]),"DNF",CONCATENATE(RANK(rounds_cum_time[[#This Row],[53]],rounds_cum_time[53],1),"."))</f>
        <v>66.</v>
      </c>
      <c r="BK71" s="129" t="str">
        <f>IF(ISBLANK(laps_times[[#This Row],[54]]),"DNF",CONCATENATE(RANK(rounds_cum_time[[#This Row],[54]],rounds_cum_time[54],1),"."))</f>
        <v>65.</v>
      </c>
      <c r="BL71" s="129" t="str">
        <f>IF(ISBLANK(laps_times[[#This Row],[55]]),"DNF",CONCATENATE(RANK(rounds_cum_time[[#This Row],[55]],rounds_cum_time[55],1),"."))</f>
        <v>65.</v>
      </c>
      <c r="BM71" s="129" t="str">
        <f>IF(ISBLANK(laps_times[[#This Row],[56]]),"DNF",CONCATENATE(RANK(rounds_cum_time[[#This Row],[56]],rounds_cum_time[56],1),"."))</f>
        <v>65.</v>
      </c>
      <c r="BN71" s="129" t="str">
        <f>IF(ISBLANK(laps_times[[#This Row],[57]]),"DNF",CONCATENATE(RANK(rounds_cum_time[[#This Row],[57]],rounds_cum_time[57],1),"."))</f>
        <v>66.</v>
      </c>
      <c r="BO71" s="129" t="str">
        <f>IF(ISBLANK(laps_times[[#This Row],[58]]),"DNF",CONCATENATE(RANK(rounds_cum_time[[#This Row],[58]],rounds_cum_time[58],1),"."))</f>
        <v>66.</v>
      </c>
      <c r="BP71" s="129" t="str">
        <f>IF(ISBLANK(laps_times[[#This Row],[59]]),"DNF",CONCATENATE(RANK(rounds_cum_time[[#This Row],[59]],rounds_cum_time[59],1),"."))</f>
        <v>66.</v>
      </c>
      <c r="BQ71" s="129" t="str">
        <f>IF(ISBLANK(laps_times[[#This Row],[60]]),"DNF",CONCATENATE(RANK(rounds_cum_time[[#This Row],[60]],rounds_cum_time[60],1),"."))</f>
        <v>67.</v>
      </c>
      <c r="BR71" s="129" t="str">
        <f>IF(ISBLANK(laps_times[[#This Row],[61]]),"DNF",CONCATENATE(RANK(rounds_cum_time[[#This Row],[61]],rounds_cum_time[61],1),"."))</f>
        <v>67.</v>
      </c>
      <c r="BS71" s="129" t="str">
        <f>IF(ISBLANK(laps_times[[#This Row],[62]]),"DNF",CONCATENATE(RANK(rounds_cum_time[[#This Row],[62]],rounds_cum_time[62],1),"."))</f>
        <v>67.</v>
      </c>
      <c r="BT71" s="129" t="str">
        <f>IF(ISBLANK(laps_times[[#This Row],[63]]),"DNF",CONCATENATE(RANK(rounds_cum_time[[#This Row],[63]],rounds_cum_time[63],1),"."))</f>
        <v>67.</v>
      </c>
      <c r="BU71" s="129" t="str">
        <f>IF(ISBLANK(laps_times[[#This Row],[64]]),"DNF",CONCATENATE(RANK(rounds_cum_time[[#This Row],[64]],rounds_cum_time[64],1),"."))</f>
        <v>68.</v>
      </c>
      <c r="BV71" s="129" t="str">
        <f>IF(ISBLANK(laps_times[[#This Row],[65]]),"DNF",CONCATENATE(RANK(rounds_cum_time[[#This Row],[65]],rounds_cum_time[65],1),"."))</f>
        <v>68.</v>
      </c>
      <c r="BW71" s="129" t="str">
        <f>IF(ISBLANK(laps_times[[#This Row],[66]]),"DNF",CONCATENATE(RANK(rounds_cum_time[[#This Row],[66]],rounds_cum_time[66],1),"."))</f>
        <v>68.</v>
      </c>
      <c r="BX71" s="129" t="str">
        <f>IF(ISBLANK(laps_times[[#This Row],[67]]),"DNF",CONCATENATE(RANK(rounds_cum_time[[#This Row],[67]],rounds_cum_time[67],1),"."))</f>
        <v>68.</v>
      </c>
      <c r="BY71" s="129" t="str">
        <f>IF(ISBLANK(laps_times[[#This Row],[68]]),"DNF",CONCATENATE(RANK(rounds_cum_time[[#This Row],[68]],rounds_cum_time[68],1),"."))</f>
        <v>68.</v>
      </c>
      <c r="BZ71" s="129" t="str">
        <f>IF(ISBLANK(laps_times[[#This Row],[69]]),"DNF",CONCATENATE(RANK(rounds_cum_time[[#This Row],[69]],rounds_cum_time[69],1),"."))</f>
        <v>68.</v>
      </c>
      <c r="CA71" s="129" t="str">
        <f>IF(ISBLANK(laps_times[[#This Row],[70]]),"DNF",CONCATENATE(RANK(rounds_cum_time[[#This Row],[70]],rounds_cum_time[70],1),"."))</f>
        <v>71.</v>
      </c>
      <c r="CB71" s="129" t="str">
        <f>IF(ISBLANK(laps_times[[#This Row],[71]]),"DNF",CONCATENATE(RANK(rounds_cum_time[[#This Row],[71]],rounds_cum_time[71],1),"."))</f>
        <v>71.</v>
      </c>
      <c r="CC71" s="129" t="str">
        <f>IF(ISBLANK(laps_times[[#This Row],[72]]),"DNF",CONCATENATE(RANK(rounds_cum_time[[#This Row],[72]],rounds_cum_time[72],1),"."))</f>
        <v>71.</v>
      </c>
      <c r="CD71" s="129" t="str">
        <f>IF(ISBLANK(laps_times[[#This Row],[73]]),"DNF",CONCATENATE(RANK(rounds_cum_time[[#This Row],[73]],rounds_cum_time[73],1),"."))</f>
        <v>71.</v>
      </c>
      <c r="CE71" s="129" t="str">
        <f>IF(ISBLANK(laps_times[[#This Row],[74]]),"DNF",CONCATENATE(RANK(rounds_cum_time[[#This Row],[74]],rounds_cum_time[74],1),"."))</f>
        <v>71.</v>
      </c>
      <c r="CF71" s="129" t="str">
        <f>IF(ISBLANK(laps_times[[#This Row],[75]]),"DNF",CONCATENATE(RANK(rounds_cum_time[[#This Row],[75]],rounds_cum_time[75],1),"."))</f>
        <v>70.</v>
      </c>
      <c r="CG71" s="129" t="str">
        <f>IF(ISBLANK(laps_times[[#This Row],[76]]),"DNF",CONCATENATE(RANK(rounds_cum_time[[#This Row],[76]],rounds_cum_time[76],1),"."))</f>
        <v>70.</v>
      </c>
      <c r="CH71" s="129" t="str">
        <f>IF(ISBLANK(laps_times[[#This Row],[77]]),"DNF",CONCATENATE(RANK(rounds_cum_time[[#This Row],[77]],rounds_cum_time[77],1),"."))</f>
        <v>70.</v>
      </c>
      <c r="CI71" s="129" t="str">
        <f>IF(ISBLANK(laps_times[[#This Row],[78]]),"DNF",CONCATENATE(RANK(rounds_cum_time[[#This Row],[78]],rounds_cum_time[78],1),"."))</f>
        <v>69.</v>
      </c>
      <c r="CJ71" s="129" t="str">
        <f>IF(ISBLANK(laps_times[[#This Row],[79]]),"DNF",CONCATENATE(RANK(rounds_cum_time[[#This Row],[79]],rounds_cum_time[79],1),"."))</f>
        <v>69.</v>
      </c>
      <c r="CK71" s="129" t="str">
        <f>IF(ISBLANK(laps_times[[#This Row],[80]]),"DNF",CONCATENATE(RANK(rounds_cum_time[[#This Row],[80]],rounds_cum_time[80],1),"."))</f>
        <v>69.</v>
      </c>
      <c r="CL71" s="129" t="str">
        <f>IF(ISBLANK(laps_times[[#This Row],[81]]),"DNF",CONCATENATE(RANK(rounds_cum_time[[#This Row],[81]],rounds_cum_time[81],1),"."))</f>
        <v>69.</v>
      </c>
      <c r="CM71" s="129" t="str">
        <f>IF(ISBLANK(laps_times[[#This Row],[82]]),"DNF",CONCATENATE(RANK(rounds_cum_time[[#This Row],[82]],rounds_cum_time[82],1),"."))</f>
        <v>69.</v>
      </c>
      <c r="CN71" s="129" t="str">
        <f>IF(ISBLANK(laps_times[[#This Row],[83]]),"DNF",CONCATENATE(RANK(rounds_cum_time[[#This Row],[83]],rounds_cum_time[83],1),"."))</f>
        <v>69.</v>
      </c>
      <c r="CO71" s="129" t="str">
        <f>IF(ISBLANK(laps_times[[#This Row],[84]]),"DNF",CONCATENATE(RANK(rounds_cum_time[[#This Row],[84]],rounds_cum_time[84],1),"."))</f>
        <v>69.</v>
      </c>
      <c r="CP71" s="129" t="str">
        <f>IF(ISBLANK(laps_times[[#This Row],[85]]),"DNF",CONCATENATE(RANK(rounds_cum_time[[#This Row],[85]],rounds_cum_time[85],1),"."))</f>
        <v>69.</v>
      </c>
      <c r="CQ71" s="129" t="str">
        <f>IF(ISBLANK(laps_times[[#This Row],[86]]),"DNF",CONCATENATE(RANK(rounds_cum_time[[#This Row],[86]],rounds_cum_time[86],1),"."))</f>
        <v>69.</v>
      </c>
      <c r="CR71" s="129" t="str">
        <f>IF(ISBLANK(laps_times[[#This Row],[87]]),"DNF",CONCATENATE(RANK(rounds_cum_time[[#This Row],[87]],rounds_cum_time[87],1),"."))</f>
        <v>70.</v>
      </c>
      <c r="CS71" s="129" t="str">
        <f>IF(ISBLANK(laps_times[[#This Row],[88]]),"DNF",CONCATENATE(RANK(rounds_cum_time[[#This Row],[88]],rounds_cum_time[88],1),"."))</f>
        <v>70.</v>
      </c>
      <c r="CT71" s="129" t="str">
        <f>IF(ISBLANK(laps_times[[#This Row],[89]]),"DNF",CONCATENATE(RANK(rounds_cum_time[[#This Row],[89]],rounds_cum_time[89],1),"."))</f>
        <v>70.</v>
      </c>
      <c r="CU71" s="129" t="str">
        <f>IF(ISBLANK(laps_times[[#This Row],[90]]),"DNF",CONCATENATE(RANK(rounds_cum_time[[#This Row],[90]],rounds_cum_time[90],1),"."))</f>
        <v>69.</v>
      </c>
      <c r="CV71" s="129" t="str">
        <f>IF(ISBLANK(laps_times[[#This Row],[91]]),"DNF",CONCATENATE(RANK(rounds_cum_time[[#This Row],[91]],rounds_cum_time[91],1),"."))</f>
        <v>69.</v>
      </c>
      <c r="CW71" s="129" t="str">
        <f>IF(ISBLANK(laps_times[[#This Row],[92]]),"DNF",CONCATENATE(RANK(rounds_cum_time[[#This Row],[92]],rounds_cum_time[92],1),"."))</f>
        <v>69.</v>
      </c>
      <c r="CX71" s="129" t="str">
        <f>IF(ISBLANK(laps_times[[#This Row],[93]]),"DNF",CONCATENATE(RANK(rounds_cum_time[[#This Row],[93]],rounds_cum_time[93],1),"."))</f>
        <v>69.</v>
      </c>
      <c r="CY71" s="129" t="str">
        <f>IF(ISBLANK(laps_times[[#This Row],[94]]),"DNF",CONCATENATE(RANK(rounds_cum_time[[#This Row],[94]],rounds_cum_time[94],1),"."))</f>
        <v>69.</v>
      </c>
      <c r="CZ71" s="129" t="str">
        <f>IF(ISBLANK(laps_times[[#This Row],[95]]),"DNF",CONCATENATE(RANK(rounds_cum_time[[#This Row],[95]],rounds_cum_time[95],1),"."))</f>
        <v>69.</v>
      </c>
      <c r="DA71" s="129" t="str">
        <f>IF(ISBLANK(laps_times[[#This Row],[96]]),"DNF",CONCATENATE(RANK(rounds_cum_time[[#This Row],[96]],rounds_cum_time[96],1),"."))</f>
        <v>69.</v>
      </c>
      <c r="DB71" s="129" t="str">
        <f>IF(ISBLANK(laps_times[[#This Row],[97]]),"DNF",CONCATENATE(RANK(rounds_cum_time[[#This Row],[97]],rounds_cum_time[97],1),"."))</f>
        <v>69.</v>
      </c>
      <c r="DC71" s="129" t="str">
        <f>IF(ISBLANK(laps_times[[#This Row],[98]]),"DNF",CONCATENATE(RANK(rounds_cum_time[[#This Row],[98]],rounds_cum_time[98],1),"."))</f>
        <v>68.</v>
      </c>
      <c r="DD71" s="129" t="str">
        <f>IF(ISBLANK(laps_times[[#This Row],[99]]),"DNF",CONCATENATE(RANK(rounds_cum_time[[#This Row],[99]],rounds_cum_time[99],1),"."))</f>
        <v>68.</v>
      </c>
      <c r="DE71" s="129" t="str">
        <f>IF(ISBLANK(laps_times[[#This Row],[100]]),"DNF",CONCATENATE(RANK(rounds_cum_time[[#This Row],[100]],rounds_cum_time[100],1),"."))</f>
        <v>68.</v>
      </c>
      <c r="DF71" s="129" t="str">
        <f>IF(ISBLANK(laps_times[[#This Row],[101]]),"DNF",CONCATENATE(RANK(rounds_cum_time[[#This Row],[101]],rounds_cum_time[101],1),"."))</f>
        <v>68.</v>
      </c>
      <c r="DG71" s="129" t="str">
        <f>IF(ISBLANK(laps_times[[#This Row],[102]]),"DNF",CONCATENATE(RANK(rounds_cum_time[[#This Row],[102]],rounds_cum_time[102],1),"."))</f>
        <v>68.</v>
      </c>
      <c r="DH71" s="129" t="str">
        <f>IF(ISBLANK(laps_times[[#This Row],[103]]),"DNF",CONCATENATE(RANK(rounds_cum_time[[#This Row],[103]],rounds_cum_time[103],1),"."))</f>
        <v>68.</v>
      </c>
      <c r="DI71" s="130" t="str">
        <f>IF(ISBLANK(laps_times[[#This Row],[104]]),"DNF",CONCATENATE(RANK(rounds_cum_time[[#This Row],[104]],rounds_cum_time[104],1),"."))</f>
        <v>68.</v>
      </c>
      <c r="DJ71" s="130" t="str">
        <f>IF(ISBLANK(laps_times[[#This Row],[105]]),"DNF",CONCATENATE(RANK(rounds_cum_time[[#This Row],[105]],rounds_cum_time[105],1),"."))</f>
        <v>68.</v>
      </c>
    </row>
    <row r="72" spans="2:114">
      <c r="B72" s="123">
        <f>laps_times[[#This Row],[poř]]</f>
        <v>69</v>
      </c>
      <c r="C72" s="128">
        <f>laps_times[[#This Row],[s.č.]]</f>
        <v>35</v>
      </c>
      <c r="D72" s="124" t="str">
        <f>laps_times[[#This Row],[jméno]]</f>
        <v>Keiler Bernhard</v>
      </c>
      <c r="E72" s="125">
        <f>laps_times[[#This Row],[roč]]</f>
        <v>1958</v>
      </c>
      <c r="F72" s="125" t="str">
        <f>laps_times[[#This Row],[kat]]</f>
        <v>M60</v>
      </c>
      <c r="G72" s="125">
        <f>laps_times[[#This Row],[poř_kat]]</f>
        <v>4</v>
      </c>
      <c r="H72" s="124" t="str">
        <f>IF(ISBLANK(laps_times[[#This Row],[klub]]),"-",laps_times[[#This Row],[klub]])</f>
        <v>100 Marathonclub Austria</v>
      </c>
      <c r="I72" s="133">
        <f>laps_times[[#This Row],[celk. čas]]</f>
        <v>0.18744675925925924</v>
      </c>
      <c r="J72" s="129" t="str">
        <f>IF(ISBLANK(laps_times[[#This Row],[1]]),"DNF",CONCATENATE(RANK(rounds_cum_time[[#This Row],[1]],rounds_cum_time[1],1),"."))</f>
        <v>84.</v>
      </c>
      <c r="K72" s="129" t="str">
        <f>IF(ISBLANK(laps_times[[#This Row],[2]]),"DNF",CONCATENATE(RANK(rounds_cum_time[[#This Row],[2]],rounds_cum_time[2],1),"."))</f>
        <v>80.</v>
      </c>
      <c r="L72" s="129" t="str">
        <f>IF(ISBLANK(laps_times[[#This Row],[3]]),"DNF",CONCATENATE(RANK(rounds_cum_time[[#This Row],[3]],rounds_cum_time[3],1),"."))</f>
        <v>79.</v>
      </c>
      <c r="M72" s="129" t="str">
        <f>IF(ISBLANK(laps_times[[#This Row],[4]]),"DNF",CONCATENATE(RANK(rounds_cum_time[[#This Row],[4]],rounds_cum_time[4],1),"."))</f>
        <v>79.</v>
      </c>
      <c r="N72" s="129" t="str">
        <f>IF(ISBLANK(laps_times[[#This Row],[5]]),"DNF",CONCATENATE(RANK(rounds_cum_time[[#This Row],[5]],rounds_cum_time[5],1),"."))</f>
        <v>79.</v>
      </c>
      <c r="O72" s="129" t="str">
        <f>IF(ISBLANK(laps_times[[#This Row],[6]]),"DNF",CONCATENATE(RANK(rounds_cum_time[[#This Row],[6]],rounds_cum_time[6],1),"."))</f>
        <v>79.</v>
      </c>
      <c r="P72" s="129" t="str">
        <f>IF(ISBLANK(laps_times[[#This Row],[7]]),"DNF",CONCATENATE(RANK(rounds_cum_time[[#This Row],[7]],rounds_cum_time[7],1),"."))</f>
        <v>78.</v>
      </c>
      <c r="Q72" s="129" t="str">
        <f>IF(ISBLANK(laps_times[[#This Row],[8]]),"DNF",CONCATENATE(RANK(rounds_cum_time[[#This Row],[8]],rounds_cum_time[8],1),"."))</f>
        <v>79.</v>
      </c>
      <c r="R72" s="129" t="str">
        <f>IF(ISBLANK(laps_times[[#This Row],[9]]),"DNF",CONCATENATE(RANK(rounds_cum_time[[#This Row],[9]],rounds_cum_time[9],1),"."))</f>
        <v>79.</v>
      </c>
      <c r="S72" s="129" t="str">
        <f>IF(ISBLANK(laps_times[[#This Row],[10]]),"DNF",CONCATENATE(RANK(rounds_cum_time[[#This Row],[10]],rounds_cum_time[10],1),"."))</f>
        <v>79.</v>
      </c>
      <c r="T72" s="129" t="str">
        <f>IF(ISBLANK(laps_times[[#This Row],[11]]),"DNF",CONCATENATE(RANK(rounds_cum_time[[#This Row],[11]],rounds_cum_time[11],1),"."))</f>
        <v>79.</v>
      </c>
      <c r="U72" s="129" t="str">
        <f>IF(ISBLANK(laps_times[[#This Row],[12]]),"DNF",CONCATENATE(RANK(rounds_cum_time[[#This Row],[12]],rounds_cum_time[12],1),"."))</f>
        <v>78.</v>
      </c>
      <c r="V72" s="129" t="str">
        <f>IF(ISBLANK(laps_times[[#This Row],[13]]),"DNF",CONCATENATE(RANK(rounds_cum_time[[#This Row],[13]],rounds_cum_time[13],1),"."))</f>
        <v>78.</v>
      </c>
      <c r="W72" s="129" t="str">
        <f>IF(ISBLANK(laps_times[[#This Row],[14]]),"DNF",CONCATENATE(RANK(rounds_cum_time[[#This Row],[14]],rounds_cum_time[14],1),"."))</f>
        <v>77.</v>
      </c>
      <c r="X72" s="129" t="str">
        <f>IF(ISBLANK(laps_times[[#This Row],[15]]),"DNF",CONCATENATE(RANK(rounds_cum_time[[#This Row],[15]],rounds_cum_time[15],1),"."))</f>
        <v>76.</v>
      </c>
      <c r="Y72" s="129" t="str">
        <f>IF(ISBLANK(laps_times[[#This Row],[16]]),"DNF",CONCATENATE(RANK(rounds_cum_time[[#This Row],[16]],rounds_cum_time[16],1),"."))</f>
        <v>75.</v>
      </c>
      <c r="Z72" s="129" t="str">
        <f>IF(ISBLANK(laps_times[[#This Row],[17]]),"DNF",CONCATENATE(RANK(rounds_cum_time[[#This Row],[17]],rounds_cum_time[17],1),"."))</f>
        <v>75.</v>
      </c>
      <c r="AA72" s="129" t="str">
        <f>IF(ISBLANK(laps_times[[#This Row],[18]]),"DNF",CONCATENATE(RANK(rounds_cum_time[[#This Row],[18]],rounds_cum_time[18],1),"."))</f>
        <v>75.</v>
      </c>
      <c r="AB72" s="129" t="str">
        <f>IF(ISBLANK(laps_times[[#This Row],[19]]),"DNF",CONCATENATE(RANK(rounds_cum_time[[#This Row],[19]],rounds_cum_time[19],1),"."))</f>
        <v>75.</v>
      </c>
      <c r="AC72" s="129" t="str">
        <f>IF(ISBLANK(laps_times[[#This Row],[20]]),"DNF",CONCATENATE(RANK(rounds_cum_time[[#This Row],[20]],rounds_cum_time[20],1),"."))</f>
        <v>75.</v>
      </c>
      <c r="AD72" s="129" t="str">
        <f>IF(ISBLANK(laps_times[[#This Row],[21]]),"DNF",CONCATENATE(RANK(rounds_cum_time[[#This Row],[21]],rounds_cum_time[21],1),"."))</f>
        <v>75.</v>
      </c>
      <c r="AE72" s="129" t="str">
        <f>IF(ISBLANK(laps_times[[#This Row],[22]]),"DNF",CONCATENATE(RANK(rounds_cum_time[[#This Row],[22]],rounds_cum_time[22],1),"."))</f>
        <v>75.</v>
      </c>
      <c r="AF72" s="129" t="str">
        <f>IF(ISBLANK(laps_times[[#This Row],[23]]),"DNF",CONCATENATE(RANK(rounds_cum_time[[#This Row],[23]],rounds_cum_time[23],1),"."))</f>
        <v>75.</v>
      </c>
      <c r="AG72" s="129" t="str">
        <f>IF(ISBLANK(laps_times[[#This Row],[24]]),"DNF",CONCATENATE(RANK(rounds_cum_time[[#This Row],[24]],rounds_cum_time[24],1),"."))</f>
        <v>76.</v>
      </c>
      <c r="AH72" s="129" t="str">
        <f>IF(ISBLANK(laps_times[[#This Row],[25]]),"DNF",CONCATENATE(RANK(rounds_cum_time[[#This Row],[25]],rounds_cum_time[25],1),"."))</f>
        <v>74.</v>
      </c>
      <c r="AI72" s="129" t="str">
        <f>IF(ISBLANK(laps_times[[#This Row],[26]]),"DNF",CONCATENATE(RANK(rounds_cum_time[[#This Row],[26]],rounds_cum_time[26],1),"."))</f>
        <v>74.</v>
      </c>
      <c r="AJ72" s="129" t="str">
        <f>IF(ISBLANK(laps_times[[#This Row],[27]]),"DNF",CONCATENATE(RANK(rounds_cum_time[[#This Row],[27]],rounds_cum_time[27],1),"."))</f>
        <v>74.</v>
      </c>
      <c r="AK72" s="129" t="str">
        <f>IF(ISBLANK(laps_times[[#This Row],[28]]),"DNF",CONCATENATE(RANK(rounds_cum_time[[#This Row],[28]],rounds_cum_time[28],1),"."))</f>
        <v>75.</v>
      </c>
      <c r="AL72" s="129" t="str">
        <f>IF(ISBLANK(laps_times[[#This Row],[29]]),"DNF",CONCATENATE(RANK(rounds_cum_time[[#This Row],[29]],rounds_cum_time[29],1),"."))</f>
        <v>75.</v>
      </c>
      <c r="AM72" s="129" t="str">
        <f>IF(ISBLANK(laps_times[[#This Row],[30]]),"DNF",CONCATENATE(RANK(rounds_cum_time[[#This Row],[30]],rounds_cum_time[30],1),"."))</f>
        <v>75.</v>
      </c>
      <c r="AN72" s="129" t="str">
        <f>IF(ISBLANK(laps_times[[#This Row],[31]]),"DNF",CONCATENATE(RANK(rounds_cum_time[[#This Row],[31]],rounds_cum_time[31],1),"."))</f>
        <v>75.</v>
      </c>
      <c r="AO72" s="129" t="str">
        <f>IF(ISBLANK(laps_times[[#This Row],[32]]),"DNF",CONCATENATE(RANK(rounds_cum_time[[#This Row],[32]],rounds_cum_time[32],1),"."))</f>
        <v>75.</v>
      </c>
      <c r="AP72" s="129" t="str">
        <f>IF(ISBLANK(laps_times[[#This Row],[33]]),"DNF",CONCATENATE(RANK(rounds_cum_time[[#This Row],[33]],rounds_cum_time[33],1),"."))</f>
        <v>75.</v>
      </c>
      <c r="AQ72" s="129" t="str">
        <f>IF(ISBLANK(laps_times[[#This Row],[34]]),"DNF",CONCATENATE(RANK(rounds_cum_time[[#This Row],[34]],rounds_cum_time[34],1),"."))</f>
        <v>75.</v>
      </c>
      <c r="AR72" s="129" t="str">
        <f>IF(ISBLANK(laps_times[[#This Row],[35]]),"DNF",CONCATENATE(RANK(rounds_cum_time[[#This Row],[35]],rounds_cum_time[35],1),"."))</f>
        <v>75.</v>
      </c>
      <c r="AS72" s="129" t="str">
        <f>IF(ISBLANK(laps_times[[#This Row],[36]]),"DNF",CONCATENATE(RANK(rounds_cum_time[[#This Row],[36]],rounds_cum_time[36],1),"."))</f>
        <v>75.</v>
      </c>
      <c r="AT72" s="129" t="str">
        <f>IF(ISBLANK(laps_times[[#This Row],[37]]),"DNF",CONCATENATE(RANK(rounds_cum_time[[#This Row],[37]],rounds_cum_time[37],1),"."))</f>
        <v>74.</v>
      </c>
      <c r="AU72" s="129" t="str">
        <f>IF(ISBLANK(laps_times[[#This Row],[38]]),"DNF",CONCATENATE(RANK(rounds_cum_time[[#This Row],[38]],rounds_cum_time[38],1),"."))</f>
        <v>74.</v>
      </c>
      <c r="AV72" s="129" t="str">
        <f>IF(ISBLANK(laps_times[[#This Row],[39]]),"DNF",CONCATENATE(RANK(rounds_cum_time[[#This Row],[39]],rounds_cum_time[39],1),"."))</f>
        <v>74.</v>
      </c>
      <c r="AW72" s="129" t="str">
        <f>IF(ISBLANK(laps_times[[#This Row],[40]]),"DNF",CONCATENATE(RANK(rounds_cum_time[[#This Row],[40]],rounds_cum_time[40],1),"."))</f>
        <v>74.</v>
      </c>
      <c r="AX72" s="129" t="str">
        <f>IF(ISBLANK(laps_times[[#This Row],[41]]),"DNF",CONCATENATE(RANK(rounds_cum_time[[#This Row],[41]],rounds_cum_time[41],1),"."))</f>
        <v>73.</v>
      </c>
      <c r="AY72" s="129" t="str">
        <f>IF(ISBLANK(laps_times[[#This Row],[42]]),"DNF",CONCATENATE(RANK(rounds_cum_time[[#This Row],[42]],rounds_cum_time[42],1),"."))</f>
        <v>74.</v>
      </c>
      <c r="AZ72" s="129" t="str">
        <f>IF(ISBLANK(laps_times[[#This Row],[43]]),"DNF",CONCATENATE(RANK(rounds_cum_time[[#This Row],[43]],rounds_cum_time[43],1),"."))</f>
        <v>74.</v>
      </c>
      <c r="BA72" s="129" t="str">
        <f>IF(ISBLANK(laps_times[[#This Row],[44]]),"DNF",CONCATENATE(RANK(rounds_cum_time[[#This Row],[44]],rounds_cum_time[44],1),"."))</f>
        <v>75.</v>
      </c>
      <c r="BB72" s="129" t="str">
        <f>IF(ISBLANK(laps_times[[#This Row],[45]]),"DNF",CONCATENATE(RANK(rounds_cum_time[[#This Row],[45]],rounds_cum_time[45],1),"."))</f>
        <v>75.</v>
      </c>
      <c r="BC72" s="129" t="str">
        <f>IF(ISBLANK(laps_times[[#This Row],[46]]),"DNF",CONCATENATE(RANK(rounds_cum_time[[#This Row],[46]],rounds_cum_time[46],1),"."))</f>
        <v>75.</v>
      </c>
      <c r="BD72" s="129" t="str">
        <f>IF(ISBLANK(laps_times[[#This Row],[47]]),"DNF",CONCATENATE(RANK(rounds_cum_time[[#This Row],[47]],rounds_cum_time[47],1),"."))</f>
        <v>75.</v>
      </c>
      <c r="BE72" s="129" t="str">
        <f>IF(ISBLANK(laps_times[[#This Row],[48]]),"DNF",CONCATENATE(RANK(rounds_cum_time[[#This Row],[48]],rounds_cum_time[48],1),"."))</f>
        <v>75.</v>
      </c>
      <c r="BF72" s="129" t="str">
        <f>IF(ISBLANK(laps_times[[#This Row],[49]]),"DNF",CONCATENATE(RANK(rounds_cum_time[[#This Row],[49]],rounds_cum_time[49],1),"."))</f>
        <v>75.</v>
      </c>
      <c r="BG72" s="129" t="str">
        <f>IF(ISBLANK(laps_times[[#This Row],[50]]),"DNF",CONCATENATE(RANK(rounds_cum_time[[#This Row],[50]],rounds_cum_time[50],1),"."))</f>
        <v>75.</v>
      </c>
      <c r="BH72" s="129" t="str">
        <f>IF(ISBLANK(laps_times[[#This Row],[51]]),"DNF",CONCATENATE(RANK(rounds_cum_time[[#This Row],[51]],rounds_cum_time[51],1),"."))</f>
        <v>75.</v>
      </c>
      <c r="BI72" s="129" t="str">
        <f>IF(ISBLANK(laps_times[[#This Row],[52]]),"DNF",CONCATENATE(RANK(rounds_cum_time[[#This Row],[52]],rounds_cum_time[52],1),"."))</f>
        <v>75.</v>
      </c>
      <c r="BJ72" s="129" t="str">
        <f>IF(ISBLANK(laps_times[[#This Row],[53]]),"DNF",CONCATENATE(RANK(rounds_cum_time[[#This Row],[53]],rounds_cum_time[53],1),"."))</f>
        <v>75.</v>
      </c>
      <c r="BK72" s="129" t="str">
        <f>IF(ISBLANK(laps_times[[#This Row],[54]]),"DNF",CONCATENATE(RANK(rounds_cum_time[[#This Row],[54]],rounds_cum_time[54],1),"."))</f>
        <v>74.</v>
      </c>
      <c r="BL72" s="129" t="str">
        <f>IF(ISBLANK(laps_times[[#This Row],[55]]),"DNF",CONCATENATE(RANK(rounds_cum_time[[#This Row],[55]],rounds_cum_time[55],1),"."))</f>
        <v>74.</v>
      </c>
      <c r="BM72" s="129" t="str">
        <f>IF(ISBLANK(laps_times[[#This Row],[56]]),"DNF",CONCATENATE(RANK(rounds_cum_time[[#This Row],[56]],rounds_cum_time[56],1),"."))</f>
        <v>74.</v>
      </c>
      <c r="BN72" s="129" t="str">
        <f>IF(ISBLANK(laps_times[[#This Row],[57]]),"DNF",CONCATENATE(RANK(rounds_cum_time[[#This Row],[57]],rounds_cum_time[57],1),"."))</f>
        <v>74.</v>
      </c>
      <c r="BO72" s="129" t="str">
        <f>IF(ISBLANK(laps_times[[#This Row],[58]]),"DNF",CONCATENATE(RANK(rounds_cum_time[[#This Row],[58]],rounds_cum_time[58],1),"."))</f>
        <v>74.</v>
      </c>
      <c r="BP72" s="129" t="str">
        <f>IF(ISBLANK(laps_times[[#This Row],[59]]),"DNF",CONCATENATE(RANK(rounds_cum_time[[#This Row],[59]],rounds_cum_time[59],1),"."))</f>
        <v>74.</v>
      </c>
      <c r="BQ72" s="129" t="str">
        <f>IF(ISBLANK(laps_times[[#This Row],[60]]),"DNF",CONCATENATE(RANK(rounds_cum_time[[#This Row],[60]],rounds_cum_time[60],1),"."))</f>
        <v>73.</v>
      </c>
      <c r="BR72" s="129" t="str">
        <f>IF(ISBLANK(laps_times[[#This Row],[61]]),"DNF",CONCATENATE(RANK(rounds_cum_time[[#This Row],[61]],rounds_cum_time[61],1),"."))</f>
        <v>73.</v>
      </c>
      <c r="BS72" s="129" t="str">
        <f>IF(ISBLANK(laps_times[[#This Row],[62]]),"DNF",CONCATENATE(RANK(rounds_cum_time[[#This Row],[62]],rounds_cum_time[62],1),"."))</f>
        <v>74.</v>
      </c>
      <c r="BT72" s="129" t="str">
        <f>IF(ISBLANK(laps_times[[#This Row],[63]]),"DNF",CONCATENATE(RANK(rounds_cum_time[[#This Row],[63]],rounds_cum_time[63],1),"."))</f>
        <v>74.</v>
      </c>
      <c r="BU72" s="129" t="str">
        <f>IF(ISBLANK(laps_times[[#This Row],[64]]),"DNF",CONCATENATE(RANK(rounds_cum_time[[#This Row],[64]],rounds_cum_time[64],1),"."))</f>
        <v>74.</v>
      </c>
      <c r="BV72" s="129" t="str">
        <f>IF(ISBLANK(laps_times[[#This Row],[65]]),"DNF",CONCATENATE(RANK(rounds_cum_time[[#This Row],[65]],rounds_cum_time[65],1),"."))</f>
        <v>74.</v>
      </c>
      <c r="BW72" s="129" t="str">
        <f>IF(ISBLANK(laps_times[[#This Row],[66]]),"DNF",CONCATENATE(RANK(rounds_cum_time[[#This Row],[66]],rounds_cum_time[66],1),"."))</f>
        <v>74.</v>
      </c>
      <c r="BX72" s="129" t="str">
        <f>IF(ISBLANK(laps_times[[#This Row],[67]]),"DNF",CONCATENATE(RANK(rounds_cum_time[[#This Row],[67]],rounds_cum_time[67],1),"."))</f>
        <v>74.</v>
      </c>
      <c r="BY72" s="129" t="str">
        <f>IF(ISBLANK(laps_times[[#This Row],[68]]),"DNF",CONCATENATE(RANK(rounds_cum_time[[#This Row],[68]],rounds_cum_time[68],1),"."))</f>
        <v>74.</v>
      </c>
      <c r="BZ72" s="129" t="str">
        <f>IF(ISBLANK(laps_times[[#This Row],[69]]),"DNF",CONCATENATE(RANK(rounds_cum_time[[#This Row],[69]],rounds_cum_time[69],1),"."))</f>
        <v>73.</v>
      </c>
      <c r="CA72" s="129" t="str">
        <f>IF(ISBLANK(laps_times[[#This Row],[70]]),"DNF",CONCATENATE(RANK(rounds_cum_time[[#This Row],[70]],rounds_cum_time[70],1),"."))</f>
        <v>73.</v>
      </c>
      <c r="CB72" s="129" t="str">
        <f>IF(ISBLANK(laps_times[[#This Row],[71]]),"DNF",CONCATENATE(RANK(rounds_cum_time[[#This Row],[71]],rounds_cum_time[71],1),"."))</f>
        <v>73.</v>
      </c>
      <c r="CC72" s="129" t="str">
        <f>IF(ISBLANK(laps_times[[#This Row],[72]]),"DNF",CONCATENATE(RANK(rounds_cum_time[[#This Row],[72]],rounds_cum_time[72],1),"."))</f>
        <v>73.</v>
      </c>
      <c r="CD72" s="129" t="str">
        <f>IF(ISBLANK(laps_times[[#This Row],[73]]),"DNF",CONCATENATE(RANK(rounds_cum_time[[#This Row],[73]],rounds_cum_time[73],1),"."))</f>
        <v>73.</v>
      </c>
      <c r="CE72" s="129" t="str">
        <f>IF(ISBLANK(laps_times[[#This Row],[74]]),"DNF",CONCATENATE(RANK(rounds_cum_time[[#This Row],[74]],rounds_cum_time[74],1),"."))</f>
        <v>73.</v>
      </c>
      <c r="CF72" s="129" t="str">
        <f>IF(ISBLANK(laps_times[[#This Row],[75]]),"DNF",CONCATENATE(RANK(rounds_cum_time[[#This Row],[75]],rounds_cum_time[75],1),"."))</f>
        <v>73.</v>
      </c>
      <c r="CG72" s="129" t="str">
        <f>IF(ISBLANK(laps_times[[#This Row],[76]]),"DNF",CONCATENATE(RANK(rounds_cum_time[[#This Row],[76]],rounds_cum_time[76],1),"."))</f>
        <v>73.</v>
      </c>
      <c r="CH72" s="129" t="str">
        <f>IF(ISBLANK(laps_times[[#This Row],[77]]),"DNF",CONCATENATE(RANK(rounds_cum_time[[#This Row],[77]],rounds_cum_time[77],1),"."))</f>
        <v>73.</v>
      </c>
      <c r="CI72" s="129" t="str">
        <f>IF(ISBLANK(laps_times[[#This Row],[78]]),"DNF",CONCATENATE(RANK(rounds_cum_time[[#This Row],[78]],rounds_cum_time[78],1),"."))</f>
        <v>73.</v>
      </c>
      <c r="CJ72" s="129" t="str">
        <f>IF(ISBLANK(laps_times[[#This Row],[79]]),"DNF",CONCATENATE(RANK(rounds_cum_time[[#This Row],[79]],rounds_cum_time[79],1),"."))</f>
        <v>73.</v>
      </c>
      <c r="CK72" s="129" t="str">
        <f>IF(ISBLANK(laps_times[[#This Row],[80]]),"DNF",CONCATENATE(RANK(rounds_cum_time[[#This Row],[80]],rounds_cum_time[80],1),"."))</f>
        <v>73.</v>
      </c>
      <c r="CL72" s="129" t="str">
        <f>IF(ISBLANK(laps_times[[#This Row],[81]]),"DNF",CONCATENATE(RANK(rounds_cum_time[[#This Row],[81]],rounds_cum_time[81],1),"."))</f>
        <v>73.</v>
      </c>
      <c r="CM72" s="129" t="str">
        <f>IF(ISBLANK(laps_times[[#This Row],[82]]),"DNF",CONCATENATE(RANK(rounds_cum_time[[#This Row],[82]],rounds_cum_time[82],1),"."))</f>
        <v>72.</v>
      </c>
      <c r="CN72" s="129" t="str">
        <f>IF(ISBLANK(laps_times[[#This Row],[83]]),"DNF",CONCATENATE(RANK(rounds_cum_time[[#This Row],[83]],rounds_cum_time[83],1),"."))</f>
        <v>72.</v>
      </c>
      <c r="CO72" s="129" t="str">
        <f>IF(ISBLANK(laps_times[[#This Row],[84]]),"DNF",CONCATENATE(RANK(rounds_cum_time[[#This Row],[84]],rounds_cum_time[84],1),"."))</f>
        <v>72.</v>
      </c>
      <c r="CP72" s="129" t="str">
        <f>IF(ISBLANK(laps_times[[#This Row],[85]]),"DNF",CONCATENATE(RANK(rounds_cum_time[[#This Row],[85]],rounds_cum_time[85],1),"."))</f>
        <v>72.</v>
      </c>
      <c r="CQ72" s="129" t="str">
        <f>IF(ISBLANK(laps_times[[#This Row],[86]]),"DNF",CONCATENATE(RANK(rounds_cum_time[[#This Row],[86]],rounds_cum_time[86],1),"."))</f>
        <v>72.</v>
      </c>
      <c r="CR72" s="129" t="str">
        <f>IF(ISBLANK(laps_times[[#This Row],[87]]),"DNF",CONCATENATE(RANK(rounds_cum_time[[#This Row],[87]],rounds_cum_time[87],1),"."))</f>
        <v>72.</v>
      </c>
      <c r="CS72" s="129" t="str">
        <f>IF(ISBLANK(laps_times[[#This Row],[88]]),"DNF",CONCATENATE(RANK(rounds_cum_time[[#This Row],[88]],rounds_cum_time[88],1),"."))</f>
        <v>72.</v>
      </c>
      <c r="CT72" s="129" t="str">
        <f>IF(ISBLANK(laps_times[[#This Row],[89]]),"DNF",CONCATENATE(RANK(rounds_cum_time[[#This Row],[89]],rounds_cum_time[89],1),"."))</f>
        <v>72.</v>
      </c>
      <c r="CU72" s="129" t="str">
        <f>IF(ISBLANK(laps_times[[#This Row],[90]]),"DNF",CONCATENATE(RANK(rounds_cum_time[[#This Row],[90]],rounds_cum_time[90],1),"."))</f>
        <v>71.</v>
      </c>
      <c r="CV72" s="129" t="str">
        <f>IF(ISBLANK(laps_times[[#This Row],[91]]),"DNF",CONCATENATE(RANK(rounds_cum_time[[#This Row],[91]],rounds_cum_time[91],1),"."))</f>
        <v>71.</v>
      </c>
      <c r="CW72" s="129" t="str">
        <f>IF(ISBLANK(laps_times[[#This Row],[92]]),"DNF",CONCATENATE(RANK(rounds_cum_time[[#This Row],[92]],rounds_cum_time[92],1),"."))</f>
        <v>71.</v>
      </c>
      <c r="CX72" s="129" t="str">
        <f>IF(ISBLANK(laps_times[[#This Row],[93]]),"DNF",CONCATENATE(RANK(rounds_cum_time[[#This Row],[93]],rounds_cum_time[93],1),"."))</f>
        <v>70.</v>
      </c>
      <c r="CY72" s="129" t="str">
        <f>IF(ISBLANK(laps_times[[#This Row],[94]]),"DNF",CONCATENATE(RANK(rounds_cum_time[[#This Row],[94]],rounds_cum_time[94],1),"."))</f>
        <v>70.</v>
      </c>
      <c r="CZ72" s="129" t="str">
        <f>IF(ISBLANK(laps_times[[#This Row],[95]]),"DNF",CONCATENATE(RANK(rounds_cum_time[[#This Row],[95]],rounds_cum_time[95],1),"."))</f>
        <v>70.</v>
      </c>
      <c r="DA72" s="129" t="str">
        <f>IF(ISBLANK(laps_times[[#This Row],[96]]),"DNF",CONCATENATE(RANK(rounds_cum_time[[#This Row],[96]],rounds_cum_time[96],1),"."))</f>
        <v>70.</v>
      </c>
      <c r="DB72" s="129" t="str">
        <f>IF(ISBLANK(laps_times[[#This Row],[97]]),"DNF",CONCATENATE(RANK(rounds_cum_time[[#This Row],[97]],rounds_cum_time[97],1),"."))</f>
        <v>70.</v>
      </c>
      <c r="DC72" s="129" t="str">
        <f>IF(ISBLANK(laps_times[[#This Row],[98]]),"DNF",CONCATENATE(RANK(rounds_cum_time[[#This Row],[98]],rounds_cum_time[98],1),"."))</f>
        <v>70.</v>
      </c>
      <c r="DD72" s="129" t="str">
        <f>IF(ISBLANK(laps_times[[#This Row],[99]]),"DNF",CONCATENATE(RANK(rounds_cum_time[[#This Row],[99]],rounds_cum_time[99],1),"."))</f>
        <v>69.</v>
      </c>
      <c r="DE72" s="129" t="str">
        <f>IF(ISBLANK(laps_times[[#This Row],[100]]),"DNF",CONCATENATE(RANK(rounds_cum_time[[#This Row],[100]],rounds_cum_time[100],1),"."))</f>
        <v>69.</v>
      </c>
      <c r="DF72" s="129" t="str">
        <f>IF(ISBLANK(laps_times[[#This Row],[101]]),"DNF",CONCATENATE(RANK(rounds_cum_time[[#This Row],[101]],rounds_cum_time[101],1),"."))</f>
        <v>69.</v>
      </c>
      <c r="DG72" s="129" t="str">
        <f>IF(ISBLANK(laps_times[[#This Row],[102]]),"DNF",CONCATENATE(RANK(rounds_cum_time[[#This Row],[102]],rounds_cum_time[102],1),"."))</f>
        <v>69.</v>
      </c>
      <c r="DH72" s="129" t="str">
        <f>IF(ISBLANK(laps_times[[#This Row],[103]]),"DNF",CONCATENATE(RANK(rounds_cum_time[[#This Row],[103]],rounds_cum_time[103],1),"."))</f>
        <v>69.</v>
      </c>
      <c r="DI72" s="130" t="str">
        <f>IF(ISBLANK(laps_times[[#This Row],[104]]),"DNF",CONCATENATE(RANK(rounds_cum_time[[#This Row],[104]],rounds_cum_time[104],1),"."))</f>
        <v>69.</v>
      </c>
      <c r="DJ72" s="130" t="str">
        <f>IF(ISBLANK(laps_times[[#This Row],[105]]),"DNF",CONCATENATE(RANK(rounds_cum_time[[#This Row],[105]],rounds_cum_time[105],1),"."))</f>
        <v>69.</v>
      </c>
    </row>
    <row r="73" spans="2:114">
      <c r="B73" s="123">
        <f>laps_times[[#This Row],[poř]]</f>
        <v>70</v>
      </c>
      <c r="C73" s="128">
        <f>laps_times[[#This Row],[s.č.]]</f>
        <v>105</v>
      </c>
      <c r="D73" s="124" t="str">
        <f>laps_times[[#This Row],[jméno]]</f>
        <v>Vostry Miroslav</v>
      </c>
      <c r="E73" s="125">
        <f>laps_times[[#This Row],[roč]]</f>
        <v>1977</v>
      </c>
      <c r="F73" s="125" t="str">
        <f>laps_times[[#This Row],[kat]]</f>
        <v>M40</v>
      </c>
      <c r="G73" s="125">
        <f>laps_times[[#This Row],[poř_kat]]</f>
        <v>26</v>
      </c>
      <c r="H73" s="124" t="str">
        <f>IF(ISBLANK(laps_times[[#This Row],[klub]]),"-",laps_times[[#This Row],[klub]])</f>
        <v>MK Kladno</v>
      </c>
      <c r="I73" s="133">
        <f>laps_times[[#This Row],[celk. čas]]</f>
        <v>0.18982060185185187</v>
      </c>
      <c r="J73" s="129" t="str">
        <f>IF(ISBLANK(laps_times[[#This Row],[1]]),"DNF",CONCATENATE(RANK(rounds_cum_time[[#This Row],[1]],rounds_cum_time[1],1),"."))</f>
        <v>60.</v>
      </c>
      <c r="K73" s="129" t="str">
        <f>IF(ISBLANK(laps_times[[#This Row],[2]]),"DNF",CONCATENATE(RANK(rounds_cum_time[[#This Row],[2]],rounds_cum_time[2],1),"."))</f>
        <v>58.</v>
      </c>
      <c r="L73" s="129" t="str">
        <f>IF(ISBLANK(laps_times[[#This Row],[3]]),"DNF",CONCATENATE(RANK(rounds_cum_time[[#This Row],[3]],rounds_cum_time[3],1),"."))</f>
        <v>59.</v>
      </c>
      <c r="M73" s="129" t="str">
        <f>IF(ISBLANK(laps_times[[#This Row],[4]]),"DNF",CONCATENATE(RANK(rounds_cum_time[[#This Row],[4]],rounds_cum_time[4],1),"."))</f>
        <v>59.</v>
      </c>
      <c r="N73" s="129" t="str">
        <f>IF(ISBLANK(laps_times[[#This Row],[5]]),"DNF",CONCATENATE(RANK(rounds_cum_time[[#This Row],[5]],rounds_cum_time[5],1),"."))</f>
        <v>61.</v>
      </c>
      <c r="O73" s="129" t="str">
        <f>IF(ISBLANK(laps_times[[#This Row],[6]]),"DNF",CONCATENATE(RANK(rounds_cum_time[[#This Row],[6]],rounds_cum_time[6],1),"."))</f>
        <v>62.</v>
      </c>
      <c r="P73" s="129" t="str">
        <f>IF(ISBLANK(laps_times[[#This Row],[7]]),"DNF",CONCATENATE(RANK(rounds_cum_time[[#This Row],[7]],rounds_cum_time[7],1),"."))</f>
        <v>65.</v>
      </c>
      <c r="Q73" s="129" t="str">
        <f>IF(ISBLANK(laps_times[[#This Row],[8]]),"DNF",CONCATENATE(RANK(rounds_cum_time[[#This Row],[8]],rounds_cum_time[8],1),"."))</f>
        <v>65.</v>
      </c>
      <c r="R73" s="129" t="str">
        <f>IF(ISBLANK(laps_times[[#This Row],[9]]),"DNF",CONCATENATE(RANK(rounds_cum_time[[#This Row],[9]],rounds_cum_time[9],1),"."))</f>
        <v>65.</v>
      </c>
      <c r="S73" s="129" t="str">
        <f>IF(ISBLANK(laps_times[[#This Row],[10]]),"DNF",CONCATENATE(RANK(rounds_cum_time[[#This Row],[10]],rounds_cum_time[10],1),"."))</f>
        <v>66.</v>
      </c>
      <c r="T73" s="129" t="str">
        <f>IF(ISBLANK(laps_times[[#This Row],[11]]),"DNF",CONCATENATE(RANK(rounds_cum_time[[#This Row],[11]],rounds_cum_time[11],1),"."))</f>
        <v>65.</v>
      </c>
      <c r="U73" s="129" t="str">
        <f>IF(ISBLANK(laps_times[[#This Row],[12]]),"DNF",CONCATENATE(RANK(rounds_cum_time[[#This Row],[12]],rounds_cum_time[12],1),"."))</f>
        <v>66.</v>
      </c>
      <c r="V73" s="129" t="str">
        <f>IF(ISBLANK(laps_times[[#This Row],[13]]),"DNF",CONCATENATE(RANK(rounds_cum_time[[#This Row],[13]],rounds_cum_time[13],1),"."))</f>
        <v>67.</v>
      </c>
      <c r="W73" s="129" t="str">
        <f>IF(ISBLANK(laps_times[[#This Row],[14]]),"DNF",CONCATENATE(RANK(rounds_cum_time[[#This Row],[14]],rounds_cum_time[14],1),"."))</f>
        <v>66.</v>
      </c>
      <c r="X73" s="129" t="str">
        <f>IF(ISBLANK(laps_times[[#This Row],[15]]),"DNF",CONCATENATE(RANK(rounds_cum_time[[#This Row],[15]],rounds_cum_time[15],1),"."))</f>
        <v>67.</v>
      </c>
      <c r="Y73" s="129" t="str">
        <f>IF(ISBLANK(laps_times[[#This Row],[16]]),"DNF",CONCATENATE(RANK(rounds_cum_time[[#This Row],[16]],rounds_cum_time[16],1),"."))</f>
        <v>67.</v>
      </c>
      <c r="Z73" s="129" t="str">
        <f>IF(ISBLANK(laps_times[[#This Row],[17]]),"DNF",CONCATENATE(RANK(rounds_cum_time[[#This Row],[17]],rounds_cum_time[17],1),"."))</f>
        <v>67.</v>
      </c>
      <c r="AA73" s="129" t="str">
        <f>IF(ISBLANK(laps_times[[#This Row],[18]]),"DNF",CONCATENATE(RANK(rounds_cum_time[[#This Row],[18]],rounds_cum_time[18],1),"."))</f>
        <v>67.</v>
      </c>
      <c r="AB73" s="129" t="str">
        <f>IF(ISBLANK(laps_times[[#This Row],[19]]),"DNF",CONCATENATE(RANK(rounds_cum_time[[#This Row],[19]],rounds_cum_time[19],1),"."))</f>
        <v>67.</v>
      </c>
      <c r="AC73" s="129" t="str">
        <f>IF(ISBLANK(laps_times[[#This Row],[20]]),"DNF",CONCATENATE(RANK(rounds_cum_time[[#This Row],[20]],rounds_cum_time[20],1),"."))</f>
        <v>68.</v>
      </c>
      <c r="AD73" s="129" t="str">
        <f>IF(ISBLANK(laps_times[[#This Row],[21]]),"DNF",CONCATENATE(RANK(rounds_cum_time[[#This Row],[21]],rounds_cum_time[21],1),"."))</f>
        <v>69.</v>
      </c>
      <c r="AE73" s="129" t="str">
        <f>IF(ISBLANK(laps_times[[#This Row],[22]]),"DNF",CONCATENATE(RANK(rounds_cum_time[[#This Row],[22]],rounds_cum_time[22],1),"."))</f>
        <v>69.</v>
      </c>
      <c r="AF73" s="129" t="str">
        <f>IF(ISBLANK(laps_times[[#This Row],[23]]),"DNF",CONCATENATE(RANK(rounds_cum_time[[#This Row],[23]],rounds_cum_time[23],1),"."))</f>
        <v>69.</v>
      </c>
      <c r="AG73" s="129" t="str">
        <f>IF(ISBLANK(laps_times[[#This Row],[24]]),"DNF",CONCATENATE(RANK(rounds_cum_time[[#This Row],[24]],rounds_cum_time[24],1),"."))</f>
        <v>68.</v>
      </c>
      <c r="AH73" s="129" t="str">
        <f>IF(ISBLANK(laps_times[[#This Row],[25]]),"DNF",CONCATENATE(RANK(rounds_cum_time[[#This Row],[25]],rounds_cum_time[25],1),"."))</f>
        <v>70.</v>
      </c>
      <c r="AI73" s="129" t="str">
        <f>IF(ISBLANK(laps_times[[#This Row],[26]]),"DNF",CONCATENATE(RANK(rounds_cum_time[[#This Row],[26]],rounds_cum_time[26],1),"."))</f>
        <v>70.</v>
      </c>
      <c r="AJ73" s="129" t="str">
        <f>IF(ISBLANK(laps_times[[#This Row],[27]]),"DNF",CONCATENATE(RANK(rounds_cum_time[[#This Row],[27]],rounds_cum_time[27],1),"."))</f>
        <v>70.</v>
      </c>
      <c r="AK73" s="129" t="str">
        <f>IF(ISBLANK(laps_times[[#This Row],[28]]),"DNF",CONCATENATE(RANK(rounds_cum_time[[#This Row],[28]],rounds_cum_time[28],1),"."))</f>
        <v>70.</v>
      </c>
      <c r="AL73" s="129" t="str">
        <f>IF(ISBLANK(laps_times[[#This Row],[29]]),"DNF",CONCATENATE(RANK(rounds_cum_time[[#This Row],[29]],rounds_cum_time[29],1),"."))</f>
        <v>70.</v>
      </c>
      <c r="AM73" s="129" t="str">
        <f>IF(ISBLANK(laps_times[[#This Row],[30]]),"DNF",CONCATENATE(RANK(rounds_cum_time[[#This Row],[30]],rounds_cum_time[30],1),"."))</f>
        <v>70.</v>
      </c>
      <c r="AN73" s="129" t="str">
        <f>IF(ISBLANK(laps_times[[#This Row],[31]]),"DNF",CONCATENATE(RANK(rounds_cum_time[[#This Row],[31]],rounds_cum_time[31],1),"."))</f>
        <v>70.</v>
      </c>
      <c r="AO73" s="129" t="str">
        <f>IF(ISBLANK(laps_times[[#This Row],[32]]),"DNF",CONCATENATE(RANK(rounds_cum_time[[#This Row],[32]],rounds_cum_time[32],1),"."))</f>
        <v>70.</v>
      </c>
      <c r="AP73" s="129" t="str">
        <f>IF(ISBLANK(laps_times[[#This Row],[33]]),"DNF",CONCATENATE(RANK(rounds_cum_time[[#This Row],[33]],rounds_cum_time[33],1),"."))</f>
        <v>70.</v>
      </c>
      <c r="AQ73" s="129" t="str">
        <f>IF(ISBLANK(laps_times[[#This Row],[34]]),"DNF",CONCATENATE(RANK(rounds_cum_time[[#This Row],[34]],rounds_cum_time[34],1),"."))</f>
        <v>71.</v>
      </c>
      <c r="AR73" s="129" t="str">
        <f>IF(ISBLANK(laps_times[[#This Row],[35]]),"DNF",CONCATENATE(RANK(rounds_cum_time[[#This Row],[35]],rounds_cum_time[35],1),"."))</f>
        <v>70.</v>
      </c>
      <c r="AS73" s="129" t="str">
        <f>IF(ISBLANK(laps_times[[#This Row],[36]]),"DNF",CONCATENATE(RANK(rounds_cum_time[[#This Row],[36]],rounds_cum_time[36],1),"."))</f>
        <v>70.</v>
      </c>
      <c r="AT73" s="129" t="str">
        <f>IF(ISBLANK(laps_times[[#This Row],[37]]),"DNF",CONCATENATE(RANK(rounds_cum_time[[#This Row],[37]],rounds_cum_time[37],1),"."))</f>
        <v>69.</v>
      </c>
      <c r="AU73" s="129" t="str">
        <f>IF(ISBLANK(laps_times[[#This Row],[38]]),"DNF",CONCATENATE(RANK(rounds_cum_time[[#This Row],[38]],rounds_cum_time[38],1),"."))</f>
        <v>69.</v>
      </c>
      <c r="AV73" s="129" t="str">
        <f>IF(ISBLANK(laps_times[[#This Row],[39]]),"DNF",CONCATENATE(RANK(rounds_cum_time[[#This Row],[39]],rounds_cum_time[39],1),"."))</f>
        <v>70.</v>
      </c>
      <c r="AW73" s="129" t="str">
        <f>IF(ISBLANK(laps_times[[#This Row],[40]]),"DNF",CONCATENATE(RANK(rounds_cum_time[[#This Row],[40]],rounds_cum_time[40],1),"."))</f>
        <v>70.</v>
      </c>
      <c r="AX73" s="129" t="str">
        <f>IF(ISBLANK(laps_times[[#This Row],[41]]),"DNF",CONCATENATE(RANK(rounds_cum_time[[#This Row],[41]],rounds_cum_time[41],1),"."))</f>
        <v>70.</v>
      </c>
      <c r="AY73" s="129" t="str">
        <f>IF(ISBLANK(laps_times[[#This Row],[42]]),"DNF",CONCATENATE(RANK(rounds_cum_time[[#This Row],[42]],rounds_cum_time[42],1),"."))</f>
        <v>70.</v>
      </c>
      <c r="AZ73" s="129" t="str">
        <f>IF(ISBLANK(laps_times[[#This Row],[43]]),"DNF",CONCATENATE(RANK(rounds_cum_time[[#This Row],[43]],rounds_cum_time[43],1),"."))</f>
        <v>69.</v>
      </c>
      <c r="BA73" s="129" t="str">
        <f>IF(ISBLANK(laps_times[[#This Row],[44]]),"DNF",CONCATENATE(RANK(rounds_cum_time[[#This Row],[44]],rounds_cum_time[44],1),"."))</f>
        <v>69.</v>
      </c>
      <c r="BB73" s="129" t="str">
        <f>IF(ISBLANK(laps_times[[#This Row],[45]]),"DNF",CONCATENATE(RANK(rounds_cum_time[[#This Row],[45]],rounds_cum_time[45],1),"."))</f>
        <v>69.</v>
      </c>
      <c r="BC73" s="129" t="str">
        <f>IF(ISBLANK(laps_times[[#This Row],[46]]),"DNF",CONCATENATE(RANK(rounds_cum_time[[#This Row],[46]],rounds_cum_time[46],1),"."))</f>
        <v>69.</v>
      </c>
      <c r="BD73" s="129" t="str">
        <f>IF(ISBLANK(laps_times[[#This Row],[47]]),"DNF",CONCATENATE(RANK(rounds_cum_time[[#This Row],[47]],rounds_cum_time[47],1),"."))</f>
        <v>69.</v>
      </c>
      <c r="BE73" s="129" t="str">
        <f>IF(ISBLANK(laps_times[[#This Row],[48]]),"DNF",CONCATENATE(RANK(rounds_cum_time[[#This Row],[48]],rounds_cum_time[48],1),"."))</f>
        <v>69.</v>
      </c>
      <c r="BF73" s="129" t="str">
        <f>IF(ISBLANK(laps_times[[#This Row],[49]]),"DNF",CONCATENATE(RANK(rounds_cum_time[[#This Row],[49]],rounds_cum_time[49],1),"."))</f>
        <v>69.</v>
      </c>
      <c r="BG73" s="129" t="str">
        <f>IF(ISBLANK(laps_times[[#This Row],[50]]),"DNF",CONCATENATE(RANK(rounds_cum_time[[#This Row],[50]],rounds_cum_time[50],1),"."))</f>
        <v>69.</v>
      </c>
      <c r="BH73" s="129" t="str">
        <f>IF(ISBLANK(laps_times[[#This Row],[51]]),"DNF",CONCATENATE(RANK(rounds_cum_time[[#This Row],[51]],rounds_cum_time[51],1),"."))</f>
        <v>69.</v>
      </c>
      <c r="BI73" s="129" t="str">
        <f>IF(ISBLANK(laps_times[[#This Row],[52]]),"DNF",CONCATENATE(RANK(rounds_cum_time[[#This Row],[52]],rounds_cum_time[52],1),"."))</f>
        <v>69.</v>
      </c>
      <c r="BJ73" s="129" t="str">
        <f>IF(ISBLANK(laps_times[[#This Row],[53]]),"DNF",CONCATENATE(RANK(rounds_cum_time[[#This Row],[53]],rounds_cum_time[53],1),"."))</f>
        <v>68.</v>
      </c>
      <c r="BK73" s="129" t="str">
        <f>IF(ISBLANK(laps_times[[#This Row],[54]]),"DNF",CONCATENATE(RANK(rounds_cum_time[[#This Row],[54]],rounds_cum_time[54],1),"."))</f>
        <v>67.</v>
      </c>
      <c r="BL73" s="129" t="str">
        <f>IF(ISBLANK(laps_times[[#This Row],[55]]),"DNF",CONCATENATE(RANK(rounds_cum_time[[#This Row],[55]],rounds_cum_time[55],1),"."))</f>
        <v>68.</v>
      </c>
      <c r="BM73" s="129" t="str">
        <f>IF(ISBLANK(laps_times[[#This Row],[56]]),"DNF",CONCATENATE(RANK(rounds_cum_time[[#This Row],[56]],rounds_cum_time[56],1),"."))</f>
        <v>68.</v>
      </c>
      <c r="BN73" s="129" t="str">
        <f>IF(ISBLANK(laps_times[[#This Row],[57]]),"DNF",CONCATENATE(RANK(rounds_cum_time[[#This Row],[57]],rounds_cum_time[57],1),"."))</f>
        <v>69.</v>
      </c>
      <c r="BO73" s="129" t="str">
        <f>IF(ISBLANK(laps_times[[#This Row],[58]]),"DNF",CONCATENATE(RANK(rounds_cum_time[[#This Row],[58]],rounds_cum_time[58],1),"."))</f>
        <v>69.</v>
      </c>
      <c r="BP73" s="129" t="str">
        <f>IF(ISBLANK(laps_times[[#This Row],[59]]),"DNF",CONCATENATE(RANK(rounds_cum_time[[#This Row],[59]],rounds_cum_time[59],1),"."))</f>
        <v>69.</v>
      </c>
      <c r="BQ73" s="129" t="str">
        <f>IF(ISBLANK(laps_times[[#This Row],[60]]),"DNF",CONCATENATE(RANK(rounds_cum_time[[#This Row],[60]],rounds_cum_time[60],1),"."))</f>
        <v>69.</v>
      </c>
      <c r="BR73" s="129" t="str">
        <f>IF(ISBLANK(laps_times[[#This Row],[61]]),"DNF",CONCATENATE(RANK(rounds_cum_time[[#This Row],[61]],rounds_cum_time[61],1),"."))</f>
        <v>70.</v>
      </c>
      <c r="BS73" s="129" t="str">
        <f>IF(ISBLANK(laps_times[[#This Row],[62]]),"DNF",CONCATENATE(RANK(rounds_cum_time[[#This Row],[62]],rounds_cum_time[62],1),"."))</f>
        <v>70.</v>
      </c>
      <c r="BT73" s="129" t="str">
        <f>IF(ISBLANK(laps_times[[#This Row],[63]]),"DNF",CONCATENATE(RANK(rounds_cum_time[[#This Row],[63]],rounds_cum_time[63],1),"."))</f>
        <v>70.</v>
      </c>
      <c r="BU73" s="129" t="str">
        <f>IF(ISBLANK(laps_times[[#This Row],[64]]),"DNF",CONCATENATE(RANK(rounds_cum_time[[#This Row],[64]],rounds_cum_time[64],1),"."))</f>
        <v>71.</v>
      </c>
      <c r="BV73" s="129" t="str">
        <f>IF(ISBLANK(laps_times[[#This Row],[65]]),"DNF",CONCATENATE(RANK(rounds_cum_time[[#This Row],[65]],rounds_cum_time[65],1),"."))</f>
        <v>71.</v>
      </c>
      <c r="BW73" s="129" t="str">
        <f>IF(ISBLANK(laps_times[[#This Row],[66]]),"DNF",CONCATENATE(RANK(rounds_cum_time[[#This Row],[66]],rounds_cum_time[66],1),"."))</f>
        <v>71.</v>
      </c>
      <c r="BX73" s="129" t="str">
        <f>IF(ISBLANK(laps_times[[#This Row],[67]]),"DNF",CONCATENATE(RANK(rounds_cum_time[[#This Row],[67]],rounds_cum_time[67],1),"."))</f>
        <v>71.</v>
      </c>
      <c r="BY73" s="129" t="str">
        <f>IF(ISBLANK(laps_times[[#This Row],[68]]),"DNF",CONCATENATE(RANK(rounds_cum_time[[#This Row],[68]],rounds_cum_time[68],1),"."))</f>
        <v>71.</v>
      </c>
      <c r="BZ73" s="129" t="str">
        <f>IF(ISBLANK(laps_times[[#This Row],[69]]),"DNF",CONCATENATE(RANK(rounds_cum_time[[#This Row],[69]],rounds_cum_time[69],1),"."))</f>
        <v>71.</v>
      </c>
      <c r="CA73" s="129" t="str">
        <f>IF(ISBLANK(laps_times[[#This Row],[70]]),"DNF",CONCATENATE(RANK(rounds_cum_time[[#This Row],[70]],rounds_cum_time[70],1),"."))</f>
        <v>70.</v>
      </c>
      <c r="CB73" s="129" t="str">
        <f>IF(ISBLANK(laps_times[[#This Row],[71]]),"DNF",CONCATENATE(RANK(rounds_cum_time[[#This Row],[71]],rounds_cum_time[71],1),"."))</f>
        <v>70.</v>
      </c>
      <c r="CC73" s="129" t="str">
        <f>IF(ISBLANK(laps_times[[#This Row],[72]]),"DNF",CONCATENATE(RANK(rounds_cum_time[[#This Row],[72]],rounds_cum_time[72],1),"."))</f>
        <v>70.</v>
      </c>
      <c r="CD73" s="129" t="str">
        <f>IF(ISBLANK(laps_times[[#This Row],[73]]),"DNF",CONCATENATE(RANK(rounds_cum_time[[#This Row],[73]],rounds_cum_time[73],1),"."))</f>
        <v>70.</v>
      </c>
      <c r="CE73" s="129" t="str">
        <f>IF(ISBLANK(laps_times[[#This Row],[74]]),"DNF",CONCATENATE(RANK(rounds_cum_time[[#This Row],[74]],rounds_cum_time[74],1),"."))</f>
        <v>70.</v>
      </c>
      <c r="CF73" s="129" t="str">
        <f>IF(ISBLANK(laps_times[[#This Row],[75]]),"DNF",CONCATENATE(RANK(rounds_cum_time[[#This Row],[75]],rounds_cum_time[75],1),"."))</f>
        <v>69.</v>
      </c>
      <c r="CG73" s="129" t="str">
        <f>IF(ISBLANK(laps_times[[#This Row],[76]]),"DNF",CONCATENATE(RANK(rounds_cum_time[[#This Row],[76]],rounds_cum_time[76],1),"."))</f>
        <v>69.</v>
      </c>
      <c r="CH73" s="129" t="str">
        <f>IF(ISBLANK(laps_times[[#This Row],[77]]),"DNF",CONCATENATE(RANK(rounds_cum_time[[#This Row],[77]],rounds_cum_time[77],1),"."))</f>
        <v>69.</v>
      </c>
      <c r="CI73" s="129" t="str">
        <f>IF(ISBLANK(laps_times[[#This Row],[78]]),"DNF",CONCATENATE(RANK(rounds_cum_time[[#This Row],[78]],rounds_cum_time[78],1),"."))</f>
        <v>71.</v>
      </c>
      <c r="CJ73" s="129" t="str">
        <f>IF(ISBLANK(laps_times[[#This Row],[79]]),"DNF",CONCATENATE(RANK(rounds_cum_time[[#This Row],[79]],rounds_cum_time[79],1),"."))</f>
        <v>72.</v>
      </c>
      <c r="CK73" s="129" t="str">
        <f>IF(ISBLANK(laps_times[[#This Row],[80]]),"DNF",CONCATENATE(RANK(rounds_cum_time[[#This Row],[80]],rounds_cum_time[80],1),"."))</f>
        <v>72.</v>
      </c>
      <c r="CL73" s="129" t="str">
        <f>IF(ISBLANK(laps_times[[#This Row],[81]]),"DNF",CONCATENATE(RANK(rounds_cum_time[[#This Row],[81]],rounds_cum_time[81],1),"."))</f>
        <v>72.</v>
      </c>
      <c r="CM73" s="129" t="str">
        <f>IF(ISBLANK(laps_times[[#This Row],[82]]),"DNF",CONCATENATE(RANK(rounds_cum_time[[#This Row],[82]],rounds_cum_time[82],1),"."))</f>
        <v>73.</v>
      </c>
      <c r="CN73" s="129" t="str">
        <f>IF(ISBLANK(laps_times[[#This Row],[83]]),"DNF",CONCATENATE(RANK(rounds_cum_time[[#This Row],[83]],rounds_cum_time[83],1),"."))</f>
        <v>74.</v>
      </c>
      <c r="CO73" s="129" t="str">
        <f>IF(ISBLANK(laps_times[[#This Row],[84]]),"DNF",CONCATENATE(RANK(rounds_cum_time[[#This Row],[84]],rounds_cum_time[84],1),"."))</f>
        <v>74.</v>
      </c>
      <c r="CP73" s="129" t="str">
        <f>IF(ISBLANK(laps_times[[#This Row],[85]]),"DNF",CONCATENATE(RANK(rounds_cum_time[[#This Row],[85]],rounds_cum_time[85],1),"."))</f>
        <v>74.</v>
      </c>
      <c r="CQ73" s="129" t="str">
        <f>IF(ISBLANK(laps_times[[#This Row],[86]]),"DNF",CONCATENATE(RANK(rounds_cum_time[[#This Row],[86]],rounds_cum_time[86],1),"."))</f>
        <v>74.</v>
      </c>
      <c r="CR73" s="129" t="str">
        <f>IF(ISBLANK(laps_times[[#This Row],[87]]),"DNF",CONCATENATE(RANK(rounds_cum_time[[#This Row],[87]],rounds_cum_time[87],1),"."))</f>
        <v>74.</v>
      </c>
      <c r="CS73" s="129" t="str">
        <f>IF(ISBLANK(laps_times[[#This Row],[88]]),"DNF",CONCATENATE(RANK(rounds_cum_time[[#This Row],[88]],rounds_cum_time[88],1),"."))</f>
        <v>74.</v>
      </c>
      <c r="CT73" s="129" t="str">
        <f>IF(ISBLANK(laps_times[[#This Row],[89]]),"DNF",CONCATENATE(RANK(rounds_cum_time[[#This Row],[89]],rounds_cum_time[89],1),"."))</f>
        <v>74.</v>
      </c>
      <c r="CU73" s="129" t="str">
        <f>IF(ISBLANK(laps_times[[#This Row],[90]]),"DNF",CONCATENATE(RANK(rounds_cum_time[[#This Row],[90]],rounds_cum_time[90],1),"."))</f>
        <v>73.</v>
      </c>
      <c r="CV73" s="129" t="str">
        <f>IF(ISBLANK(laps_times[[#This Row],[91]]),"DNF",CONCATENATE(RANK(rounds_cum_time[[#This Row],[91]],rounds_cum_time[91],1),"."))</f>
        <v>72.</v>
      </c>
      <c r="CW73" s="129" t="str">
        <f>IF(ISBLANK(laps_times[[#This Row],[92]]),"DNF",CONCATENATE(RANK(rounds_cum_time[[#This Row],[92]],rounds_cum_time[92],1),"."))</f>
        <v>72.</v>
      </c>
      <c r="CX73" s="129" t="str">
        <f>IF(ISBLANK(laps_times[[#This Row],[93]]),"DNF",CONCATENATE(RANK(rounds_cum_time[[#This Row],[93]],rounds_cum_time[93],1),"."))</f>
        <v>72.</v>
      </c>
      <c r="CY73" s="129" t="str">
        <f>IF(ISBLANK(laps_times[[#This Row],[94]]),"DNF",CONCATENATE(RANK(rounds_cum_time[[#This Row],[94]],rounds_cum_time[94],1),"."))</f>
        <v>72.</v>
      </c>
      <c r="CZ73" s="129" t="str">
        <f>IF(ISBLANK(laps_times[[#This Row],[95]]),"DNF",CONCATENATE(RANK(rounds_cum_time[[#This Row],[95]],rounds_cum_time[95],1),"."))</f>
        <v>72.</v>
      </c>
      <c r="DA73" s="129" t="str">
        <f>IF(ISBLANK(laps_times[[#This Row],[96]]),"DNF",CONCATENATE(RANK(rounds_cum_time[[#This Row],[96]],rounds_cum_time[96],1),"."))</f>
        <v>71.</v>
      </c>
      <c r="DB73" s="129" t="str">
        <f>IF(ISBLANK(laps_times[[#This Row],[97]]),"DNF",CONCATENATE(RANK(rounds_cum_time[[#This Row],[97]],rounds_cum_time[97],1),"."))</f>
        <v>71.</v>
      </c>
      <c r="DC73" s="129" t="str">
        <f>IF(ISBLANK(laps_times[[#This Row],[98]]),"DNF",CONCATENATE(RANK(rounds_cum_time[[#This Row],[98]],rounds_cum_time[98],1),"."))</f>
        <v>71.</v>
      </c>
      <c r="DD73" s="129" t="str">
        <f>IF(ISBLANK(laps_times[[#This Row],[99]]),"DNF",CONCATENATE(RANK(rounds_cum_time[[#This Row],[99]],rounds_cum_time[99],1),"."))</f>
        <v>71.</v>
      </c>
      <c r="DE73" s="129" t="str">
        <f>IF(ISBLANK(laps_times[[#This Row],[100]]),"DNF",CONCATENATE(RANK(rounds_cum_time[[#This Row],[100]],rounds_cum_time[100],1),"."))</f>
        <v>70.</v>
      </c>
      <c r="DF73" s="129" t="str">
        <f>IF(ISBLANK(laps_times[[#This Row],[101]]),"DNF",CONCATENATE(RANK(rounds_cum_time[[#This Row],[101]],rounds_cum_time[101],1),"."))</f>
        <v>70.</v>
      </c>
      <c r="DG73" s="129" t="str">
        <f>IF(ISBLANK(laps_times[[#This Row],[102]]),"DNF",CONCATENATE(RANK(rounds_cum_time[[#This Row],[102]],rounds_cum_time[102],1),"."))</f>
        <v>70.</v>
      </c>
      <c r="DH73" s="129" t="str">
        <f>IF(ISBLANK(laps_times[[#This Row],[103]]),"DNF",CONCATENATE(RANK(rounds_cum_time[[#This Row],[103]],rounds_cum_time[103],1),"."))</f>
        <v>70.</v>
      </c>
      <c r="DI73" s="130" t="str">
        <f>IF(ISBLANK(laps_times[[#This Row],[104]]),"DNF",CONCATENATE(RANK(rounds_cum_time[[#This Row],[104]],rounds_cum_time[104],1),"."))</f>
        <v>70.</v>
      </c>
      <c r="DJ73" s="130" t="str">
        <f>IF(ISBLANK(laps_times[[#This Row],[105]]),"DNF",CONCATENATE(RANK(rounds_cum_time[[#This Row],[105]],rounds_cum_time[105],1),"."))</f>
        <v>70.</v>
      </c>
    </row>
    <row r="74" spans="2:114">
      <c r="B74" s="123">
        <f>laps_times[[#This Row],[poř]]</f>
        <v>71</v>
      </c>
      <c r="C74" s="128">
        <f>laps_times[[#This Row],[s.č.]]</f>
        <v>39</v>
      </c>
      <c r="D74" s="124" t="str">
        <f>laps_times[[#This Row],[jméno]]</f>
        <v>Krumer Miroslav</v>
      </c>
      <c r="E74" s="125">
        <f>laps_times[[#This Row],[roč]]</f>
        <v>1949</v>
      </c>
      <c r="F74" s="125" t="str">
        <f>laps_times[[#This Row],[kat]]</f>
        <v>M70</v>
      </c>
      <c r="G74" s="125">
        <f>laps_times[[#This Row],[poř_kat]]</f>
        <v>2</v>
      </c>
      <c r="H74" s="124" t="str">
        <f>IF(ISBLANK(laps_times[[#This Row],[klub]]),"-",laps_times[[#This Row],[klub]])</f>
        <v>MK Ostrov</v>
      </c>
      <c r="I74" s="133">
        <f>laps_times[[#This Row],[celk. čas]]</f>
        <v>0.19019328703703706</v>
      </c>
      <c r="J74" s="129" t="str">
        <f>IF(ISBLANK(laps_times[[#This Row],[1]]),"DNF",CONCATENATE(RANK(rounds_cum_time[[#This Row],[1]],rounds_cum_time[1],1),"."))</f>
        <v>74.</v>
      </c>
      <c r="K74" s="129" t="str">
        <f>IF(ISBLANK(laps_times[[#This Row],[2]]),"DNF",CONCATENATE(RANK(rounds_cum_time[[#This Row],[2]],rounds_cum_time[2],1),"."))</f>
        <v>74.</v>
      </c>
      <c r="L74" s="129" t="str">
        <f>IF(ISBLANK(laps_times[[#This Row],[3]]),"DNF",CONCATENATE(RANK(rounds_cum_time[[#This Row],[3]],rounds_cum_time[3],1),"."))</f>
        <v>74.</v>
      </c>
      <c r="M74" s="129" t="str">
        <f>IF(ISBLANK(laps_times[[#This Row],[4]]),"DNF",CONCATENATE(RANK(rounds_cum_time[[#This Row],[4]],rounds_cum_time[4],1),"."))</f>
        <v>74.</v>
      </c>
      <c r="N74" s="129" t="str">
        <f>IF(ISBLANK(laps_times[[#This Row],[5]]),"DNF",CONCATENATE(RANK(rounds_cum_time[[#This Row],[5]],rounds_cum_time[5],1),"."))</f>
        <v>74.</v>
      </c>
      <c r="O74" s="129" t="str">
        <f>IF(ISBLANK(laps_times[[#This Row],[6]]),"DNF",CONCATENATE(RANK(rounds_cum_time[[#This Row],[6]],rounds_cum_time[6],1),"."))</f>
        <v>75.</v>
      </c>
      <c r="P74" s="129" t="str">
        <f>IF(ISBLANK(laps_times[[#This Row],[7]]),"DNF",CONCATENATE(RANK(rounds_cum_time[[#This Row],[7]],rounds_cum_time[7],1),"."))</f>
        <v>75.</v>
      </c>
      <c r="Q74" s="129" t="str">
        <f>IF(ISBLANK(laps_times[[#This Row],[8]]),"DNF",CONCATENATE(RANK(rounds_cum_time[[#This Row],[8]],rounds_cum_time[8],1),"."))</f>
        <v>75.</v>
      </c>
      <c r="R74" s="129" t="str">
        <f>IF(ISBLANK(laps_times[[#This Row],[9]]),"DNF",CONCATENATE(RANK(rounds_cum_time[[#This Row],[9]],rounds_cum_time[9],1),"."))</f>
        <v>75.</v>
      </c>
      <c r="S74" s="129" t="str">
        <f>IF(ISBLANK(laps_times[[#This Row],[10]]),"DNF",CONCATENATE(RANK(rounds_cum_time[[#This Row],[10]],rounds_cum_time[10],1),"."))</f>
        <v>75.</v>
      </c>
      <c r="T74" s="129" t="str">
        <f>IF(ISBLANK(laps_times[[#This Row],[11]]),"DNF",CONCATENATE(RANK(rounds_cum_time[[#This Row],[11]],rounds_cum_time[11],1),"."))</f>
        <v>75.</v>
      </c>
      <c r="U74" s="129" t="str">
        <f>IF(ISBLANK(laps_times[[#This Row],[12]]),"DNF",CONCATENATE(RANK(rounds_cum_time[[#This Row],[12]],rounds_cum_time[12],1),"."))</f>
        <v>75.</v>
      </c>
      <c r="V74" s="129" t="str">
        <f>IF(ISBLANK(laps_times[[#This Row],[13]]),"DNF",CONCATENATE(RANK(rounds_cum_time[[#This Row],[13]],rounds_cum_time[13],1),"."))</f>
        <v>75.</v>
      </c>
      <c r="W74" s="129" t="str">
        <f>IF(ISBLANK(laps_times[[#This Row],[14]]),"DNF",CONCATENATE(RANK(rounds_cum_time[[#This Row],[14]],rounds_cum_time[14],1),"."))</f>
        <v>75.</v>
      </c>
      <c r="X74" s="129" t="str">
        <f>IF(ISBLANK(laps_times[[#This Row],[15]]),"DNF",CONCATENATE(RANK(rounds_cum_time[[#This Row],[15]],rounds_cum_time[15],1),"."))</f>
        <v>75.</v>
      </c>
      <c r="Y74" s="129" t="str">
        <f>IF(ISBLANK(laps_times[[#This Row],[16]]),"DNF",CONCATENATE(RANK(rounds_cum_time[[#This Row],[16]],rounds_cum_time[16],1),"."))</f>
        <v>77.</v>
      </c>
      <c r="Z74" s="129" t="str">
        <f>IF(ISBLANK(laps_times[[#This Row],[17]]),"DNF",CONCATENATE(RANK(rounds_cum_time[[#This Row],[17]],rounds_cum_time[17],1),"."))</f>
        <v>77.</v>
      </c>
      <c r="AA74" s="129" t="str">
        <f>IF(ISBLANK(laps_times[[#This Row],[18]]),"DNF",CONCATENATE(RANK(rounds_cum_time[[#This Row],[18]],rounds_cum_time[18],1),"."))</f>
        <v>77.</v>
      </c>
      <c r="AB74" s="129" t="str">
        <f>IF(ISBLANK(laps_times[[#This Row],[19]]),"DNF",CONCATENATE(RANK(rounds_cum_time[[#This Row],[19]],rounds_cum_time[19],1),"."))</f>
        <v>77.</v>
      </c>
      <c r="AC74" s="129" t="str">
        <f>IF(ISBLANK(laps_times[[#This Row],[20]]),"DNF",CONCATENATE(RANK(rounds_cum_time[[#This Row],[20]],rounds_cum_time[20],1),"."))</f>
        <v>78.</v>
      </c>
      <c r="AD74" s="129" t="str">
        <f>IF(ISBLANK(laps_times[[#This Row],[21]]),"DNF",CONCATENATE(RANK(rounds_cum_time[[#This Row],[21]],rounds_cum_time[21],1),"."))</f>
        <v>77.</v>
      </c>
      <c r="AE74" s="129" t="str">
        <f>IF(ISBLANK(laps_times[[#This Row],[22]]),"DNF",CONCATENATE(RANK(rounds_cum_time[[#This Row],[22]],rounds_cum_time[22],1),"."))</f>
        <v>78.</v>
      </c>
      <c r="AF74" s="129" t="str">
        <f>IF(ISBLANK(laps_times[[#This Row],[23]]),"DNF",CONCATENATE(RANK(rounds_cum_time[[#This Row],[23]],rounds_cum_time[23],1),"."))</f>
        <v>78.</v>
      </c>
      <c r="AG74" s="129" t="str">
        <f>IF(ISBLANK(laps_times[[#This Row],[24]]),"DNF",CONCATENATE(RANK(rounds_cum_time[[#This Row],[24]],rounds_cum_time[24],1),"."))</f>
        <v>77.</v>
      </c>
      <c r="AH74" s="129" t="str">
        <f>IF(ISBLANK(laps_times[[#This Row],[25]]),"DNF",CONCATENATE(RANK(rounds_cum_time[[#This Row],[25]],rounds_cum_time[25],1),"."))</f>
        <v>77.</v>
      </c>
      <c r="AI74" s="129" t="str">
        <f>IF(ISBLANK(laps_times[[#This Row],[26]]),"DNF",CONCATENATE(RANK(rounds_cum_time[[#This Row],[26]],rounds_cum_time[26],1),"."))</f>
        <v>77.</v>
      </c>
      <c r="AJ74" s="129" t="str">
        <f>IF(ISBLANK(laps_times[[#This Row],[27]]),"DNF",CONCATENATE(RANK(rounds_cum_time[[#This Row],[27]],rounds_cum_time[27],1),"."))</f>
        <v>77.</v>
      </c>
      <c r="AK74" s="129" t="str">
        <f>IF(ISBLANK(laps_times[[#This Row],[28]]),"DNF",CONCATENATE(RANK(rounds_cum_time[[#This Row],[28]],rounds_cum_time[28],1),"."))</f>
        <v>77.</v>
      </c>
      <c r="AL74" s="129" t="str">
        <f>IF(ISBLANK(laps_times[[#This Row],[29]]),"DNF",CONCATENATE(RANK(rounds_cum_time[[#This Row],[29]],rounds_cum_time[29],1),"."))</f>
        <v>78.</v>
      </c>
      <c r="AM74" s="129" t="str">
        <f>IF(ISBLANK(laps_times[[#This Row],[30]]),"DNF",CONCATENATE(RANK(rounds_cum_time[[#This Row],[30]],rounds_cum_time[30],1),"."))</f>
        <v>78.</v>
      </c>
      <c r="AN74" s="129" t="str">
        <f>IF(ISBLANK(laps_times[[#This Row],[31]]),"DNF",CONCATENATE(RANK(rounds_cum_time[[#This Row],[31]],rounds_cum_time[31],1),"."))</f>
        <v>77.</v>
      </c>
      <c r="AO74" s="129" t="str">
        <f>IF(ISBLANK(laps_times[[#This Row],[32]]),"DNF",CONCATENATE(RANK(rounds_cum_time[[#This Row],[32]],rounds_cum_time[32],1),"."))</f>
        <v>77.</v>
      </c>
      <c r="AP74" s="129" t="str">
        <f>IF(ISBLANK(laps_times[[#This Row],[33]]),"DNF",CONCATENATE(RANK(rounds_cum_time[[#This Row],[33]],rounds_cum_time[33],1),"."))</f>
        <v>77.</v>
      </c>
      <c r="AQ74" s="129" t="str">
        <f>IF(ISBLANK(laps_times[[#This Row],[34]]),"DNF",CONCATENATE(RANK(rounds_cum_time[[#This Row],[34]],rounds_cum_time[34],1),"."))</f>
        <v>77.</v>
      </c>
      <c r="AR74" s="129" t="str">
        <f>IF(ISBLANK(laps_times[[#This Row],[35]]),"DNF",CONCATENATE(RANK(rounds_cum_time[[#This Row],[35]],rounds_cum_time[35],1),"."))</f>
        <v>77.</v>
      </c>
      <c r="AS74" s="129" t="str">
        <f>IF(ISBLANK(laps_times[[#This Row],[36]]),"DNF",CONCATENATE(RANK(rounds_cum_time[[#This Row],[36]],rounds_cum_time[36],1),"."))</f>
        <v>76.</v>
      </c>
      <c r="AT74" s="129" t="str">
        <f>IF(ISBLANK(laps_times[[#This Row],[37]]),"DNF",CONCATENATE(RANK(rounds_cum_time[[#This Row],[37]],rounds_cum_time[37],1),"."))</f>
        <v>75.</v>
      </c>
      <c r="AU74" s="129" t="str">
        <f>IF(ISBLANK(laps_times[[#This Row],[38]]),"DNF",CONCATENATE(RANK(rounds_cum_time[[#This Row],[38]],rounds_cum_time[38],1),"."))</f>
        <v>75.</v>
      </c>
      <c r="AV74" s="129" t="str">
        <f>IF(ISBLANK(laps_times[[#This Row],[39]]),"DNF",CONCATENATE(RANK(rounds_cum_time[[#This Row],[39]],rounds_cum_time[39],1),"."))</f>
        <v>75.</v>
      </c>
      <c r="AW74" s="129" t="str">
        <f>IF(ISBLANK(laps_times[[#This Row],[40]]),"DNF",CONCATENATE(RANK(rounds_cum_time[[#This Row],[40]],rounds_cum_time[40],1),"."))</f>
        <v>75.</v>
      </c>
      <c r="AX74" s="129" t="str">
        <f>IF(ISBLANK(laps_times[[#This Row],[41]]),"DNF",CONCATENATE(RANK(rounds_cum_time[[#This Row],[41]],rounds_cum_time[41],1),"."))</f>
        <v>76.</v>
      </c>
      <c r="AY74" s="129" t="str">
        <f>IF(ISBLANK(laps_times[[#This Row],[42]]),"DNF",CONCATENATE(RANK(rounds_cum_time[[#This Row],[42]],rounds_cum_time[42],1),"."))</f>
        <v>76.</v>
      </c>
      <c r="AZ74" s="129" t="str">
        <f>IF(ISBLANK(laps_times[[#This Row],[43]]),"DNF",CONCATENATE(RANK(rounds_cum_time[[#This Row],[43]],rounds_cum_time[43],1),"."))</f>
        <v>76.</v>
      </c>
      <c r="BA74" s="129" t="str">
        <f>IF(ISBLANK(laps_times[[#This Row],[44]]),"DNF",CONCATENATE(RANK(rounds_cum_time[[#This Row],[44]],rounds_cum_time[44],1),"."))</f>
        <v>77.</v>
      </c>
      <c r="BB74" s="129" t="str">
        <f>IF(ISBLANK(laps_times[[#This Row],[45]]),"DNF",CONCATENATE(RANK(rounds_cum_time[[#This Row],[45]],rounds_cum_time[45],1),"."))</f>
        <v>77.</v>
      </c>
      <c r="BC74" s="129" t="str">
        <f>IF(ISBLANK(laps_times[[#This Row],[46]]),"DNF",CONCATENATE(RANK(rounds_cum_time[[#This Row],[46]],rounds_cum_time[46],1),"."))</f>
        <v>77.</v>
      </c>
      <c r="BD74" s="129" t="str">
        <f>IF(ISBLANK(laps_times[[#This Row],[47]]),"DNF",CONCATENATE(RANK(rounds_cum_time[[#This Row],[47]],rounds_cum_time[47],1),"."))</f>
        <v>77.</v>
      </c>
      <c r="BE74" s="129" t="str">
        <f>IF(ISBLANK(laps_times[[#This Row],[48]]),"DNF",CONCATENATE(RANK(rounds_cum_time[[#This Row],[48]],rounds_cum_time[48],1),"."))</f>
        <v>77.</v>
      </c>
      <c r="BF74" s="129" t="str">
        <f>IF(ISBLANK(laps_times[[#This Row],[49]]),"DNF",CONCATENATE(RANK(rounds_cum_time[[#This Row],[49]],rounds_cum_time[49],1),"."))</f>
        <v>77.</v>
      </c>
      <c r="BG74" s="129" t="str">
        <f>IF(ISBLANK(laps_times[[#This Row],[50]]),"DNF",CONCATENATE(RANK(rounds_cum_time[[#This Row],[50]],rounds_cum_time[50],1),"."))</f>
        <v>77.</v>
      </c>
      <c r="BH74" s="129" t="str">
        <f>IF(ISBLANK(laps_times[[#This Row],[51]]),"DNF",CONCATENATE(RANK(rounds_cum_time[[#This Row],[51]],rounds_cum_time[51],1),"."))</f>
        <v>77.</v>
      </c>
      <c r="BI74" s="129" t="str">
        <f>IF(ISBLANK(laps_times[[#This Row],[52]]),"DNF",CONCATENATE(RANK(rounds_cum_time[[#This Row],[52]],rounds_cum_time[52],1),"."))</f>
        <v>77.</v>
      </c>
      <c r="BJ74" s="129" t="str">
        <f>IF(ISBLANK(laps_times[[#This Row],[53]]),"DNF",CONCATENATE(RANK(rounds_cum_time[[#This Row],[53]],rounds_cum_time[53],1),"."))</f>
        <v>77.</v>
      </c>
      <c r="BK74" s="129" t="str">
        <f>IF(ISBLANK(laps_times[[#This Row],[54]]),"DNF",CONCATENATE(RANK(rounds_cum_time[[#This Row],[54]],rounds_cum_time[54],1),"."))</f>
        <v>76.</v>
      </c>
      <c r="BL74" s="129" t="str">
        <f>IF(ISBLANK(laps_times[[#This Row],[55]]),"DNF",CONCATENATE(RANK(rounds_cum_time[[#This Row],[55]],rounds_cum_time[55],1),"."))</f>
        <v>76.</v>
      </c>
      <c r="BM74" s="129" t="str">
        <f>IF(ISBLANK(laps_times[[#This Row],[56]]),"DNF",CONCATENATE(RANK(rounds_cum_time[[#This Row],[56]],rounds_cum_time[56],1),"."))</f>
        <v>76.</v>
      </c>
      <c r="BN74" s="129" t="str">
        <f>IF(ISBLANK(laps_times[[#This Row],[57]]),"DNF",CONCATENATE(RANK(rounds_cum_time[[#This Row],[57]],rounds_cum_time[57],1),"."))</f>
        <v>76.</v>
      </c>
      <c r="BO74" s="129" t="str">
        <f>IF(ISBLANK(laps_times[[#This Row],[58]]),"DNF",CONCATENATE(RANK(rounds_cum_time[[#This Row],[58]],rounds_cum_time[58],1),"."))</f>
        <v>76.</v>
      </c>
      <c r="BP74" s="129" t="str">
        <f>IF(ISBLANK(laps_times[[#This Row],[59]]),"DNF",CONCATENATE(RANK(rounds_cum_time[[#This Row],[59]],rounds_cum_time[59],1),"."))</f>
        <v>76.</v>
      </c>
      <c r="BQ74" s="129" t="str">
        <f>IF(ISBLANK(laps_times[[#This Row],[60]]),"DNF",CONCATENATE(RANK(rounds_cum_time[[#This Row],[60]],rounds_cum_time[60],1),"."))</f>
        <v>76.</v>
      </c>
      <c r="BR74" s="129" t="str">
        <f>IF(ISBLANK(laps_times[[#This Row],[61]]),"DNF",CONCATENATE(RANK(rounds_cum_time[[#This Row],[61]],rounds_cum_time[61],1),"."))</f>
        <v>76.</v>
      </c>
      <c r="BS74" s="129" t="str">
        <f>IF(ISBLANK(laps_times[[#This Row],[62]]),"DNF",CONCATENATE(RANK(rounds_cum_time[[#This Row],[62]],rounds_cum_time[62],1),"."))</f>
        <v>76.</v>
      </c>
      <c r="BT74" s="129" t="str">
        <f>IF(ISBLANK(laps_times[[#This Row],[63]]),"DNF",CONCATENATE(RANK(rounds_cum_time[[#This Row],[63]],rounds_cum_time[63],1),"."))</f>
        <v>76.</v>
      </c>
      <c r="BU74" s="129" t="str">
        <f>IF(ISBLANK(laps_times[[#This Row],[64]]),"DNF",CONCATENATE(RANK(rounds_cum_time[[#This Row],[64]],rounds_cum_time[64],1),"."))</f>
        <v>76.</v>
      </c>
      <c r="BV74" s="129" t="str">
        <f>IF(ISBLANK(laps_times[[#This Row],[65]]),"DNF",CONCATENATE(RANK(rounds_cum_time[[#This Row],[65]],rounds_cum_time[65],1),"."))</f>
        <v>76.</v>
      </c>
      <c r="BW74" s="129" t="str">
        <f>IF(ISBLANK(laps_times[[#This Row],[66]]),"DNF",CONCATENATE(RANK(rounds_cum_time[[#This Row],[66]],rounds_cum_time[66],1),"."))</f>
        <v>76.</v>
      </c>
      <c r="BX74" s="129" t="str">
        <f>IF(ISBLANK(laps_times[[#This Row],[67]]),"DNF",CONCATENATE(RANK(rounds_cum_time[[#This Row],[67]],rounds_cum_time[67],1),"."))</f>
        <v>75.</v>
      </c>
      <c r="BY74" s="129" t="str">
        <f>IF(ISBLANK(laps_times[[#This Row],[68]]),"DNF",CONCATENATE(RANK(rounds_cum_time[[#This Row],[68]],rounds_cum_time[68],1),"."))</f>
        <v>75.</v>
      </c>
      <c r="BZ74" s="129" t="str">
        <f>IF(ISBLANK(laps_times[[#This Row],[69]]),"DNF",CONCATENATE(RANK(rounds_cum_time[[#This Row],[69]],rounds_cum_time[69],1),"."))</f>
        <v>75.</v>
      </c>
      <c r="CA74" s="129" t="str">
        <f>IF(ISBLANK(laps_times[[#This Row],[70]]),"DNF",CONCATENATE(RANK(rounds_cum_time[[#This Row],[70]],rounds_cum_time[70],1),"."))</f>
        <v>75.</v>
      </c>
      <c r="CB74" s="129" t="str">
        <f>IF(ISBLANK(laps_times[[#This Row],[71]]),"DNF",CONCATENATE(RANK(rounds_cum_time[[#This Row],[71]],rounds_cum_time[71],1),"."))</f>
        <v>75.</v>
      </c>
      <c r="CC74" s="129" t="str">
        <f>IF(ISBLANK(laps_times[[#This Row],[72]]),"DNF",CONCATENATE(RANK(rounds_cum_time[[#This Row],[72]],rounds_cum_time[72],1),"."))</f>
        <v>74.</v>
      </c>
      <c r="CD74" s="129" t="str">
        <f>IF(ISBLANK(laps_times[[#This Row],[73]]),"DNF",CONCATENATE(RANK(rounds_cum_time[[#This Row],[73]],rounds_cum_time[73],1),"."))</f>
        <v>74.</v>
      </c>
      <c r="CE74" s="129" t="str">
        <f>IF(ISBLANK(laps_times[[#This Row],[74]]),"DNF",CONCATENATE(RANK(rounds_cum_time[[#This Row],[74]],rounds_cum_time[74],1),"."))</f>
        <v>74.</v>
      </c>
      <c r="CF74" s="129" t="str">
        <f>IF(ISBLANK(laps_times[[#This Row],[75]]),"DNF",CONCATENATE(RANK(rounds_cum_time[[#This Row],[75]],rounds_cum_time[75],1),"."))</f>
        <v>74.</v>
      </c>
      <c r="CG74" s="129" t="str">
        <f>IF(ISBLANK(laps_times[[#This Row],[76]]),"DNF",CONCATENATE(RANK(rounds_cum_time[[#This Row],[76]],rounds_cum_time[76],1),"."))</f>
        <v>74.</v>
      </c>
      <c r="CH74" s="129" t="str">
        <f>IF(ISBLANK(laps_times[[#This Row],[77]]),"DNF",CONCATENATE(RANK(rounds_cum_time[[#This Row],[77]],rounds_cum_time[77],1),"."))</f>
        <v>74.</v>
      </c>
      <c r="CI74" s="129" t="str">
        <f>IF(ISBLANK(laps_times[[#This Row],[78]]),"DNF",CONCATENATE(RANK(rounds_cum_time[[#This Row],[78]],rounds_cum_time[78],1),"."))</f>
        <v>74.</v>
      </c>
      <c r="CJ74" s="129" t="str">
        <f>IF(ISBLANK(laps_times[[#This Row],[79]]),"DNF",CONCATENATE(RANK(rounds_cum_time[[#This Row],[79]],rounds_cum_time[79],1),"."))</f>
        <v>74.</v>
      </c>
      <c r="CK74" s="129" t="str">
        <f>IF(ISBLANK(laps_times[[#This Row],[80]]),"DNF",CONCATENATE(RANK(rounds_cum_time[[#This Row],[80]],rounds_cum_time[80],1),"."))</f>
        <v>74.</v>
      </c>
      <c r="CL74" s="129" t="str">
        <f>IF(ISBLANK(laps_times[[#This Row],[81]]),"DNF",CONCATENATE(RANK(rounds_cum_time[[#This Row],[81]],rounds_cum_time[81],1),"."))</f>
        <v>74.</v>
      </c>
      <c r="CM74" s="129" t="str">
        <f>IF(ISBLANK(laps_times[[#This Row],[82]]),"DNF",CONCATENATE(RANK(rounds_cum_time[[#This Row],[82]],rounds_cum_time[82],1),"."))</f>
        <v>74.</v>
      </c>
      <c r="CN74" s="129" t="str">
        <f>IF(ISBLANK(laps_times[[#This Row],[83]]),"DNF",CONCATENATE(RANK(rounds_cum_time[[#This Row],[83]],rounds_cum_time[83],1),"."))</f>
        <v>73.</v>
      </c>
      <c r="CO74" s="129" t="str">
        <f>IF(ISBLANK(laps_times[[#This Row],[84]]),"DNF",CONCATENATE(RANK(rounds_cum_time[[#This Row],[84]],rounds_cum_time[84],1),"."))</f>
        <v>73.</v>
      </c>
      <c r="CP74" s="129" t="str">
        <f>IF(ISBLANK(laps_times[[#This Row],[85]]),"DNF",CONCATENATE(RANK(rounds_cum_time[[#This Row],[85]],rounds_cum_time[85],1),"."))</f>
        <v>73.</v>
      </c>
      <c r="CQ74" s="129" t="str">
        <f>IF(ISBLANK(laps_times[[#This Row],[86]]),"DNF",CONCATENATE(RANK(rounds_cum_time[[#This Row],[86]],rounds_cum_time[86],1),"."))</f>
        <v>73.</v>
      </c>
      <c r="CR74" s="129" t="str">
        <f>IF(ISBLANK(laps_times[[#This Row],[87]]),"DNF",CONCATENATE(RANK(rounds_cum_time[[#This Row],[87]],rounds_cum_time[87],1),"."))</f>
        <v>73.</v>
      </c>
      <c r="CS74" s="129" t="str">
        <f>IF(ISBLANK(laps_times[[#This Row],[88]]),"DNF",CONCATENATE(RANK(rounds_cum_time[[#This Row],[88]],rounds_cum_time[88],1),"."))</f>
        <v>73.</v>
      </c>
      <c r="CT74" s="129" t="str">
        <f>IF(ISBLANK(laps_times[[#This Row],[89]]),"DNF",CONCATENATE(RANK(rounds_cum_time[[#This Row],[89]],rounds_cum_time[89],1),"."))</f>
        <v>73.</v>
      </c>
      <c r="CU74" s="129" t="str">
        <f>IF(ISBLANK(laps_times[[#This Row],[90]]),"DNF",CONCATENATE(RANK(rounds_cum_time[[#This Row],[90]],rounds_cum_time[90],1),"."))</f>
        <v>72.</v>
      </c>
      <c r="CV74" s="129" t="str">
        <f>IF(ISBLANK(laps_times[[#This Row],[91]]),"DNF",CONCATENATE(RANK(rounds_cum_time[[#This Row],[91]],rounds_cum_time[91],1),"."))</f>
        <v>73.</v>
      </c>
      <c r="CW74" s="129" t="str">
        <f>IF(ISBLANK(laps_times[[#This Row],[92]]),"DNF",CONCATENATE(RANK(rounds_cum_time[[#This Row],[92]],rounds_cum_time[92],1),"."))</f>
        <v>73.</v>
      </c>
      <c r="CX74" s="129" t="str">
        <f>IF(ISBLANK(laps_times[[#This Row],[93]]),"DNF",CONCATENATE(RANK(rounds_cum_time[[#This Row],[93]],rounds_cum_time[93],1),"."))</f>
        <v>73.</v>
      </c>
      <c r="CY74" s="129" t="str">
        <f>IF(ISBLANK(laps_times[[#This Row],[94]]),"DNF",CONCATENATE(RANK(rounds_cum_time[[#This Row],[94]],rounds_cum_time[94],1),"."))</f>
        <v>73.</v>
      </c>
      <c r="CZ74" s="129" t="str">
        <f>IF(ISBLANK(laps_times[[#This Row],[95]]),"DNF",CONCATENATE(RANK(rounds_cum_time[[#This Row],[95]],rounds_cum_time[95],1),"."))</f>
        <v>73.</v>
      </c>
      <c r="DA74" s="129" t="str">
        <f>IF(ISBLANK(laps_times[[#This Row],[96]]),"DNF",CONCATENATE(RANK(rounds_cum_time[[#This Row],[96]],rounds_cum_time[96],1),"."))</f>
        <v>73.</v>
      </c>
      <c r="DB74" s="129" t="str">
        <f>IF(ISBLANK(laps_times[[#This Row],[97]]),"DNF",CONCATENATE(RANK(rounds_cum_time[[#This Row],[97]],rounds_cum_time[97],1),"."))</f>
        <v>72.</v>
      </c>
      <c r="DC74" s="129" t="str">
        <f>IF(ISBLANK(laps_times[[#This Row],[98]]),"DNF",CONCATENATE(RANK(rounds_cum_time[[#This Row],[98]],rounds_cum_time[98],1),"."))</f>
        <v>72.</v>
      </c>
      <c r="DD74" s="129" t="str">
        <f>IF(ISBLANK(laps_times[[#This Row],[99]]),"DNF",CONCATENATE(RANK(rounds_cum_time[[#This Row],[99]],rounds_cum_time[99],1),"."))</f>
        <v>72.</v>
      </c>
      <c r="DE74" s="129" t="str">
        <f>IF(ISBLANK(laps_times[[#This Row],[100]]),"DNF",CONCATENATE(RANK(rounds_cum_time[[#This Row],[100]],rounds_cum_time[100],1),"."))</f>
        <v>71.</v>
      </c>
      <c r="DF74" s="129" t="str">
        <f>IF(ISBLANK(laps_times[[#This Row],[101]]),"DNF",CONCATENATE(RANK(rounds_cum_time[[#This Row],[101]],rounds_cum_time[101],1),"."))</f>
        <v>71.</v>
      </c>
      <c r="DG74" s="129" t="str">
        <f>IF(ISBLANK(laps_times[[#This Row],[102]]),"DNF",CONCATENATE(RANK(rounds_cum_time[[#This Row],[102]],rounds_cum_time[102],1),"."))</f>
        <v>71.</v>
      </c>
      <c r="DH74" s="129" t="str">
        <f>IF(ISBLANK(laps_times[[#This Row],[103]]),"DNF",CONCATENATE(RANK(rounds_cum_time[[#This Row],[103]],rounds_cum_time[103],1),"."))</f>
        <v>71.</v>
      </c>
      <c r="DI74" s="130" t="str">
        <f>IF(ISBLANK(laps_times[[#This Row],[104]]),"DNF",CONCATENATE(RANK(rounds_cum_time[[#This Row],[104]],rounds_cum_time[104],1),"."))</f>
        <v>71.</v>
      </c>
      <c r="DJ74" s="130" t="str">
        <f>IF(ISBLANK(laps_times[[#This Row],[105]]),"DNF",CONCATENATE(RANK(rounds_cum_time[[#This Row],[105]],rounds_cum_time[105],1),"."))</f>
        <v>71.</v>
      </c>
    </row>
    <row r="75" spans="2:114">
      <c r="B75" s="123">
        <f>laps_times[[#This Row],[poř]]</f>
        <v>72</v>
      </c>
      <c r="C75" s="128">
        <f>laps_times[[#This Row],[s.č.]]</f>
        <v>40</v>
      </c>
      <c r="D75" s="124" t="str">
        <f>laps_times[[#This Row],[jméno]]</f>
        <v>Kubičková Eliška Anna</v>
      </c>
      <c r="E75" s="125">
        <f>laps_times[[#This Row],[roč]]</f>
        <v>1966</v>
      </c>
      <c r="F75" s="125" t="str">
        <f>laps_times[[#This Row],[kat]]</f>
        <v>Z2</v>
      </c>
      <c r="G75" s="125">
        <f>laps_times[[#This Row],[poř_kat]]</f>
        <v>5</v>
      </c>
      <c r="H75" s="124" t="str">
        <f>IF(ISBLANK(laps_times[[#This Row],[klub]]),"-",laps_times[[#This Row],[klub]])</f>
        <v>SC MARATHON PLZEŇ</v>
      </c>
      <c r="I75" s="133">
        <f>laps_times[[#This Row],[celk. čas]]</f>
        <v>0.19041898148148148</v>
      </c>
      <c r="J75" s="129" t="str">
        <f>IF(ISBLANK(laps_times[[#This Row],[1]]),"DNF",CONCATENATE(RANK(rounds_cum_time[[#This Row],[1]],rounds_cum_time[1],1),"."))</f>
        <v>88.</v>
      </c>
      <c r="K75" s="129" t="str">
        <f>IF(ISBLANK(laps_times[[#This Row],[2]]),"DNF",CONCATENATE(RANK(rounds_cum_time[[#This Row],[2]],rounds_cum_time[2],1),"."))</f>
        <v>88.</v>
      </c>
      <c r="L75" s="129" t="str">
        <f>IF(ISBLANK(laps_times[[#This Row],[3]]),"DNF",CONCATENATE(RANK(rounds_cum_time[[#This Row],[3]],rounds_cum_time[3],1),"."))</f>
        <v>88.</v>
      </c>
      <c r="M75" s="129" t="str">
        <f>IF(ISBLANK(laps_times[[#This Row],[4]]),"DNF",CONCATENATE(RANK(rounds_cum_time[[#This Row],[4]],rounds_cum_time[4],1),"."))</f>
        <v>88.</v>
      </c>
      <c r="N75" s="129" t="str">
        <f>IF(ISBLANK(laps_times[[#This Row],[5]]),"DNF",CONCATENATE(RANK(rounds_cum_time[[#This Row],[5]],rounds_cum_time[5],1),"."))</f>
        <v>87.</v>
      </c>
      <c r="O75" s="129" t="str">
        <f>IF(ISBLANK(laps_times[[#This Row],[6]]),"DNF",CONCATENATE(RANK(rounds_cum_time[[#This Row],[6]],rounds_cum_time[6],1),"."))</f>
        <v>86.</v>
      </c>
      <c r="P75" s="129" t="str">
        <f>IF(ISBLANK(laps_times[[#This Row],[7]]),"DNF",CONCATENATE(RANK(rounds_cum_time[[#This Row],[7]],rounds_cum_time[7],1),"."))</f>
        <v>86.</v>
      </c>
      <c r="Q75" s="129" t="str">
        <f>IF(ISBLANK(laps_times[[#This Row],[8]]),"DNF",CONCATENATE(RANK(rounds_cum_time[[#This Row],[8]],rounds_cum_time[8],1),"."))</f>
        <v>86.</v>
      </c>
      <c r="R75" s="129" t="str">
        <f>IF(ISBLANK(laps_times[[#This Row],[9]]),"DNF",CONCATENATE(RANK(rounds_cum_time[[#This Row],[9]],rounds_cum_time[9],1),"."))</f>
        <v>85.</v>
      </c>
      <c r="S75" s="129" t="str">
        <f>IF(ISBLANK(laps_times[[#This Row],[10]]),"DNF",CONCATENATE(RANK(rounds_cum_time[[#This Row],[10]],rounds_cum_time[10],1),"."))</f>
        <v>85.</v>
      </c>
      <c r="T75" s="129" t="str">
        <f>IF(ISBLANK(laps_times[[#This Row],[11]]),"DNF",CONCATENATE(RANK(rounds_cum_time[[#This Row],[11]],rounds_cum_time[11],1),"."))</f>
        <v>86.</v>
      </c>
      <c r="U75" s="129" t="str">
        <f>IF(ISBLANK(laps_times[[#This Row],[12]]),"DNF",CONCATENATE(RANK(rounds_cum_time[[#This Row],[12]],rounds_cum_time[12],1),"."))</f>
        <v>86.</v>
      </c>
      <c r="V75" s="129" t="str">
        <f>IF(ISBLANK(laps_times[[#This Row],[13]]),"DNF",CONCATENATE(RANK(rounds_cum_time[[#This Row],[13]],rounds_cum_time[13],1),"."))</f>
        <v>85.</v>
      </c>
      <c r="W75" s="129" t="str">
        <f>IF(ISBLANK(laps_times[[#This Row],[14]]),"DNF",CONCATENATE(RANK(rounds_cum_time[[#This Row],[14]],rounds_cum_time[14],1),"."))</f>
        <v>85.</v>
      </c>
      <c r="X75" s="129" t="str">
        <f>IF(ISBLANK(laps_times[[#This Row],[15]]),"DNF",CONCATENATE(RANK(rounds_cum_time[[#This Row],[15]],rounds_cum_time[15],1),"."))</f>
        <v>85.</v>
      </c>
      <c r="Y75" s="129" t="str">
        <f>IF(ISBLANK(laps_times[[#This Row],[16]]),"DNF",CONCATENATE(RANK(rounds_cum_time[[#This Row],[16]],rounds_cum_time[16],1),"."))</f>
        <v>86.</v>
      </c>
      <c r="Z75" s="129" t="str">
        <f>IF(ISBLANK(laps_times[[#This Row],[17]]),"DNF",CONCATENATE(RANK(rounds_cum_time[[#This Row],[17]],rounds_cum_time[17],1),"."))</f>
        <v>86.</v>
      </c>
      <c r="AA75" s="129" t="str">
        <f>IF(ISBLANK(laps_times[[#This Row],[18]]),"DNF",CONCATENATE(RANK(rounds_cum_time[[#This Row],[18]],rounds_cum_time[18],1),"."))</f>
        <v>86.</v>
      </c>
      <c r="AB75" s="129" t="str">
        <f>IF(ISBLANK(laps_times[[#This Row],[19]]),"DNF",CONCATENATE(RANK(rounds_cum_time[[#This Row],[19]],rounds_cum_time[19],1),"."))</f>
        <v>86.</v>
      </c>
      <c r="AC75" s="129" t="str">
        <f>IF(ISBLANK(laps_times[[#This Row],[20]]),"DNF",CONCATENATE(RANK(rounds_cum_time[[#This Row],[20]],rounds_cum_time[20],1),"."))</f>
        <v>86.</v>
      </c>
      <c r="AD75" s="129" t="str">
        <f>IF(ISBLANK(laps_times[[#This Row],[21]]),"DNF",CONCATENATE(RANK(rounds_cum_time[[#This Row],[21]],rounds_cum_time[21],1),"."))</f>
        <v>86.</v>
      </c>
      <c r="AE75" s="129" t="str">
        <f>IF(ISBLANK(laps_times[[#This Row],[22]]),"DNF",CONCATENATE(RANK(rounds_cum_time[[#This Row],[22]],rounds_cum_time[22],1),"."))</f>
        <v>86.</v>
      </c>
      <c r="AF75" s="129" t="str">
        <f>IF(ISBLANK(laps_times[[#This Row],[23]]),"DNF",CONCATENATE(RANK(rounds_cum_time[[#This Row],[23]],rounds_cum_time[23],1),"."))</f>
        <v>86.</v>
      </c>
      <c r="AG75" s="129" t="str">
        <f>IF(ISBLANK(laps_times[[#This Row],[24]]),"DNF",CONCATENATE(RANK(rounds_cum_time[[#This Row],[24]],rounds_cum_time[24],1),"."))</f>
        <v>85.</v>
      </c>
      <c r="AH75" s="129" t="str">
        <f>IF(ISBLANK(laps_times[[#This Row],[25]]),"DNF",CONCATENATE(RANK(rounds_cum_time[[#This Row],[25]],rounds_cum_time[25],1),"."))</f>
        <v>85.</v>
      </c>
      <c r="AI75" s="129" t="str">
        <f>IF(ISBLANK(laps_times[[#This Row],[26]]),"DNF",CONCATENATE(RANK(rounds_cum_time[[#This Row],[26]],rounds_cum_time[26],1),"."))</f>
        <v>86.</v>
      </c>
      <c r="AJ75" s="129" t="str">
        <f>IF(ISBLANK(laps_times[[#This Row],[27]]),"DNF",CONCATENATE(RANK(rounds_cum_time[[#This Row],[27]],rounds_cum_time[27],1),"."))</f>
        <v>85.</v>
      </c>
      <c r="AK75" s="129" t="str">
        <f>IF(ISBLANK(laps_times[[#This Row],[28]]),"DNF",CONCATENATE(RANK(rounds_cum_time[[#This Row],[28]],rounds_cum_time[28],1),"."))</f>
        <v>85.</v>
      </c>
      <c r="AL75" s="129" t="str">
        <f>IF(ISBLANK(laps_times[[#This Row],[29]]),"DNF",CONCATENATE(RANK(rounds_cum_time[[#This Row],[29]],rounds_cum_time[29],1),"."))</f>
        <v>85.</v>
      </c>
      <c r="AM75" s="129" t="str">
        <f>IF(ISBLANK(laps_times[[#This Row],[30]]),"DNF",CONCATENATE(RANK(rounds_cum_time[[#This Row],[30]],rounds_cum_time[30],1),"."))</f>
        <v>85.</v>
      </c>
      <c r="AN75" s="129" t="str">
        <f>IF(ISBLANK(laps_times[[#This Row],[31]]),"DNF",CONCATENATE(RANK(rounds_cum_time[[#This Row],[31]],rounds_cum_time[31],1),"."))</f>
        <v>84.</v>
      </c>
      <c r="AO75" s="129" t="str">
        <f>IF(ISBLANK(laps_times[[#This Row],[32]]),"DNF",CONCATENATE(RANK(rounds_cum_time[[#This Row],[32]],rounds_cum_time[32],1),"."))</f>
        <v>83.</v>
      </c>
      <c r="AP75" s="129" t="str">
        <f>IF(ISBLANK(laps_times[[#This Row],[33]]),"DNF",CONCATENATE(RANK(rounds_cum_time[[#This Row],[33]],rounds_cum_time[33],1),"."))</f>
        <v>83.</v>
      </c>
      <c r="AQ75" s="129" t="str">
        <f>IF(ISBLANK(laps_times[[#This Row],[34]]),"DNF",CONCATENATE(RANK(rounds_cum_time[[#This Row],[34]],rounds_cum_time[34],1),"."))</f>
        <v>83.</v>
      </c>
      <c r="AR75" s="129" t="str">
        <f>IF(ISBLANK(laps_times[[#This Row],[35]]),"DNF",CONCATENATE(RANK(rounds_cum_time[[#This Row],[35]],rounds_cum_time[35],1),"."))</f>
        <v>83.</v>
      </c>
      <c r="AS75" s="129" t="str">
        <f>IF(ISBLANK(laps_times[[#This Row],[36]]),"DNF",CONCATENATE(RANK(rounds_cum_time[[#This Row],[36]],rounds_cum_time[36],1),"."))</f>
        <v>83.</v>
      </c>
      <c r="AT75" s="129" t="str">
        <f>IF(ISBLANK(laps_times[[#This Row],[37]]),"DNF",CONCATENATE(RANK(rounds_cum_time[[#This Row],[37]],rounds_cum_time[37],1),"."))</f>
        <v>81.</v>
      </c>
      <c r="AU75" s="129" t="str">
        <f>IF(ISBLANK(laps_times[[#This Row],[38]]),"DNF",CONCATENATE(RANK(rounds_cum_time[[#This Row],[38]],rounds_cum_time[38],1),"."))</f>
        <v>81.</v>
      </c>
      <c r="AV75" s="129" t="str">
        <f>IF(ISBLANK(laps_times[[#This Row],[39]]),"DNF",CONCATENATE(RANK(rounds_cum_time[[#This Row],[39]],rounds_cum_time[39],1),"."))</f>
        <v>81.</v>
      </c>
      <c r="AW75" s="129" t="str">
        <f>IF(ISBLANK(laps_times[[#This Row],[40]]),"DNF",CONCATENATE(RANK(rounds_cum_time[[#This Row],[40]],rounds_cum_time[40],1),"."))</f>
        <v>81.</v>
      </c>
      <c r="AX75" s="129" t="str">
        <f>IF(ISBLANK(laps_times[[#This Row],[41]]),"DNF",CONCATENATE(RANK(rounds_cum_time[[#This Row],[41]],rounds_cum_time[41],1),"."))</f>
        <v>81.</v>
      </c>
      <c r="AY75" s="129" t="str">
        <f>IF(ISBLANK(laps_times[[#This Row],[42]]),"DNF",CONCATENATE(RANK(rounds_cum_time[[#This Row],[42]],rounds_cum_time[42],1),"."))</f>
        <v>80.</v>
      </c>
      <c r="AZ75" s="129" t="str">
        <f>IF(ISBLANK(laps_times[[#This Row],[43]]),"DNF",CONCATENATE(RANK(rounds_cum_time[[#This Row],[43]],rounds_cum_time[43],1),"."))</f>
        <v>80.</v>
      </c>
      <c r="BA75" s="129" t="str">
        <f>IF(ISBLANK(laps_times[[#This Row],[44]]),"DNF",CONCATENATE(RANK(rounds_cum_time[[#This Row],[44]],rounds_cum_time[44],1),"."))</f>
        <v>80.</v>
      </c>
      <c r="BB75" s="129" t="str">
        <f>IF(ISBLANK(laps_times[[#This Row],[45]]),"DNF",CONCATENATE(RANK(rounds_cum_time[[#This Row],[45]],rounds_cum_time[45],1),"."))</f>
        <v>80.</v>
      </c>
      <c r="BC75" s="129" t="str">
        <f>IF(ISBLANK(laps_times[[#This Row],[46]]),"DNF",CONCATENATE(RANK(rounds_cum_time[[#This Row],[46]],rounds_cum_time[46],1),"."))</f>
        <v>80.</v>
      </c>
      <c r="BD75" s="129" t="str">
        <f>IF(ISBLANK(laps_times[[#This Row],[47]]),"DNF",CONCATENATE(RANK(rounds_cum_time[[#This Row],[47]],rounds_cum_time[47],1),"."))</f>
        <v>80.</v>
      </c>
      <c r="BE75" s="129" t="str">
        <f>IF(ISBLANK(laps_times[[#This Row],[48]]),"DNF",CONCATENATE(RANK(rounds_cum_time[[#This Row],[48]],rounds_cum_time[48],1),"."))</f>
        <v>79.</v>
      </c>
      <c r="BF75" s="129" t="str">
        <f>IF(ISBLANK(laps_times[[#This Row],[49]]),"DNF",CONCATENATE(RANK(rounds_cum_time[[#This Row],[49]],rounds_cum_time[49],1),"."))</f>
        <v>79.</v>
      </c>
      <c r="BG75" s="129" t="str">
        <f>IF(ISBLANK(laps_times[[#This Row],[50]]),"DNF",CONCATENATE(RANK(rounds_cum_time[[#This Row],[50]],rounds_cum_time[50],1),"."))</f>
        <v>79.</v>
      </c>
      <c r="BH75" s="129" t="str">
        <f>IF(ISBLANK(laps_times[[#This Row],[51]]),"DNF",CONCATENATE(RANK(rounds_cum_time[[#This Row],[51]],rounds_cum_time[51],1),"."))</f>
        <v>79.</v>
      </c>
      <c r="BI75" s="129" t="str">
        <f>IF(ISBLANK(laps_times[[#This Row],[52]]),"DNF",CONCATENATE(RANK(rounds_cum_time[[#This Row],[52]],rounds_cum_time[52],1),"."))</f>
        <v>79.</v>
      </c>
      <c r="BJ75" s="129" t="str">
        <f>IF(ISBLANK(laps_times[[#This Row],[53]]),"DNF",CONCATENATE(RANK(rounds_cum_time[[#This Row],[53]],rounds_cum_time[53],1),"."))</f>
        <v>79.</v>
      </c>
      <c r="BK75" s="129" t="str">
        <f>IF(ISBLANK(laps_times[[#This Row],[54]]),"DNF",CONCATENATE(RANK(rounds_cum_time[[#This Row],[54]],rounds_cum_time[54],1),"."))</f>
        <v>78.</v>
      </c>
      <c r="BL75" s="129" t="str">
        <f>IF(ISBLANK(laps_times[[#This Row],[55]]),"DNF",CONCATENATE(RANK(rounds_cum_time[[#This Row],[55]],rounds_cum_time[55],1),"."))</f>
        <v>78.</v>
      </c>
      <c r="BM75" s="129" t="str">
        <f>IF(ISBLANK(laps_times[[#This Row],[56]]),"DNF",CONCATENATE(RANK(rounds_cum_time[[#This Row],[56]],rounds_cum_time[56],1),"."))</f>
        <v>78.</v>
      </c>
      <c r="BN75" s="129" t="str">
        <f>IF(ISBLANK(laps_times[[#This Row],[57]]),"DNF",CONCATENATE(RANK(rounds_cum_time[[#This Row],[57]],rounds_cum_time[57],1),"."))</f>
        <v>78.</v>
      </c>
      <c r="BO75" s="129" t="str">
        <f>IF(ISBLANK(laps_times[[#This Row],[58]]),"DNF",CONCATENATE(RANK(rounds_cum_time[[#This Row],[58]],rounds_cum_time[58],1),"."))</f>
        <v>78.</v>
      </c>
      <c r="BP75" s="129" t="str">
        <f>IF(ISBLANK(laps_times[[#This Row],[59]]),"DNF",CONCATENATE(RANK(rounds_cum_time[[#This Row],[59]],rounds_cum_time[59],1),"."))</f>
        <v>78.</v>
      </c>
      <c r="BQ75" s="129" t="str">
        <f>IF(ISBLANK(laps_times[[#This Row],[60]]),"DNF",CONCATENATE(RANK(rounds_cum_time[[#This Row],[60]],rounds_cum_time[60],1),"."))</f>
        <v>78.</v>
      </c>
      <c r="BR75" s="129" t="str">
        <f>IF(ISBLANK(laps_times[[#This Row],[61]]),"DNF",CONCATENATE(RANK(rounds_cum_time[[#This Row],[61]],rounds_cum_time[61],1),"."))</f>
        <v>78.</v>
      </c>
      <c r="BS75" s="129" t="str">
        <f>IF(ISBLANK(laps_times[[#This Row],[62]]),"DNF",CONCATENATE(RANK(rounds_cum_time[[#This Row],[62]],rounds_cum_time[62],1),"."))</f>
        <v>77.</v>
      </c>
      <c r="BT75" s="129" t="str">
        <f>IF(ISBLANK(laps_times[[#This Row],[63]]),"DNF",CONCATENATE(RANK(rounds_cum_time[[#This Row],[63]],rounds_cum_time[63],1),"."))</f>
        <v>77.</v>
      </c>
      <c r="BU75" s="129" t="str">
        <f>IF(ISBLANK(laps_times[[#This Row],[64]]),"DNF",CONCATENATE(RANK(rounds_cum_time[[#This Row],[64]],rounds_cum_time[64],1),"."))</f>
        <v>77.</v>
      </c>
      <c r="BV75" s="129" t="str">
        <f>IF(ISBLANK(laps_times[[#This Row],[65]]),"DNF",CONCATENATE(RANK(rounds_cum_time[[#This Row],[65]],rounds_cum_time[65],1),"."))</f>
        <v>77.</v>
      </c>
      <c r="BW75" s="129" t="str">
        <f>IF(ISBLANK(laps_times[[#This Row],[66]]),"DNF",CONCATENATE(RANK(rounds_cum_time[[#This Row],[66]],rounds_cum_time[66],1),"."))</f>
        <v>77.</v>
      </c>
      <c r="BX75" s="129" t="str">
        <f>IF(ISBLANK(laps_times[[#This Row],[67]]),"DNF",CONCATENATE(RANK(rounds_cum_time[[#This Row],[67]],rounds_cum_time[67],1),"."))</f>
        <v>77.</v>
      </c>
      <c r="BY75" s="129" t="str">
        <f>IF(ISBLANK(laps_times[[#This Row],[68]]),"DNF",CONCATENATE(RANK(rounds_cum_time[[#This Row],[68]],rounds_cum_time[68],1),"."))</f>
        <v>77.</v>
      </c>
      <c r="BZ75" s="129" t="str">
        <f>IF(ISBLANK(laps_times[[#This Row],[69]]),"DNF",CONCATENATE(RANK(rounds_cum_time[[#This Row],[69]],rounds_cum_time[69],1),"."))</f>
        <v>77.</v>
      </c>
      <c r="CA75" s="129" t="str">
        <f>IF(ISBLANK(laps_times[[#This Row],[70]]),"DNF",CONCATENATE(RANK(rounds_cum_time[[#This Row],[70]],rounds_cum_time[70],1),"."))</f>
        <v>77.</v>
      </c>
      <c r="CB75" s="129" t="str">
        <f>IF(ISBLANK(laps_times[[#This Row],[71]]),"DNF",CONCATENATE(RANK(rounds_cum_time[[#This Row],[71]],rounds_cum_time[71],1),"."))</f>
        <v>77.</v>
      </c>
      <c r="CC75" s="129" t="str">
        <f>IF(ISBLANK(laps_times[[#This Row],[72]]),"DNF",CONCATENATE(RANK(rounds_cum_time[[#This Row],[72]],rounds_cum_time[72],1),"."))</f>
        <v>77.</v>
      </c>
      <c r="CD75" s="129" t="str">
        <f>IF(ISBLANK(laps_times[[#This Row],[73]]),"DNF",CONCATENATE(RANK(rounds_cum_time[[#This Row],[73]],rounds_cum_time[73],1),"."))</f>
        <v>77.</v>
      </c>
      <c r="CE75" s="129" t="str">
        <f>IF(ISBLANK(laps_times[[#This Row],[74]]),"DNF",CONCATENATE(RANK(rounds_cum_time[[#This Row],[74]],rounds_cum_time[74],1),"."))</f>
        <v>77.</v>
      </c>
      <c r="CF75" s="129" t="str">
        <f>IF(ISBLANK(laps_times[[#This Row],[75]]),"DNF",CONCATENATE(RANK(rounds_cum_time[[#This Row],[75]],rounds_cum_time[75],1),"."))</f>
        <v>77.</v>
      </c>
      <c r="CG75" s="129" t="str">
        <f>IF(ISBLANK(laps_times[[#This Row],[76]]),"DNF",CONCATENATE(RANK(rounds_cum_time[[#This Row],[76]],rounds_cum_time[76],1),"."))</f>
        <v>77.</v>
      </c>
      <c r="CH75" s="129" t="str">
        <f>IF(ISBLANK(laps_times[[#This Row],[77]]),"DNF",CONCATENATE(RANK(rounds_cum_time[[#This Row],[77]],rounds_cum_time[77],1),"."))</f>
        <v>77.</v>
      </c>
      <c r="CI75" s="129" t="str">
        <f>IF(ISBLANK(laps_times[[#This Row],[78]]),"DNF",CONCATENATE(RANK(rounds_cum_time[[#This Row],[78]],rounds_cum_time[78],1),"."))</f>
        <v>76.</v>
      </c>
      <c r="CJ75" s="129" t="str">
        <f>IF(ISBLANK(laps_times[[#This Row],[79]]),"DNF",CONCATENATE(RANK(rounds_cum_time[[#This Row],[79]],rounds_cum_time[79],1),"."))</f>
        <v>75.</v>
      </c>
      <c r="CK75" s="129" t="str">
        <f>IF(ISBLANK(laps_times[[#This Row],[80]]),"DNF",CONCATENATE(RANK(rounds_cum_time[[#This Row],[80]],rounds_cum_time[80],1),"."))</f>
        <v>76.</v>
      </c>
      <c r="CL75" s="129" t="str">
        <f>IF(ISBLANK(laps_times[[#This Row],[81]]),"DNF",CONCATENATE(RANK(rounds_cum_time[[#This Row],[81]],rounds_cum_time[81],1),"."))</f>
        <v>75.</v>
      </c>
      <c r="CM75" s="129" t="str">
        <f>IF(ISBLANK(laps_times[[#This Row],[82]]),"DNF",CONCATENATE(RANK(rounds_cum_time[[#This Row],[82]],rounds_cum_time[82],1),"."))</f>
        <v>75.</v>
      </c>
      <c r="CN75" s="129" t="str">
        <f>IF(ISBLANK(laps_times[[#This Row],[83]]),"DNF",CONCATENATE(RANK(rounds_cum_time[[#This Row],[83]],rounds_cum_time[83],1),"."))</f>
        <v>75.</v>
      </c>
      <c r="CO75" s="129" t="str">
        <f>IF(ISBLANK(laps_times[[#This Row],[84]]),"DNF",CONCATENATE(RANK(rounds_cum_time[[#This Row],[84]],rounds_cum_time[84],1),"."))</f>
        <v>75.</v>
      </c>
      <c r="CP75" s="129" t="str">
        <f>IF(ISBLANK(laps_times[[#This Row],[85]]),"DNF",CONCATENATE(RANK(rounds_cum_time[[#This Row],[85]],rounds_cum_time[85],1),"."))</f>
        <v>75.</v>
      </c>
      <c r="CQ75" s="129" t="str">
        <f>IF(ISBLANK(laps_times[[#This Row],[86]]),"DNF",CONCATENATE(RANK(rounds_cum_time[[#This Row],[86]],rounds_cum_time[86],1),"."))</f>
        <v>75.</v>
      </c>
      <c r="CR75" s="129" t="str">
        <f>IF(ISBLANK(laps_times[[#This Row],[87]]),"DNF",CONCATENATE(RANK(rounds_cum_time[[#This Row],[87]],rounds_cum_time[87],1),"."))</f>
        <v>75.</v>
      </c>
      <c r="CS75" s="129" t="str">
        <f>IF(ISBLANK(laps_times[[#This Row],[88]]),"DNF",CONCATENATE(RANK(rounds_cum_time[[#This Row],[88]],rounds_cum_time[88],1),"."))</f>
        <v>75.</v>
      </c>
      <c r="CT75" s="129" t="str">
        <f>IF(ISBLANK(laps_times[[#This Row],[89]]),"DNF",CONCATENATE(RANK(rounds_cum_time[[#This Row],[89]],rounds_cum_time[89],1),"."))</f>
        <v>75.</v>
      </c>
      <c r="CU75" s="129" t="str">
        <f>IF(ISBLANK(laps_times[[#This Row],[90]]),"DNF",CONCATENATE(RANK(rounds_cum_time[[#This Row],[90]],rounds_cum_time[90],1),"."))</f>
        <v>74.</v>
      </c>
      <c r="CV75" s="129" t="str">
        <f>IF(ISBLANK(laps_times[[#This Row],[91]]),"DNF",CONCATENATE(RANK(rounds_cum_time[[#This Row],[91]],rounds_cum_time[91],1),"."))</f>
        <v>74.</v>
      </c>
      <c r="CW75" s="129" t="str">
        <f>IF(ISBLANK(laps_times[[#This Row],[92]]),"DNF",CONCATENATE(RANK(rounds_cum_time[[#This Row],[92]],rounds_cum_time[92],1),"."))</f>
        <v>74.</v>
      </c>
      <c r="CX75" s="129" t="str">
        <f>IF(ISBLANK(laps_times[[#This Row],[93]]),"DNF",CONCATENATE(RANK(rounds_cum_time[[#This Row],[93]],rounds_cum_time[93],1),"."))</f>
        <v>74.</v>
      </c>
      <c r="CY75" s="129" t="str">
        <f>IF(ISBLANK(laps_times[[#This Row],[94]]),"DNF",CONCATENATE(RANK(rounds_cum_time[[#This Row],[94]],rounds_cum_time[94],1),"."))</f>
        <v>74.</v>
      </c>
      <c r="CZ75" s="129" t="str">
        <f>IF(ISBLANK(laps_times[[#This Row],[95]]),"DNF",CONCATENATE(RANK(rounds_cum_time[[#This Row],[95]],rounds_cum_time[95],1),"."))</f>
        <v>74.</v>
      </c>
      <c r="DA75" s="129" t="str">
        <f>IF(ISBLANK(laps_times[[#This Row],[96]]),"DNF",CONCATENATE(RANK(rounds_cum_time[[#This Row],[96]],rounds_cum_time[96],1),"."))</f>
        <v>74.</v>
      </c>
      <c r="DB75" s="129" t="str">
        <f>IF(ISBLANK(laps_times[[#This Row],[97]]),"DNF",CONCATENATE(RANK(rounds_cum_time[[#This Row],[97]],rounds_cum_time[97],1),"."))</f>
        <v>74.</v>
      </c>
      <c r="DC75" s="129" t="str">
        <f>IF(ISBLANK(laps_times[[#This Row],[98]]),"DNF",CONCATENATE(RANK(rounds_cum_time[[#This Row],[98]],rounds_cum_time[98],1),"."))</f>
        <v>73.</v>
      </c>
      <c r="DD75" s="129" t="str">
        <f>IF(ISBLANK(laps_times[[#This Row],[99]]),"DNF",CONCATENATE(RANK(rounds_cum_time[[#This Row],[99]],rounds_cum_time[99],1),"."))</f>
        <v>73.</v>
      </c>
      <c r="DE75" s="129" t="str">
        <f>IF(ISBLANK(laps_times[[#This Row],[100]]),"DNF",CONCATENATE(RANK(rounds_cum_time[[#This Row],[100]],rounds_cum_time[100],1),"."))</f>
        <v>72.</v>
      </c>
      <c r="DF75" s="129" t="str">
        <f>IF(ISBLANK(laps_times[[#This Row],[101]]),"DNF",CONCATENATE(RANK(rounds_cum_time[[#This Row],[101]],rounds_cum_time[101],1),"."))</f>
        <v>72.</v>
      </c>
      <c r="DG75" s="129" t="str">
        <f>IF(ISBLANK(laps_times[[#This Row],[102]]),"DNF",CONCATENATE(RANK(rounds_cum_time[[#This Row],[102]],rounds_cum_time[102],1),"."))</f>
        <v>72.</v>
      </c>
      <c r="DH75" s="129" t="str">
        <f>IF(ISBLANK(laps_times[[#This Row],[103]]),"DNF",CONCATENATE(RANK(rounds_cum_time[[#This Row],[103]],rounds_cum_time[103],1),"."))</f>
        <v>72.</v>
      </c>
      <c r="DI75" s="130" t="str">
        <f>IF(ISBLANK(laps_times[[#This Row],[104]]),"DNF",CONCATENATE(RANK(rounds_cum_time[[#This Row],[104]],rounds_cum_time[104],1),"."))</f>
        <v>72.</v>
      </c>
      <c r="DJ75" s="130" t="str">
        <f>IF(ISBLANK(laps_times[[#This Row],[105]]),"DNF",CONCATENATE(RANK(rounds_cum_time[[#This Row],[105]],rounds_cum_time[105],1),"."))</f>
        <v>72.</v>
      </c>
    </row>
    <row r="76" spans="2:114">
      <c r="B76" s="123">
        <f>laps_times[[#This Row],[poř]]</f>
        <v>73</v>
      </c>
      <c r="C76" s="128">
        <f>laps_times[[#This Row],[s.č.]]</f>
        <v>2</v>
      </c>
      <c r="D76" s="124" t="str">
        <f>laps_times[[#This Row],[jméno]]</f>
        <v>Aigner Günther</v>
      </c>
      <c r="E76" s="125">
        <f>laps_times[[#This Row],[roč]]</f>
        <v>1960</v>
      </c>
      <c r="F76" s="125" t="str">
        <f>laps_times[[#This Row],[kat]]</f>
        <v>M50</v>
      </c>
      <c r="G76" s="125">
        <f>laps_times[[#This Row],[poř_kat]]</f>
        <v>12</v>
      </c>
      <c r="H76" s="124" t="str">
        <f>IF(ISBLANK(laps_times[[#This Row],[klub]]),"-",laps_times[[#This Row],[klub]])</f>
        <v>Laufstammtisch Flotte Sohle</v>
      </c>
      <c r="I76" s="133">
        <f>laps_times[[#This Row],[celk. čas]]</f>
        <v>0.1910914351851852</v>
      </c>
      <c r="J76" s="129" t="str">
        <f>IF(ISBLANK(laps_times[[#This Row],[1]]),"DNF",CONCATENATE(RANK(rounds_cum_time[[#This Row],[1]],rounds_cum_time[1],1),"."))</f>
        <v>82.</v>
      </c>
      <c r="K76" s="129" t="str">
        <f>IF(ISBLANK(laps_times[[#This Row],[2]]),"DNF",CONCATENATE(RANK(rounds_cum_time[[#This Row],[2]],rounds_cum_time[2],1),"."))</f>
        <v>84.</v>
      </c>
      <c r="L76" s="129" t="str">
        <f>IF(ISBLANK(laps_times[[#This Row],[3]]),"DNF",CONCATENATE(RANK(rounds_cum_time[[#This Row],[3]],rounds_cum_time[3],1),"."))</f>
        <v>83.</v>
      </c>
      <c r="M76" s="129" t="str">
        <f>IF(ISBLANK(laps_times[[#This Row],[4]]),"DNF",CONCATENATE(RANK(rounds_cum_time[[#This Row],[4]],rounds_cum_time[4],1),"."))</f>
        <v>82.</v>
      </c>
      <c r="N76" s="129" t="str">
        <f>IF(ISBLANK(laps_times[[#This Row],[5]]),"DNF",CONCATENATE(RANK(rounds_cum_time[[#This Row],[5]],rounds_cum_time[5],1),"."))</f>
        <v>82.</v>
      </c>
      <c r="O76" s="129" t="str">
        <f>IF(ISBLANK(laps_times[[#This Row],[6]]),"DNF",CONCATENATE(RANK(rounds_cum_time[[#This Row],[6]],rounds_cum_time[6],1),"."))</f>
        <v>82.</v>
      </c>
      <c r="P76" s="129" t="str">
        <f>IF(ISBLANK(laps_times[[#This Row],[7]]),"DNF",CONCATENATE(RANK(rounds_cum_time[[#This Row],[7]],rounds_cum_time[7],1),"."))</f>
        <v>82.</v>
      </c>
      <c r="Q76" s="129" t="str">
        <f>IF(ISBLANK(laps_times[[#This Row],[8]]),"DNF",CONCATENATE(RANK(rounds_cum_time[[#This Row],[8]],rounds_cum_time[8],1),"."))</f>
        <v>82.</v>
      </c>
      <c r="R76" s="129" t="str">
        <f>IF(ISBLANK(laps_times[[#This Row],[9]]),"DNF",CONCATENATE(RANK(rounds_cum_time[[#This Row],[9]],rounds_cum_time[9],1),"."))</f>
        <v>82.</v>
      </c>
      <c r="S76" s="129" t="str">
        <f>IF(ISBLANK(laps_times[[#This Row],[10]]),"DNF",CONCATENATE(RANK(rounds_cum_time[[#This Row],[10]],rounds_cum_time[10],1),"."))</f>
        <v>82.</v>
      </c>
      <c r="T76" s="129" t="str">
        <f>IF(ISBLANK(laps_times[[#This Row],[11]]),"DNF",CONCATENATE(RANK(rounds_cum_time[[#This Row],[11]],rounds_cum_time[11],1),"."))</f>
        <v>82.</v>
      </c>
      <c r="U76" s="129" t="str">
        <f>IF(ISBLANK(laps_times[[#This Row],[12]]),"DNF",CONCATENATE(RANK(rounds_cum_time[[#This Row],[12]],rounds_cum_time[12],1),"."))</f>
        <v>82.</v>
      </c>
      <c r="V76" s="129" t="str">
        <f>IF(ISBLANK(laps_times[[#This Row],[13]]),"DNF",CONCATENATE(RANK(rounds_cum_time[[#This Row],[13]],rounds_cum_time[13],1),"."))</f>
        <v>82.</v>
      </c>
      <c r="W76" s="129" t="str">
        <f>IF(ISBLANK(laps_times[[#This Row],[14]]),"DNF",CONCATENATE(RANK(rounds_cum_time[[#This Row],[14]],rounds_cum_time[14],1),"."))</f>
        <v>81.</v>
      </c>
      <c r="X76" s="129" t="str">
        <f>IF(ISBLANK(laps_times[[#This Row],[15]]),"DNF",CONCATENATE(RANK(rounds_cum_time[[#This Row],[15]],rounds_cum_time[15],1),"."))</f>
        <v>81.</v>
      </c>
      <c r="Y76" s="129" t="str">
        <f>IF(ISBLANK(laps_times[[#This Row],[16]]),"DNF",CONCATENATE(RANK(rounds_cum_time[[#This Row],[16]],rounds_cum_time[16],1),"."))</f>
        <v>81.</v>
      </c>
      <c r="Z76" s="129" t="str">
        <f>IF(ISBLANK(laps_times[[#This Row],[17]]),"DNF",CONCATENATE(RANK(rounds_cum_time[[#This Row],[17]],rounds_cum_time[17],1),"."))</f>
        <v>80.</v>
      </c>
      <c r="AA76" s="129" t="str">
        <f>IF(ISBLANK(laps_times[[#This Row],[18]]),"DNF",CONCATENATE(RANK(rounds_cum_time[[#This Row],[18]],rounds_cum_time[18],1),"."))</f>
        <v>80.</v>
      </c>
      <c r="AB76" s="129" t="str">
        <f>IF(ISBLANK(laps_times[[#This Row],[19]]),"DNF",CONCATENATE(RANK(rounds_cum_time[[#This Row],[19]],rounds_cum_time[19],1),"."))</f>
        <v>80.</v>
      </c>
      <c r="AC76" s="129" t="str">
        <f>IF(ISBLANK(laps_times[[#This Row],[20]]),"DNF",CONCATENATE(RANK(rounds_cum_time[[#This Row],[20]],rounds_cum_time[20],1),"."))</f>
        <v>80.</v>
      </c>
      <c r="AD76" s="129" t="str">
        <f>IF(ISBLANK(laps_times[[#This Row],[21]]),"DNF",CONCATENATE(RANK(rounds_cum_time[[#This Row],[21]],rounds_cum_time[21],1),"."))</f>
        <v>80.</v>
      </c>
      <c r="AE76" s="129" t="str">
        <f>IF(ISBLANK(laps_times[[#This Row],[22]]),"DNF",CONCATENATE(RANK(rounds_cum_time[[#This Row],[22]],rounds_cum_time[22],1),"."))</f>
        <v>80.</v>
      </c>
      <c r="AF76" s="129" t="str">
        <f>IF(ISBLANK(laps_times[[#This Row],[23]]),"DNF",CONCATENATE(RANK(rounds_cum_time[[#This Row],[23]],rounds_cum_time[23],1),"."))</f>
        <v>80.</v>
      </c>
      <c r="AG76" s="129" t="str">
        <f>IF(ISBLANK(laps_times[[#This Row],[24]]),"DNF",CONCATENATE(RANK(rounds_cum_time[[#This Row],[24]],rounds_cum_time[24],1),"."))</f>
        <v>80.</v>
      </c>
      <c r="AH76" s="129" t="str">
        <f>IF(ISBLANK(laps_times[[#This Row],[25]]),"DNF",CONCATENATE(RANK(rounds_cum_time[[#This Row],[25]],rounds_cum_time[25],1),"."))</f>
        <v>80.</v>
      </c>
      <c r="AI76" s="129" t="str">
        <f>IF(ISBLANK(laps_times[[#This Row],[26]]),"DNF",CONCATENATE(RANK(rounds_cum_time[[#This Row],[26]],rounds_cum_time[26],1),"."))</f>
        <v>79.</v>
      </c>
      <c r="AJ76" s="129" t="str">
        <f>IF(ISBLANK(laps_times[[#This Row],[27]]),"DNF",CONCATENATE(RANK(rounds_cum_time[[#This Row],[27]],rounds_cum_time[27],1),"."))</f>
        <v>79.</v>
      </c>
      <c r="AK76" s="129" t="str">
        <f>IF(ISBLANK(laps_times[[#This Row],[28]]),"DNF",CONCATENATE(RANK(rounds_cum_time[[#This Row],[28]],rounds_cum_time[28],1),"."))</f>
        <v>79.</v>
      </c>
      <c r="AL76" s="129" t="str">
        <f>IF(ISBLANK(laps_times[[#This Row],[29]]),"DNF",CONCATENATE(RANK(rounds_cum_time[[#This Row],[29]],rounds_cum_time[29],1),"."))</f>
        <v>79.</v>
      </c>
      <c r="AM76" s="129" t="str">
        <f>IF(ISBLANK(laps_times[[#This Row],[30]]),"DNF",CONCATENATE(RANK(rounds_cum_time[[#This Row],[30]],rounds_cum_time[30],1),"."))</f>
        <v>79.</v>
      </c>
      <c r="AN76" s="129" t="str">
        <f>IF(ISBLANK(laps_times[[#This Row],[31]]),"DNF",CONCATENATE(RANK(rounds_cum_time[[#This Row],[31]],rounds_cum_time[31],1),"."))</f>
        <v>78.</v>
      </c>
      <c r="AO76" s="129" t="str">
        <f>IF(ISBLANK(laps_times[[#This Row],[32]]),"DNF",CONCATENATE(RANK(rounds_cum_time[[#This Row],[32]],rounds_cum_time[32],1),"."))</f>
        <v>78.</v>
      </c>
      <c r="AP76" s="129" t="str">
        <f>IF(ISBLANK(laps_times[[#This Row],[33]]),"DNF",CONCATENATE(RANK(rounds_cum_time[[#This Row],[33]],rounds_cum_time[33],1),"."))</f>
        <v>78.</v>
      </c>
      <c r="AQ76" s="129" t="str">
        <f>IF(ISBLANK(laps_times[[#This Row],[34]]),"DNF",CONCATENATE(RANK(rounds_cum_time[[#This Row],[34]],rounds_cum_time[34],1),"."))</f>
        <v>78.</v>
      </c>
      <c r="AR76" s="129" t="str">
        <f>IF(ISBLANK(laps_times[[#This Row],[35]]),"DNF",CONCATENATE(RANK(rounds_cum_time[[#This Row],[35]],rounds_cum_time[35],1),"."))</f>
        <v>78.</v>
      </c>
      <c r="AS76" s="129" t="str">
        <f>IF(ISBLANK(laps_times[[#This Row],[36]]),"DNF",CONCATENATE(RANK(rounds_cum_time[[#This Row],[36]],rounds_cum_time[36],1),"."))</f>
        <v>78.</v>
      </c>
      <c r="AT76" s="129" t="str">
        <f>IF(ISBLANK(laps_times[[#This Row],[37]]),"DNF",CONCATENATE(RANK(rounds_cum_time[[#This Row],[37]],rounds_cum_time[37],1),"."))</f>
        <v>77.</v>
      </c>
      <c r="AU76" s="129" t="str">
        <f>IF(ISBLANK(laps_times[[#This Row],[38]]),"DNF",CONCATENATE(RANK(rounds_cum_time[[#This Row],[38]],rounds_cum_time[38],1),"."))</f>
        <v>77.</v>
      </c>
      <c r="AV76" s="129" t="str">
        <f>IF(ISBLANK(laps_times[[#This Row],[39]]),"DNF",CONCATENATE(RANK(rounds_cum_time[[#This Row],[39]],rounds_cum_time[39],1),"."))</f>
        <v>78.</v>
      </c>
      <c r="AW76" s="129" t="str">
        <f>IF(ISBLANK(laps_times[[#This Row],[40]]),"DNF",CONCATENATE(RANK(rounds_cum_time[[#This Row],[40]],rounds_cum_time[40],1),"."))</f>
        <v>78.</v>
      </c>
      <c r="AX76" s="129" t="str">
        <f>IF(ISBLANK(laps_times[[#This Row],[41]]),"DNF",CONCATENATE(RANK(rounds_cum_time[[#This Row],[41]],rounds_cum_time[41],1),"."))</f>
        <v>78.</v>
      </c>
      <c r="AY76" s="129" t="str">
        <f>IF(ISBLANK(laps_times[[#This Row],[42]]),"DNF",CONCATENATE(RANK(rounds_cum_time[[#This Row],[42]],rounds_cum_time[42],1),"."))</f>
        <v>78.</v>
      </c>
      <c r="AZ76" s="129" t="str">
        <f>IF(ISBLANK(laps_times[[#This Row],[43]]),"DNF",CONCATENATE(RANK(rounds_cum_time[[#This Row],[43]],rounds_cum_time[43],1),"."))</f>
        <v>77.</v>
      </c>
      <c r="BA76" s="129" t="str">
        <f>IF(ISBLANK(laps_times[[#This Row],[44]]),"DNF",CONCATENATE(RANK(rounds_cum_time[[#This Row],[44]],rounds_cum_time[44],1),"."))</f>
        <v>76.</v>
      </c>
      <c r="BB76" s="129" t="str">
        <f>IF(ISBLANK(laps_times[[#This Row],[45]]),"DNF",CONCATENATE(RANK(rounds_cum_time[[#This Row],[45]],rounds_cum_time[45],1),"."))</f>
        <v>76.</v>
      </c>
      <c r="BC76" s="129" t="str">
        <f>IF(ISBLANK(laps_times[[#This Row],[46]]),"DNF",CONCATENATE(RANK(rounds_cum_time[[#This Row],[46]],rounds_cum_time[46],1),"."))</f>
        <v>76.</v>
      </c>
      <c r="BD76" s="129" t="str">
        <f>IF(ISBLANK(laps_times[[#This Row],[47]]),"DNF",CONCATENATE(RANK(rounds_cum_time[[#This Row],[47]],rounds_cum_time[47],1),"."))</f>
        <v>76.</v>
      </c>
      <c r="BE76" s="129" t="str">
        <f>IF(ISBLANK(laps_times[[#This Row],[48]]),"DNF",CONCATENATE(RANK(rounds_cum_time[[#This Row],[48]],rounds_cum_time[48],1),"."))</f>
        <v>76.</v>
      </c>
      <c r="BF76" s="129" t="str">
        <f>IF(ISBLANK(laps_times[[#This Row],[49]]),"DNF",CONCATENATE(RANK(rounds_cum_time[[#This Row],[49]],rounds_cum_time[49],1),"."))</f>
        <v>76.</v>
      </c>
      <c r="BG76" s="129" t="str">
        <f>IF(ISBLANK(laps_times[[#This Row],[50]]),"DNF",CONCATENATE(RANK(rounds_cum_time[[#This Row],[50]],rounds_cum_time[50],1),"."))</f>
        <v>76.</v>
      </c>
      <c r="BH76" s="129" t="str">
        <f>IF(ISBLANK(laps_times[[#This Row],[51]]),"DNF",CONCATENATE(RANK(rounds_cum_time[[#This Row],[51]],rounds_cum_time[51],1),"."))</f>
        <v>76.</v>
      </c>
      <c r="BI76" s="129" t="str">
        <f>IF(ISBLANK(laps_times[[#This Row],[52]]),"DNF",CONCATENATE(RANK(rounds_cum_time[[#This Row],[52]],rounds_cum_time[52],1),"."))</f>
        <v>76.</v>
      </c>
      <c r="BJ76" s="129" t="str">
        <f>IF(ISBLANK(laps_times[[#This Row],[53]]),"DNF",CONCATENATE(RANK(rounds_cum_time[[#This Row],[53]],rounds_cum_time[53],1),"."))</f>
        <v>76.</v>
      </c>
      <c r="BK76" s="129" t="str">
        <f>IF(ISBLANK(laps_times[[#This Row],[54]]),"DNF",CONCATENATE(RANK(rounds_cum_time[[#This Row],[54]],rounds_cum_time[54],1),"."))</f>
        <v>75.</v>
      </c>
      <c r="BL76" s="129" t="str">
        <f>IF(ISBLANK(laps_times[[#This Row],[55]]),"DNF",CONCATENATE(RANK(rounds_cum_time[[#This Row],[55]],rounds_cum_time[55],1),"."))</f>
        <v>75.</v>
      </c>
      <c r="BM76" s="129" t="str">
        <f>IF(ISBLANK(laps_times[[#This Row],[56]]),"DNF",CONCATENATE(RANK(rounds_cum_time[[#This Row],[56]],rounds_cum_time[56],1),"."))</f>
        <v>75.</v>
      </c>
      <c r="BN76" s="129" t="str">
        <f>IF(ISBLANK(laps_times[[#This Row],[57]]),"DNF",CONCATENATE(RANK(rounds_cum_time[[#This Row],[57]],rounds_cum_time[57],1),"."))</f>
        <v>75.</v>
      </c>
      <c r="BO76" s="129" t="str">
        <f>IF(ISBLANK(laps_times[[#This Row],[58]]),"DNF",CONCATENATE(RANK(rounds_cum_time[[#This Row],[58]],rounds_cum_time[58],1),"."))</f>
        <v>75.</v>
      </c>
      <c r="BP76" s="129" t="str">
        <f>IF(ISBLANK(laps_times[[#This Row],[59]]),"DNF",CONCATENATE(RANK(rounds_cum_time[[#This Row],[59]],rounds_cum_time[59],1),"."))</f>
        <v>75.</v>
      </c>
      <c r="BQ76" s="129" t="str">
        <f>IF(ISBLANK(laps_times[[#This Row],[60]]),"DNF",CONCATENATE(RANK(rounds_cum_time[[#This Row],[60]],rounds_cum_time[60],1),"."))</f>
        <v>75.</v>
      </c>
      <c r="BR76" s="129" t="str">
        <f>IF(ISBLANK(laps_times[[#This Row],[61]]),"DNF",CONCATENATE(RANK(rounds_cum_time[[#This Row],[61]],rounds_cum_time[61],1),"."))</f>
        <v>74.</v>
      </c>
      <c r="BS76" s="129" t="str">
        <f>IF(ISBLANK(laps_times[[#This Row],[62]]),"DNF",CONCATENATE(RANK(rounds_cum_time[[#This Row],[62]],rounds_cum_time[62],1),"."))</f>
        <v>73.</v>
      </c>
      <c r="BT76" s="129" t="str">
        <f>IF(ISBLANK(laps_times[[#This Row],[63]]),"DNF",CONCATENATE(RANK(rounds_cum_time[[#This Row],[63]],rounds_cum_time[63],1),"."))</f>
        <v>73.</v>
      </c>
      <c r="BU76" s="129" t="str">
        <f>IF(ISBLANK(laps_times[[#This Row],[64]]),"DNF",CONCATENATE(RANK(rounds_cum_time[[#This Row],[64]],rounds_cum_time[64],1),"."))</f>
        <v>73.</v>
      </c>
      <c r="BV76" s="129" t="str">
        <f>IF(ISBLANK(laps_times[[#This Row],[65]]),"DNF",CONCATENATE(RANK(rounds_cum_time[[#This Row],[65]],rounds_cum_time[65],1),"."))</f>
        <v>73.</v>
      </c>
      <c r="BW76" s="129" t="str">
        <f>IF(ISBLANK(laps_times[[#This Row],[66]]),"DNF",CONCATENATE(RANK(rounds_cum_time[[#This Row],[66]],rounds_cum_time[66],1),"."))</f>
        <v>73.</v>
      </c>
      <c r="BX76" s="129" t="str">
        <f>IF(ISBLANK(laps_times[[#This Row],[67]]),"DNF",CONCATENATE(RANK(rounds_cum_time[[#This Row],[67]],rounds_cum_time[67],1),"."))</f>
        <v>73.</v>
      </c>
      <c r="BY76" s="129" t="str">
        <f>IF(ISBLANK(laps_times[[#This Row],[68]]),"DNF",CONCATENATE(RANK(rounds_cum_time[[#This Row],[68]],rounds_cum_time[68],1),"."))</f>
        <v>73.</v>
      </c>
      <c r="BZ76" s="129" t="str">
        <f>IF(ISBLANK(laps_times[[#This Row],[69]]),"DNF",CONCATENATE(RANK(rounds_cum_time[[#This Row],[69]],rounds_cum_time[69],1),"."))</f>
        <v>74.</v>
      </c>
      <c r="CA76" s="129" t="str">
        <f>IF(ISBLANK(laps_times[[#This Row],[70]]),"DNF",CONCATENATE(RANK(rounds_cum_time[[#This Row],[70]],rounds_cum_time[70],1),"."))</f>
        <v>74.</v>
      </c>
      <c r="CB76" s="129" t="str">
        <f>IF(ISBLANK(laps_times[[#This Row],[71]]),"DNF",CONCATENATE(RANK(rounds_cum_time[[#This Row],[71]],rounds_cum_time[71],1),"."))</f>
        <v>74.</v>
      </c>
      <c r="CC76" s="129" t="str">
        <f>IF(ISBLANK(laps_times[[#This Row],[72]]),"DNF",CONCATENATE(RANK(rounds_cum_time[[#This Row],[72]],rounds_cum_time[72],1),"."))</f>
        <v>75.</v>
      </c>
      <c r="CD76" s="129" t="str">
        <f>IF(ISBLANK(laps_times[[#This Row],[73]]),"DNF",CONCATENATE(RANK(rounds_cum_time[[#This Row],[73]],rounds_cum_time[73],1),"."))</f>
        <v>75.</v>
      </c>
      <c r="CE76" s="129" t="str">
        <f>IF(ISBLANK(laps_times[[#This Row],[74]]),"DNF",CONCATENATE(RANK(rounds_cum_time[[#This Row],[74]],rounds_cum_time[74],1),"."))</f>
        <v>75.</v>
      </c>
      <c r="CF76" s="129" t="str">
        <f>IF(ISBLANK(laps_times[[#This Row],[75]]),"DNF",CONCATENATE(RANK(rounds_cum_time[[#This Row],[75]],rounds_cum_time[75],1),"."))</f>
        <v>75.</v>
      </c>
      <c r="CG76" s="129" t="str">
        <f>IF(ISBLANK(laps_times[[#This Row],[76]]),"DNF",CONCATENATE(RANK(rounds_cum_time[[#This Row],[76]],rounds_cum_time[76],1),"."))</f>
        <v>75.</v>
      </c>
      <c r="CH76" s="129" t="str">
        <f>IF(ISBLANK(laps_times[[#This Row],[77]]),"DNF",CONCATENATE(RANK(rounds_cum_time[[#This Row],[77]],rounds_cum_time[77],1),"."))</f>
        <v>75.</v>
      </c>
      <c r="CI76" s="129" t="str">
        <f>IF(ISBLANK(laps_times[[#This Row],[78]]),"DNF",CONCATENATE(RANK(rounds_cum_time[[#This Row],[78]],rounds_cum_time[78],1),"."))</f>
        <v>75.</v>
      </c>
      <c r="CJ76" s="129" t="str">
        <f>IF(ISBLANK(laps_times[[#This Row],[79]]),"DNF",CONCATENATE(RANK(rounds_cum_time[[#This Row],[79]],rounds_cum_time[79],1),"."))</f>
        <v>76.</v>
      </c>
      <c r="CK76" s="129" t="str">
        <f>IF(ISBLANK(laps_times[[#This Row],[80]]),"DNF",CONCATENATE(RANK(rounds_cum_time[[#This Row],[80]],rounds_cum_time[80],1),"."))</f>
        <v>75.</v>
      </c>
      <c r="CL76" s="129" t="str">
        <f>IF(ISBLANK(laps_times[[#This Row],[81]]),"DNF",CONCATENATE(RANK(rounds_cum_time[[#This Row],[81]],rounds_cum_time[81],1),"."))</f>
        <v>76.</v>
      </c>
      <c r="CM76" s="129" t="str">
        <f>IF(ISBLANK(laps_times[[#This Row],[82]]),"DNF",CONCATENATE(RANK(rounds_cum_time[[#This Row],[82]],rounds_cum_time[82],1),"."))</f>
        <v>76.</v>
      </c>
      <c r="CN76" s="129" t="str">
        <f>IF(ISBLANK(laps_times[[#This Row],[83]]),"DNF",CONCATENATE(RANK(rounds_cum_time[[#This Row],[83]],rounds_cum_time[83],1),"."))</f>
        <v>76.</v>
      </c>
      <c r="CO76" s="129" t="str">
        <f>IF(ISBLANK(laps_times[[#This Row],[84]]),"DNF",CONCATENATE(RANK(rounds_cum_time[[#This Row],[84]],rounds_cum_time[84],1),"."))</f>
        <v>76.</v>
      </c>
      <c r="CP76" s="129" t="str">
        <f>IF(ISBLANK(laps_times[[#This Row],[85]]),"DNF",CONCATENATE(RANK(rounds_cum_time[[#This Row],[85]],rounds_cum_time[85],1),"."))</f>
        <v>76.</v>
      </c>
      <c r="CQ76" s="129" t="str">
        <f>IF(ISBLANK(laps_times[[#This Row],[86]]),"DNF",CONCATENATE(RANK(rounds_cum_time[[#This Row],[86]],rounds_cum_time[86],1),"."))</f>
        <v>77.</v>
      </c>
      <c r="CR76" s="129" t="str">
        <f>IF(ISBLANK(laps_times[[#This Row],[87]]),"DNF",CONCATENATE(RANK(rounds_cum_time[[#This Row],[87]],rounds_cum_time[87],1),"."))</f>
        <v>77.</v>
      </c>
      <c r="CS76" s="129" t="str">
        <f>IF(ISBLANK(laps_times[[#This Row],[88]]),"DNF",CONCATENATE(RANK(rounds_cum_time[[#This Row],[88]],rounds_cum_time[88],1),"."))</f>
        <v>77.</v>
      </c>
      <c r="CT76" s="129" t="str">
        <f>IF(ISBLANK(laps_times[[#This Row],[89]]),"DNF",CONCATENATE(RANK(rounds_cum_time[[#This Row],[89]],rounds_cum_time[89],1),"."))</f>
        <v>77.</v>
      </c>
      <c r="CU76" s="129" t="str">
        <f>IF(ISBLANK(laps_times[[#This Row],[90]]),"DNF",CONCATENATE(RANK(rounds_cum_time[[#This Row],[90]],rounds_cum_time[90],1),"."))</f>
        <v>75.</v>
      </c>
      <c r="CV76" s="129" t="str">
        <f>IF(ISBLANK(laps_times[[#This Row],[91]]),"DNF",CONCATENATE(RANK(rounds_cum_time[[#This Row],[91]],rounds_cum_time[91],1),"."))</f>
        <v>75.</v>
      </c>
      <c r="CW76" s="129" t="str">
        <f>IF(ISBLANK(laps_times[[#This Row],[92]]),"DNF",CONCATENATE(RANK(rounds_cum_time[[#This Row],[92]],rounds_cum_time[92],1),"."))</f>
        <v>75.</v>
      </c>
      <c r="CX76" s="129" t="str">
        <f>IF(ISBLANK(laps_times[[#This Row],[93]]),"DNF",CONCATENATE(RANK(rounds_cum_time[[#This Row],[93]],rounds_cum_time[93],1),"."))</f>
        <v>75.</v>
      </c>
      <c r="CY76" s="129" t="str">
        <f>IF(ISBLANK(laps_times[[#This Row],[94]]),"DNF",CONCATENATE(RANK(rounds_cum_time[[#This Row],[94]],rounds_cum_time[94],1),"."))</f>
        <v>75.</v>
      </c>
      <c r="CZ76" s="129" t="str">
        <f>IF(ISBLANK(laps_times[[#This Row],[95]]),"DNF",CONCATENATE(RANK(rounds_cum_time[[#This Row],[95]],rounds_cum_time[95],1),"."))</f>
        <v>75.</v>
      </c>
      <c r="DA76" s="129" t="str">
        <f>IF(ISBLANK(laps_times[[#This Row],[96]]),"DNF",CONCATENATE(RANK(rounds_cum_time[[#This Row],[96]],rounds_cum_time[96],1),"."))</f>
        <v>75.</v>
      </c>
      <c r="DB76" s="129" t="str">
        <f>IF(ISBLANK(laps_times[[#This Row],[97]]),"DNF",CONCATENATE(RANK(rounds_cum_time[[#This Row],[97]],rounds_cum_time[97],1),"."))</f>
        <v>75.</v>
      </c>
      <c r="DC76" s="129" t="str">
        <f>IF(ISBLANK(laps_times[[#This Row],[98]]),"DNF",CONCATENATE(RANK(rounds_cum_time[[#This Row],[98]],rounds_cum_time[98],1),"."))</f>
        <v>75.</v>
      </c>
      <c r="DD76" s="129" t="str">
        <f>IF(ISBLANK(laps_times[[#This Row],[99]]),"DNF",CONCATENATE(RANK(rounds_cum_time[[#This Row],[99]],rounds_cum_time[99],1),"."))</f>
        <v>74.</v>
      </c>
      <c r="DE76" s="129" t="str">
        <f>IF(ISBLANK(laps_times[[#This Row],[100]]),"DNF",CONCATENATE(RANK(rounds_cum_time[[#This Row],[100]],rounds_cum_time[100],1),"."))</f>
        <v>75.</v>
      </c>
      <c r="DF76" s="129" t="str">
        <f>IF(ISBLANK(laps_times[[#This Row],[101]]),"DNF",CONCATENATE(RANK(rounds_cum_time[[#This Row],[101]],rounds_cum_time[101],1),"."))</f>
        <v>74.</v>
      </c>
      <c r="DG76" s="129" t="str">
        <f>IF(ISBLANK(laps_times[[#This Row],[102]]),"DNF",CONCATENATE(RANK(rounds_cum_time[[#This Row],[102]],rounds_cum_time[102],1),"."))</f>
        <v>74.</v>
      </c>
      <c r="DH76" s="129" t="str">
        <f>IF(ISBLANK(laps_times[[#This Row],[103]]),"DNF",CONCATENATE(RANK(rounds_cum_time[[#This Row],[103]],rounds_cum_time[103],1),"."))</f>
        <v>74.</v>
      </c>
      <c r="DI76" s="130" t="str">
        <f>IF(ISBLANK(laps_times[[#This Row],[104]]),"DNF",CONCATENATE(RANK(rounds_cum_time[[#This Row],[104]],rounds_cum_time[104],1),"."))</f>
        <v>73.</v>
      </c>
      <c r="DJ76" s="130" t="str">
        <f>IF(ISBLANK(laps_times[[#This Row],[105]]),"DNF",CONCATENATE(RANK(rounds_cum_time[[#This Row],[105]],rounds_cum_time[105],1),"."))</f>
        <v>73.</v>
      </c>
    </row>
    <row r="77" spans="2:114">
      <c r="B77" s="123">
        <f>laps_times[[#This Row],[poř]]</f>
        <v>74</v>
      </c>
      <c r="C77" s="128">
        <f>laps_times[[#This Row],[s.č.]]</f>
        <v>5</v>
      </c>
      <c r="D77" s="124" t="str">
        <f>laps_times[[#This Row],[jméno]]</f>
        <v>Bokarev Aleksandar</v>
      </c>
      <c r="E77" s="125">
        <f>laps_times[[#This Row],[roč]]</f>
        <v>1964</v>
      </c>
      <c r="F77" s="125" t="str">
        <f>laps_times[[#This Row],[kat]]</f>
        <v>M50</v>
      </c>
      <c r="G77" s="125">
        <f>laps_times[[#This Row],[poř_kat]]</f>
        <v>13</v>
      </c>
      <c r="H77" s="124" t="str">
        <f>IF(ISBLANK(laps_times[[#This Row],[klub]]),"-",laps_times[[#This Row],[klub]])</f>
        <v>OAK Beograd</v>
      </c>
      <c r="I77" s="133">
        <f>laps_times[[#This Row],[celk. čas]]</f>
        <v>0.19149768518518517</v>
      </c>
      <c r="J77" s="129" t="str">
        <f>IF(ISBLANK(laps_times[[#This Row],[1]]),"DNF",CONCATENATE(RANK(rounds_cum_time[[#This Row],[1]],rounds_cum_time[1],1),"."))</f>
        <v>68.</v>
      </c>
      <c r="K77" s="129" t="str">
        <f>IF(ISBLANK(laps_times[[#This Row],[2]]),"DNF",CONCATENATE(RANK(rounds_cum_time[[#This Row],[2]],rounds_cum_time[2],1),"."))</f>
        <v>69.</v>
      </c>
      <c r="L77" s="129" t="str">
        <f>IF(ISBLANK(laps_times[[#This Row],[3]]),"DNF",CONCATENATE(RANK(rounds_cum_time[[#This Row],[3]],rounds_cum_time[3],1),"."))</f>
        <v>70.</v>
      </c>
      <c r="M77" s="129" t="str">
        <f>IF(ISBLANK(laps_times[[#This Row],[4]]),"DNF",CONCATENATE(RANK(rounds_cum_time[[#This Row],[4]],rounds_cum_time[4],1),"."))</f>
        <v>71.</v>
      </c>
      <c r="N77" s="129" t="str">
        <f>IF(ISBLANK(laps_times[[#This Row],[5]]),"DNF",CONCATENATE(RANK(rounds_cum_time[[#This Row],[5]],rounds_cum_time[5],1),"."))</f>
        <v>71.</v>
      </c>
      <c r="O77" s="129" t="str">
        <f>IF(ISBLANK(laps_times[[#This Row],[6]]),"DNF",CONCATENATE(RANK(rounds_cum_time[[#This Row],[6]],rounds_cum_time[6],1),"."))</f>
        <v>71.</v>
      </c>
      <c r="P77" s="129" t="str">
        <f>IF(ISBLANK(laps_times[[#This Row],[7]]),"DNF",CONCATENATE(RANK(rounds_cum_time[[#This Row],[7]],rounds_cum_time[7],1),"."))</f>
        <v>70.</v>
      </c>
      <c r="Q77" s="129" t="str">
        <f>IF(ISBLANK(laps_times[[#This Row],[8]]),"DNF",CONCATENATE(RANK(rounds_cum_time[[#This Row],[8]],rounds_cum_time[8],1),"."))</f>
        <v>70.</v>
      </c>
      <c r="R77" s="129" t="str">
        <f>IF(ISBLANK(laps_times[[#This Row],[9]]),"DNF",CONCATENATE(RANK(rounds_cum_time[[#This Row],[9]],rounds_cum_time[9],1),"."))</f>
        <v>70.</v>
      </c>
      <c r="S77" s="129" t="str">
        <f>IF(ISBLANK(laps_times[[#This Row],[10]]),"DNF",CONCATENATE(RANK(rounds_cum_time[[#This Row],[10]],rounds_cum_time[10],1),"."))</f>
        <v>71.</v>
      </c>
      <c r="T77" s="129" t="str">
        <f>IF(ISBLANK(laps_times[[#This Row],[11]]),"DNF",CONCATENATE(RANK(rounds_cum_time[[#This Row],[11]],rounds_cum_time[11],1),"."))</f>
        <v>71.</v>
      </c>
      <c r="U77" s="129" t="str">
        <f>IF(ISBLANK(laps_times[[#This Row],[12]]),"DNF",CONCATENATE(RANK(rounds_cum_time[[#This Row],[12]],rounds_cum_time[12],1),"."))</f>
        <v>69.</v>
      </c>
      <c r="V77" s="129" t="str">
        <f>IF(ISBLANK(laps_times[[#This Row],[13]]),"DNF",CONCATENATE(RANK(rounds_cum_time[[#This Row],[13]],rounds_cum_time[13],1),"."))</f>
        <v>71.</v>
      </c>
      <c r="W77" s="129" t="str">
        <f>IF(ISBLANK(laps_times[[#This Row],[14]]),"DNF",CONCATENATE(RANK(rounds_cum_time[[#This Row],[14]],rounds_cum_time[14],1),"."))</f>
        <v>72.</v>
      </c>
      <c r="X77" s="129" t="str">
        <f>IF(ISBLANK(laps_times[[#This Row],[15]]),"DNF",CONCATENATE(RANK(rounds_cum_time[[#This Row],[15]],rounds_cum_time[15],1),"."))</f>
        <v>72.</v>
      </c>
      <c r="Y77" s="129" t="str">
        <f>IF(ISBLANK(laps_times[[#This Row],[16]]),"DNF",CONCATENATE(RANK(rounds_cum_time[[#This Row],[16]],rounds_cum_time[16],1),"."))</f>
        <v>72.</v>
      </c>
      <c r="Z77" s="129" t="str">
        <f>IF(ISBLANK(laps_times[[#This Row],[17]]),"DNF",CONCATENATE(RANK(rounds_cum_time[[#This Row],[17]],rounds_cum_time[17],1),"."))</f>
        <v>72.</v>
      </c>
      <c r="AA77" s="129" t="str">
        <f>IF(ISBLANK(laps_times[[#This Row],[18]]),"DNF",CONCATENATE(RANK(rounds_cum_time[[#This Row],[18]],rounds_cum_time[18],1),"."))</f>
        <v>72.</v>
      </c>
      <c r="AB77" s="129" t="str">
        <f>IF(ISBLANK(laps_times[[#This Row],[19]]),"DNF",CONCATENATE(RANK(rounds_cum_time[[#This Row],[19]],rounds_cum_time[19],1),"."))</f>
        <v>72.</v>
      </c>
      <c r="AC77" s="129" t="str">
        <f>IF(ISBLANK(laps_times[[#This Row],[20]]),"DNF",CONCATENATE(RANK(rounds_cum_time[[#This Row],[20]],rounds_cum_time[20],1),"."))</f>
        <v>72.</v>
      </c>
      <c r="AD77" s="129" t="str">
        <f>IF(ISBLANK(laps_times[[#This Row],[21]]),"DNF",CONCATENATE(RANK(rounds_cum_time[[#This Row],[21]],rounds_cum_time[21],1),"."))</f>
        <v>72.</v>
      </c>
      <c r="AE77" s="129" t="str">
        <f>IF(ISBLANK(laps_times[[#This Row],[22]]),"DNF",CONCATENATE(RANK(rounds_cum_time[[#This Row],[22]],rounds_cum_time[22],1),"."))</f>
        <v>72.</v>
      </c>
      <c r="AF77" s="129" t="str">
        <f>IF(ISBLANK(laps_times[[#This Row],[23]]),"DNF",CONCATENATE(RANK(rounds_cum_time[[#This Row],[23]],rounds_cum_time[23],1),"."))</f>
        <v>72.</v>
      </c>
      <c r="AG77" s="129" t="str">
        <f>IF(ISBLANK(laps_times[[#This Row],[24]]),"DNF",CONCATENATE(RANK(rounds_cum_time[[#This Row],[24]],rounds_cum_time[24],1),"."))</f>
        <v>72.</v>
      </c>
      <c r="AH77" s="129" t="str">
        <f>IF(ISBLANK(laps_times[[#This Row],[25]]),"DNF",CONCATENATE(RANK(rounds_cum_time[[#This Row],[25]],rounds_cum_time[25],1),"."))</f>
        <v>72.</v>
      </c>
      <c r="AI77" s="129" t="str">
        <f>IF(ISBLANK(laps_times[[#This Row],[26]]),"DNF",CONCATENATE(RANK(rounds_cum_time[[#This Row],[26]],rounds_cum_time[26],1),"."))</f>
        <v>72.</v>
      </c>
      <c r="AJ77" s="129" t="str">
        <f>IF(ISBLANK(laps_times[[#This Row],[27]]),"DNF",CONCATENATE(RANK(rounds_cum_time[[#This Row],[27]],rounds_cum_time[27],1),"."))</f>
        <v>71.</v>
      </c>
      <c r="AK77" s="129" t="str">
        <f>IF(ISBLANK(laps_times[[#This Row],[28]]),"DNF",CONCATENATE(RANK(rounds_cum_time[[#This Row],[28]],rounds_cum_time[28],1),"."))</f>
        <v>72.</v>
      </c>
      <c r="AL77" s="129" t="str">
        <f>IF(ISBLANK(laps_times[[#This Row],[29]]),"DNF",CONCATENATE(RANK(rounds_cum_time[[#This Row],[29]],rounds_cum_time[29],1),"."))</f>
        <v>72.</v>
      </c>
      <c r="AM77" s="129" t="str">
        <f>IF(ISBLANK(laps_times[[#This Row],[30]]),"DNF",CONCATENATE(RANK(rounds_cum_time[[#This Row],[30]],rounds_cum_time[30],1),"."))</f>
        <v>72.</v>
      </c>
      <c r="AN77" s="129" t="str">
        <f>IF(ISBLANK(laps_times[[#This Row],[31]]),"DNF",CONCATENATE(RANK(rounds_cum_time[[#This Row],[31]],rounds_cum_time[31],1),"."))</f>
        <v>72.</v>
      </c>
      <c r="AO77" s="129" t="str">
        <f>IF(ISBLANK(laps_times[[#This Row],[32]]),"DNF",CONCATENATE(RANK(rounds_cum_time[[#This Row],[32]],rounds_cum_time[32],1),"."))</f>
        <v>72.</v>
      </c>
      <c r="AP77" s="129" t="str">
        <f>IF(ISBLANK(laps_times[[#This Row],[33]]),"DNF",CONCATENATE(RANK(rounds_cum_time[[#This Row],[33]],rounds_cum_time[33],1),"."))</f>
        <v>72.</v>
      </c>
      <c r="AQ77" s="129" t="str">
        <f>IF(ISBLANK(laps_times[[#This Row],[34]]),"DNF",CONCATENATE(RANK(rounds_cum_time[[#This Row],[34]],rounds_cum_time[34],1),"."))</f>
        <v>72.</v>
      </c>
      <c r="AR77" s="129" t="str">
        <f>IF(ISBLANK(laps_times[[#This Row],[35]]),"DNF",CONCATENATE(RANK(rounds_cum_time[[#This Row],[35]],rounds_cum_time[35],1),"."))</f>
        <v>72.</v>
      </c>
      <c r="AS77" s="129" t="str">
        <f>IF(ISBLANK(laps_times[[#This Row],[36]]),"DNF",CONCATENATE(RANK(rounds_cum_time[[#This Row],[36]],rounds_cum_time[36],1),"."))</f>
        <v>72.</v>
      </c>
      <c r="AT77" s="129" t="str">
        <f>IF(ISBLANK(laps_times[[#This Row],[37]]),"DNF",CONCATENATE(RANK(rounds_cum_time[[#This Row],[37]],rounds_cum_time[37],1),"."))</f>
        <v>71.</v>
      </c>
      <c r="AU77" s="129" t="str">
        <f>IF(ISBLANK(laps_times[[#This Row],[38]]),"DNF",CONCATENATE(RANK(rounds_cum_time[[#This Row],[38]],rounds_cum_time[38],1),"."))</f>
        <v>71.</v>
      </c>
      <c r="AV77" s="129" t="str">
        <f>IF(ISBLANK(laps_times[[#This Row],[39]]),"DNF",CONCATENATE(RANK(rounds_cum_time[[#This Row],[39]],rounds_cum_time[39],1),"."))</f>
        <v>71.</v>
      </c>
      <c r="AW77" s="129" t="str">
        <f>IF(ISBLANK(laps_times[[#This Row],[40]]),"DNF",CONCATENATE(RANK(rounds_cum_time[[#This Row],[40]],rounds_cum_time[40],1),"."))</f>
        <v>71.</v>
      </c>
      <c r="AX77" s="129" t="str">
        <f>IF(ISBLANK(laps_times[[#This Row],[41]]),"DNF",CONCATENATE(RANK(rounds_cum_time[[#This Row],[41]],rounds_cum_time[41],1),"."))</f>
        <v>71.</v>
      </c>
      <c r="AY77" s="129" t="str">
        <f>IF(ISBLANK(laps_times[[#This Row],[42]]),"DNF",CONCATENATE(RANK(rounds_cum_time[[#This Row],[42]],rounds_cum_time[42],1),"."))</f>
        <v>71.</v>
      </c>
      <c r="AZ77" s="129" t="str">
        <f>IF(ISBLANK(laps_times[[#This Row],[43]]),"DNF",CONCATENATE(RANK(rounds_cum_time[[#This Row],[43]],rounds_cum_time[43],1),"."))</f>
        <v>71.</v>
      </c>
      <c r="BA77" s="129" t="str">
        <f>IF(ISBLANK(laps_times[[#This Row],[44]]),"DNF",CONCATENATE(RANK(rounds_cum_time[[#This Row],[44]],rounds_cum_time[44],1),"."))</f>
        <v>71.</v>
      </c>
      <c r="BB77" s="129" t="str">
        <f>IF(ISBLANK(laps_times[[#This Row],[45]]),"DNF",CONCATENATE(RANK(rounds_cum_time[[#This Row],[45]],rounds_cum_time[45],1),"."))</f>
        <v>71.</v>
      </c>
      <c r="BC77" s="129" t="str">
        <f>IF(ISBLANK(laps_times[[#This Row],[46]]),"DNF",CONCATENATE(RANK(rounds_cum_time[[#This Row],[46]],rounds_cum_time[46],1),"."))</f>
        <v>71.</v>
      </c>
      <c r="BD77" s="129" t="str">
        <f>IF(ISBLANK(laps_times[[#This Row],[47]]),"DNF",CONCATENATE(RANK(rounds_cum_time[[#This Row],[47]],rounds_cum_time[47],1),"."))</f>
        <v>72.</v>
      </c>
      <c r="BE77" s="129" t="str">
        <f>IF(ISBLANK(laps_times[[#This Row],[48]]),"DNF",CONCATENATE(RANK(rounds_cum_time[[#This Row],[48]],rounds_cum_time[48],1),"."))</f>
        <v>72.</v>
      </c>
      <c r="BF77" s="129" t="str">
        <f>IF(ISBLANK(laps_times[[#This Row],[49]]),"DNF",CONCATENATE(RANK(rounds_cum_time[[#This Row],[49]],rounds_cum_time[49],1),"."))</f>
        <v>72.</v>
      </c>
      <c r="BG77" s="129" t="str">
        <f>IF(ISBLANK(laps_times[[#This Row],[50]]),"DNF",CONCATENATE(RANK(rounds_cum_time[[#This Row],[50]],rounds_cum_time[50],1),"."))</f>
        <v>73.</v>
      </c>
      <c r="BH77" s="129" t="str">
        <f>IF(ISBLANK(laps_times[[#This Row],[51]]),"DNF",CONCATENATE(RANK(rounds_cum_time[[#This Row],[51]],rounds_cum_time[51],1),"."))</f>
        <v>73.</v>
      </c>
      <c r="BI77" s="129" t="str">
        <f>IF(ISBLANK(laps_times[[#This Row],[52]]),"DNF",CONCATENATE(RANK(rounds_cum_time[[#This Row],[52]],rounds_cum_time[52],1),"."))</f>
        <v>73.</v>
      </c>
      <c r="BJ77" s="129" t="str">
        <f>IF(ISBLANK(laps_times[[#This Row],[53]]),"DNF",CONCATENATE(RANK(rounds_cum_time[[#This Row],[53]],rounds_cum_time[53],1),"."))</f>
        <v>73.</v>
      </c>
      <c r="BK77" s="129" t="str">
        <f>IF(ISBLANK(laps_times[[#This Row],[54]]),"DNF",CONCATENATE(RANK(rounds_cum_time[[#This Row],[54]],rounds_cum_time[54],1),"."))</f>
        <v>73.</v>
      </c>
      <c r="BL77" s="129" t="str">
        <f>IF(ISBLANK(laps_times[[#This Row],[55]]),"DNF",CONCATENATE(RANK(rounds_cum_time[[#This Row],[55]],rounds_cum_time[55],1),"."))</f>
        <v>73.</v>
      </c>
      <c r="BM77" s="129" t="str">
        <f>IF(ISBLANK(laps_times[[#This Row],[56]]),"DNF",CONCATENATE(RANK(rounds_cum_time[[#This Row],[56]],rounds_cum_time[56],1),"."))</f>
        <v>73.</v>
      </c>
      <c r="BN77" s="129" t="str">
        <f>IF(ISBLANK(laps_times[[#This Row],[57]]),"DNF",CONCATENATE(RANK(rounds_cum_time[[#This Row],[57]],rounds_cum_time[57],1),"."))</f>
        <v>73.</v>
      </c>
      <c r="BO77" s="129" t="str">
        <f>IF(ISBLANK(laps_times[[#This Row],[58]]),"DNF",CONCATENATE(RANK(rounds_cum_time[[#This Row],[58]],rounds_cum_time[58],1),"."))</f>
        <v>73.</v>
      </c>
      <c r="BP77" s="129" t="str">
        <f>IF(ISBLANK(laps_times[[#This Row],[59]]),"DNF",CONCATENATE(RANK(rounds_cum_time[[#This Row],[59]],rounds_cum_time[59],1),"."))</f>
        <v>73.</v>
      </c>
      <c r="BQ77" s="129" t="str">
        <f>IF(ISBLANK(laps_times[[#This Row],[60]]),"DNF",CONCATENATE(RANK(rounds_cum_time[[#This Row],[60]],rounds_cum_time[60],1),"."))</f>
        <v>74.</v>
      </c>
      <c r="BR77" s="129" t="str">
        <f>IF(ISBLANK(laps_times[[#This Row],[61]]),"DNF",CONCATENATE(RANK(rounds_cum_time[[#This Row],[61]],rounds_cum_time[61],1),"."))</f>
        <v>75.</v>
      </c>
      <c r="BS77" s="129" t="str">
        <f>IF(ISBLANK(laps_times[[#This Row],[62]]),"DNF",CONCATENATE(RANK(rounds_cum_time[[#This Row],[62]],rounds_cum_time[62],1),"."))</f>
        <v>75.</v>
      </c>
      <c r="BT77" s="129" t="str">
        <f>IF(ISBLANK(laps_times[[#This Row],[63]]),"DNF",CONCATENATE(RANK(rounds_cum_time[[#This Row],[63]],rounds_cum_time[63],1),"."))</f>
        <v>75.</v>
      </c>
      <c r="BU77" s="129" t="str">
        <f>IF(ISBLANK(laps_times[[#This Row],[64]]),"DNF",CONCATENATE(RANK(rounds_cum_time[[#This Row],[64]],rounds_cum_time[64],1),"."))</f>
        <v>75.</v>
      </c>
      <c r="BV77" s="129" t="str">
        <f>IF(ISBLANK(laps_times[[#This Row],[65]]),"DNF",CONCATENATE(RANK(rounds_cum_time[[#This Row],[65]],rounds_cum_time[65],1),"."))</f>
        <v>75.</v>
      </c>
      <c r="BW77" s="129" t="str">
        <f>IF(ISBLANK(laps_times[[#This Row],[66]]),"DNF",CONCATENATE(RANK(rounds_cum_time[[#This Row],[66]],rounds_cum_time[66],1),"."))</f>
        <v>75.</v>
      </c>
      <c r="BX77" s="129" t="str">
        <f>IF(ISBLANK(laps_times[[#This Row],[67]]),"DNF",CONCATENATE(RANK(rounds_cum_time[[#This Row],[67]],rounds_cum_time[67],1),"."))</f>
        <v>76.</v>
      </c>
      <c r="BY77" s="129" t="str">
        <f>IF(ISBLANK(laps_times[[#This Row],[68]]),"DNF",CONCATENATE(RANK(rounds_cum_time[[#This Row],[68]],rounds_cum_time[68],1),"."))</f>
        <v>76.</v>
      </c>
      <c r="BZ77" s="129" t="str">
        <f>IF(ISBLANK(laps_times[[#This Row],[69]]),"DNF",CONCATENATE(RANK(rounds_cum_time[[#This Row],[69]],rounds_cum_time[69],1),"."))</f>
        <v>76.</v>
      </c>
      <c r="CA77" s="129" t="str">
        <f>IF(ISBLANK(laps_times[[#This Row],[70]]),"DNF",CONCATENATE(RANK(rounds_cum_time[[#This Row],[70]],rounds_cum_time[70],1),"."))</f>
        <v>76.</v>
      </c>
      <c r="CB77" s="129" t="str">
        <f>IF(ISBLANK(laps_times[[#This Row],[71]]),"DNF",CONCATENATE(RANK(rounds_cum_time[[#This Row],[71]],rounds_cum_time[71],1),"."))</f>
        <v>76.</v>
      </c>
      <c r="CC77" s="129" t="str">
        <f>IF(ISBLANK(laps_times[[#This Row],[72]]),"DNF",CONCATENATE(RANK(rounds_cum_time[[#This Row],[72]],rounds_cum_time[72],1),"."))</f>
        <v>76.</v>
      </c>
      <c r="CD77" s="129" t="str">
        <f>IF(ISBLANK(laps_times[[#This Row],[73]]),"DNF",CONCATENATE(RANK(rounds_cum_time[[#This Row],[73]],rounds_cum_time[73],1),"."))</f>
        <v>76.</v>
      </c>
      <c r="CE77" s="129" t="str">
        <f>IF(ISBLANK(laps_times[[#This Row],[74]]),"DNF",CONCATENATE(RANK(rounds_cum_time[[#This Row],[74]],rounds_cum_time[74],1),"."))</f>
        <v>76.</v>
      </c>
      <c r="CF77" s="129" t="str">
        <f>IF(ISBLANK(laps_times[[#This Row],[75]]),"DNF",CONCATENATE(RANK(rounds_cum_time[[#This Row],[75]],rounds_cum_time[75],1),"."))</f>
        <v>76.</v>
      </c>
      <c r="CG77" s="129" t="str">
        <f>IF(ISBLANK(laps_times[[#This Row],[76]]),"DNF",CONCATENATE(RANK(rounds_cum_time[[#This Row],[76]],rounds_cum_time[76],1),"."))</f>
        <v>76.</v>
      </c>
      <c r="CH77" s="129" t="str">
        <f>IF(ISBLANK(laps_times[[#This Row],[77]]),"DNF",CONCATENATE(RANK(rounds_cum_time[[#This Row],[77]],rounds_cum_time[77],1),"."))</f>
        <v>76.</v>
      </c>
      <c r="CI77" s="129" t="str">
        <f>IF(ISBLANK(laps_times[[#This Row],[78]]),"DNF",CONCATENATE(RANK(rounds_cum_time[[#This Row],[78]],rounds_cum_time[78],1),"."))</f>
        <v>77.</v>
      </c>
      <c r="CJ77" s="129" t="str">
        <f>IF(ISBLANK(laps_times[[#This Row],[79]]),"DNF",CONCATENATE(RANK(rounds_cum_time[[#This Row],[79]],rounds_cum_time[79],1),"."))</f>
        <v>77.</v>
      </c>
      <c r="CK77" s="129" t="str">
        <f>IF(ISBLANK(laps_times[[#This Row],[80]]),"DNF",CONCATENATE(RANK(rounds_cum_time[[#This Row],[80]],rounds_cum_time[80],1),"."))</f>
        <v>77.</v>
      </c>
      <c r="CL77" s="129" t="str">
        <f>IF(ISBLANK(laps_times[[#This Row],[81]]),"DNF",CONCATENATE(RANK(rounds_cum_time[[#This Row],[81]],rounds_cum_time[81],1),"."))</f>
        <v>77.</v>
      </c>
      <c r="CM77" s="129" t="str">
        <f>IF(ISBLANK(laps_times[[#This Row],[82]]),"DNF",CONCATENATE(RANK(rounds_cum_time[[#This Row],[82]],rounds_cum_time[82],1),"."))</f>
        <v>77.</v>
      </c>
      <c r="CN77" s="129" t="str">
        <f>IF(ISBLANK(laps_times[[#This Row],[83]]),"DNF",CONCATENATE(RANK(rounds_cum_time[[#This Row],[83]],rounds_cum_time[83],1),"."))</f>
        <v>77.</v>
      </c>
      <c r="CO77" s="129" t="str">
        <f>IF(ISBLANK(laps_times[[#This Row],[84]]),"DNF",CONCATENATE(RANK(rounds_cum_time[[#This Row],[84]],rounds_cum_time[84],1),"."))</f>
        <v>77.</v>
      </c>
      <c r="CP77" s="129" t="str">
        <f>IF(ISBLANK(laps_times[[#This Row],[85]]),"DNF",CONCATENATE(RANK(rounds_cum_time[[#This Row],[85]],rounds_cum_time[85],1),"."))</f>
        <v>77.</v>
      </c>
      <c r="CQ77" s="129" t="str">
        <f>IF(ISBLANK(laps_times[[#This Row],[86]]),"DNF",CONCATENATE(RANK(rounds_cum_time[[#This Row],[86]],rounds_cum_time[86],1),"."))</f>
        <v>76.</v>
      </c>
      <c r="CR77" s="129" t="str">
        <f>IF(ISBLANK(laps_times[[#This Row],[87]]),"DNF",CONCATENATE(RANK(rounds_cum_time[[#This Row],[87]],rounds_cum_time[87],1),"."))</f>
        <v>76.</v>
      </c>
      <c r="CS77" s="129" t="str">
        <f>IF(ISBLANK(laps_times[[#This Row],[88]]),"DNF",CONCATENATE(RANK(rounds_cum_time[[#This Row],[88]],rounds_cum_time[88],1),"."))</f>
        <v>76.</v>
      </c>
      <c r="CT77" s="129" t="str">
        <f>IF(ISBLANK(laps_times[[#This Row],[89]]),"DNF",CONCATENATE(RANK(rounds_cum_time[[#This Row],[89]],rounds_cum_time[89],1),"."))</f>
        <v>76.</v>
      </c>
      <c r="CU77" s="129" t="str">
        <f>IF(ISBLANK(laps_times[[#This Row],[90]]),"DNF",CONCATENATE(RANK(rounds_cum_time[[#This Row],[90]],rounds_cum_time[90],1),"."))</f>
        <v>76.</v>
      </c>
      <c r="CV77" s="129" t="str">
        <f>IF(ISBLANK(laps_times[[#This Row],[91]]),"DNF",CONCATENATE(RANK(rounds_cum_time[[#This Row],[91]],rounds_cum_time[91],1),"."))</f>
        <v>76.</v>
      </c>
      <c r="CW77" s="129" t="str">
        <f>IF(ISBLANK(laps_times[[#This Row],[92]]),"DNF",CONCATENATE(RANK(rounds_cum_time[[#This Row],[92]],rounds_cum_time[92],1),"."))</f>
        <v>76.</v>
      </c>
      <c r="CX77" s="129" t="str">
        <f>IF(ISBLANK(laps_times[[#This Row],[93]]),"DNF",CONCATENATE(RANK(rounds_cum_time[[#This Row],[93]],rounds_cum_time[93],1),"."))</f>
        <v>76.</v>
      </c>
      <c r="CY77" s="129" t="str">
        <f>IF(ISBLANK(laps_times[[#This Row],[94]]),"DNF",CONCATENATE(RANK(rounds_cum_time[[#This Row],[94]],rounds_cum_time[94],1),"."))</f>
        <v>76.</v>
      </c>
      <c r="CZ77" s="129" t="str">
        <f>IF(ISBLANK(laps_times[[#This Row],[95]]),"DNF",CONCATENATE(RANK(rounds_cum_time[[#This Row],[95]],rounds_cum_time[95],1),"."))</f>
        <v>76.</v>
      </c>
      <c r="DA77" s="129" t="str">
        <f>IF(ISBLANK(laps_times[[#This Row],[96]]),"DNF",CONCATENATE(RANK(rounds_cum_time[[#This Row],[96]],rounds_cum_time[96],1),"."))</f>
        <v>76.</v>
      </c>
      <c r="DB77" s="129" t="str">
        <f>IF(ISBLANK(laps_times[[#This Row],[97]]),"DNF",CONCATENATE(RANK(rounds_cum_time[[#This Row],[97]],rounds_cum_time[97],1),"."))</f>
        <v>76.</v>
      </c>
      <c r="DC77" s="129" t="str">
        <f>IF(ISBLANK(laps_times[[#This Row],[98]]),"DNF",CONCATENATE(RANK(rounds_cum_time[[#This Row],[98]],rounds_cum_time[98],1),"."))</f>
        <v>76.</v>
      </c>
      <c r="DD77" s="129" t="str">
        <f>IF(ISBLANK(laps_times[[#This Row],[99]]),"DNF",CONCATENATE(RANK(rounds_cum_time[[#This Row],[99]],rounds_cum_time[99],1),"."))</f>
        <v>75.</v>
      </c>
      <c r="DE77" s="129" t="str">
        <f>IF(ISBLANK(laps_times[[#This Row],[100]]),"DNF",CONCATENATE(RANK(rounds_cum_time[[#This Row],[100]],rounds_cum_time[100],1),"."))</f>
        <v>74.</v>
      </c>
      <c r="DF77" s="129" t="str">
        <f>IF(ISBLANK(laps_times[[#This Row],[101]]),"DNF",CONCATENATE(RANK(rounds_cum_time[[#This Row],[101]],rounds_cum_time[101],1),"."))</f>
        <v>73.</v>
      </c>
      <c r="DG77" s="129" t="str">
        <f>IF(ISBLANK(laps_times[[#This Row],[102]]),"DNF",CONCATENATE(RANK(rounds_cum_time[[#This Row],[102]],rounds_cum_time[102],1),"."))</f>
        <v>73.</v>
      </c>
      <c r="DH77" s="129" t="str">
        <f>IF(ISBLANK(laps_times[[#This Row],[103]]),"DNF",CONCATENATE(RANK(rounds_cum_time[[#This Row],[103]],rounds_cum_time[103],1),"."))</f>
        <v>73.</v>
      </c>
      <c r="DI77" s="130" t="str">
        <f>IF(ISBLANK(laps_times[[#This Row],[104]]),"DNF",CONCATENATE(RANK(rounds_cum_time[[#This Row],[104]],rounds_cum_time[104],1),"."))</f>
        <v>74.</v>
      </c>
      <c r="DJ77" s="130" t="str">
        <f>IF(ISBLANK(laps_times[[#This Row],[105]]),"DNF",CONCATENATE(RANK(rounds_cum_time[[#This Row],[105]],rounds_cum_time[105],1),"."))</f>
        <v>74.</v>
      </c>
    </row>
    <row r="78" spans="2:114">
      <c r="B78" s="123">
        <f>laps_times[[#This Row],[poř]]</f>
        <v>75</v>
      </c>
      <c r="C78" s="128">
        <f>laps_times[[#This Row],[s.č.]]</f>
        <v>42</v>
      </c>
      <c r="D78" s="124" t="str">
        <f>laps_times[[#This Row],[jméno]]</f>
        <v>Smažíková Alena</v>
      </c>
      <c r="E78" s="125">
        <f>laps_times[[#This Row],[roč]]</f>
        <v>1973</v>
      </c>
      <c r="F78" s="125" t="str">
        <f>laps_times[[#This Row],[kat]]</f>
        <v>Z2</v>
      </c>
      <c r="G78" s="125">
        <f>laps_times[[#This Row],[poř_kat]]</f>
        <v>6</v>
      </c>
      <c r="H78" s="124" t="str">
        <f>IF(ISBLANK(laps_times[[#This Row],[klub]]),"-",laps_times[[#This Row],[klub]])</f>
        <v>Tábor</v>
      </c>
      <c r="I78" s="133">
        <f>laps_times[[#This Row],[celk. čas]]</f>
        <v>0.19167592592592594</v>
      </c>
      <c r="J78" s="129" t="str">
        <f>IF(ISBLANK(laps_times[[#This Row],[1]]),"DNF",CONCATENATE(RANK(rounds_cum_time[[#This Row],[1]],rounds_cum_time[1],1),"."))</f>
        <v>59.</v>
      </c>
      <c r="K78" s="129" t="str">
        <f>IF(ISBLANK(laps_times[[#This Row],[2]]),"DNF",CONCATENATE(RANK(rounds_cum_time[[#This Row],[2]],rounds_cum_time[2],1),"."))</f>
        <v>59.</v>
      </c>
      <c r="L78" s="129" t="str">
        <f>IF(ISBLANK(laps_times[[#This Row],[3]]),"DNF",CONCATENATE(RANK(rounds_cum_time[[#This Row],[3]],rounds_cum_time[3],1),"."))</f>
        <v>66.</v>
      </c>
      <c r="M78" s="129" t="str">
        <f>IF(ISBLANK(laps_times[[#This Row],[4]]),"DNF",CONCATENATE(RANK(rounds_cum_time[[#This Row],[4]],rounds_cum_time[4],1),"."))</f>
        <v>67.</v>
      </c>
      <c r="N78" s="129" t="str">
        <f>IF(ISBLANK(laps_times[[#This Row],[5]]),"DNF",CONCATENATE(RANK(rounds_cum_time[[#This Row],[5]],rounds_cum_time[5],1),"."))</f>
        <v>68.</v>
      </c>
      <c r="O78" s="129" t="str">
        <f>IF(ISBLANK(laps_times[[#This Row],[6]]),"DNF",CONCATENATE(RANK(rounds_cum_time[[#This Row],[6]],rounds_cum_time[6],1),"."))</f>
        <v>67.</v>
      </c>
      <c r="P78" s="129" t="str">
        <f>IF(ISBLANK(laps_times[[#This Row],[7]]),"DNF",CONCATENATE(RANK(rounds_cum_time[[#This Row],[7]],rounds_cum_time[7],1),"."))</f>
        <v>68.</v>
      </c>
      <c r="Q78" s="129" t="str">
        <f>IF(ISBLANK(laps_times[[#This Row],[8]]),"DNF",CONCATENATE(RANK(rounds_cum_time[[#This Row],[8]],rounds_cum_time[8],1),"."))</f>
        <v>68.</v>
      </c>
      <c r="R78" s="129" t="str">
        <f>IF(ISBLANK(laps_times[[#This Row],[9]]),"DNF",CONCATENATE(RANK(rounds_cum_time[[#This Row],[9]],rounds_cum_time[9],1),"."))</f>
        <v>68.</v>
      </c>
      <c r="S78" s="129" t="str">
        <f>IF(ISBLANK(laps_times[[#This Row],[10]]),"DNF",CONCATENATE(RANK(rounds_cum_time[[#This Row],[10]],rounds_cum_time[10],1),"."))</f>
        <v>69.</v>
      </c>
      <c r="T78" s="129" t="str">
        <f>IF(ISBLANK(laps_times[[#This Row],[11]]),"DNF",CONCATENATE(RANK(rounds_cum_time[[#This Row],[11]],rounds_cum_time[11],1),"."))</f>
        <v>70.</v>
      </c>
      <c r="U78" s="129" t="str">
        <f>IF(ISBLANK(laps_times[[#This Row],[12]]),"DNF",CONCATENATE(RANK(rounds_cum_time[[#This Row],[12]],rounds_cum_time[12],1),"."))</f>
        <v>71.</v>
      </c>
      <c r="V78" s="129" t="str">
        <f>IF(ISBLANK(laps_times[[#This Row],[13]]),"DNF",CONCATENATE(RANK(rounds_cum_time[[#This Row],[13]],rounds_cum_time[13],1),"."))</f>
        <v>72.</v>
      </c>
      <c r="W78" s="129" t="str">
        <f>IF(ISBLANK(laps_times[[#This Row],[14]]),"DNF",CONCATENATE(RANK(rounds_cum_time[[#This Row],[14]],rounds_cum_time[14],1),"."))</f>
        <v>71.</v>
      </c>
      <c r="X78" s="129" t="str">
        <f>IF(ISBLANK(laps_times[[#This Row],[15]]),"DNF",CONCATENATE(RANK(rounds_cum_time[[#This Row],[15]],rounds_cum_time[15],1),"."))</f>
        <v>70.</v>
      </c>
      <c r="Y78" s="129" t="str">
        <f>IF(ISBLANK(laps_times[[#This Row],[16]]),"DNF",CONCATENATE(RANK(rounds_cum_time[[#This Row],[16]],rounds_cum_time[16],1),"."))</f>
        <v>70.</v>
      </c>
      <c r="Z78" s="129" t="str">
        <f>IF(ISBLANK(laps_times[[#This Row],[17]]),"DNF",CONCATENATE(RANK(rounds_cum_time[[#This Row],[17]],rounds_cum_time[17],1),"."))</f>
        <v>71.</v>
      </c>
      <c r="AA78" s="129" t="str">
        <f>IF(ISBLANK(laps_times[[#This Row],[18]]),"DNF",CONCATENATE(RANK(rounds_cum_time[[#This Row],[18]],rounds_cum_time[18],1),"."))</f>
        <v>70.</v>
      </c>
      <c r="AB78" s="129" t="str">
        <f>IF(ISBLANK(laps_times[[#This Row],[19]]),"DNF",CONCATENATE(RANK(rounds_cum_time[[#This Row],[19]],rounds_cum_time[19],1),"."))</f>
        <v>71.</v>
      </c>
      <c r="AC78" s="129" t="str">
        <f>IF(ISBLANK(laps_times[[#This Row],[20]]),"DNF",CONCATENATE(RANK(rounds_cum_time[[#This Row],[20]],rounds_cum_time[20],1),"."))</f>
        <v>71.</v>
      </c>
      <c r="AD78" s="129" t="str">
        <f>IF(ISBLANK(laps_times[[#This Row],[21]]),"DNF",CONCATENATE(RANK(rounds_cum_time[[#This Row],[21]],rounds_cum_time[21],1),"."))</f>
        <v>71.</v>
      </c>
      <c r="AE78" s="129" t="str">
        <f>IF(ISBLANK(laps_times[[#This Row],[22]]),"DNF",CONCATENATE(RANK(rounds_cum_time[[#This Row],[22]],rounds_cum_time[22],1),"."))</f>
        <v>70.</v>
      </c>
      <c r="AF78" s="129" t="str">
        <f>IF(ISBLANK(laps_times[[#This Row],[23]]),"DNF",CONCATENATE(RANK(rounds_cum_time[[#This Row],[23]],rounds_cum_time[23],1),"."))</f>
        <v>70.</v>
      </c>
      <c r="AG78" s="129" t="str">
        <f>IF(ISBLANK(laps_times[[#This Row],[24]]),"DNF",CONCATENATE(RANK(rounds_cum_time[[#This Row],[24]],rounds_cum_time[24],1),"."))</f>
        <v>69.</v>
      </c>
      <c r="AH78" s="129" t="str">
        <f>IF(ISBLANK(laps_times[[#This Row],[25]]),"DNF",CONCATENATE(RANK(rounds_cum_time[[#This Row],[25]],rounds_cum_time[25],1),"."))</f>
        <v>68.</v>
      </c>
      <c r="AI78" s="129" t="str">
        <f>IF(ISBLANK(laps_times[[#This Row],[26]]),"DNF",CONCATENATE(RANK(rounds_cum_time[[#This Row],[26]],rounds_cum_time[26],1),"."))</f>
        <v>69.</v>
      </c>
      <c r="AJ78" s="129" t="str">
        <f>IF(ISBLANK(laps_times[[#This Row],[27]]),"DNF",CONCATENATE(RANK(rounds_cum_time[[#This Row],[27]],rounds_cum_time[27],1),"."))</f>
        <v>69.</v>
      </c>
      <c r="AK78" s="129" t="str">
        <f>IF(ISBLANK(laps_times[[#This Row],[28]]),"DNF",CONCATENATE(RANK(rounds_cum_time[[#This Row],[28]],rounds_cum_time[28],1),"."))</f>
        <v>69.</v>
      </c>
      <c r="AL78" s="129" t="str">
        <f>IF(ISBLANK(laps_times[[#This Row],[29]]),"DNF",CONCATENATE(RANK(rounds_cum_time[[#This Row],[29]],rounds_cum_time[29],1),"."))</f>
        <v>69.</v>
      </c>
      <c r="AM78" s="129" t="str">
        <f>IF(ISBLANK(laps_times[[#This Row],[30]]),"DNF",CONCATENATE(RANK(rounds_cum_time[[#This Row],[30]],rounds_cum_time[30],1),"."))</f>
        <v>69.</v>
      </c>
      <c r="AN78" s="129" t="str">
        <f>IF(ISBLANK(laps_times[[#This Row],[31]]),"DNF",CONCATENATE(RANK(rounds_cum_time[[#This Row],[31]],rounds_cum_time[31],1),"."))</f>
        <v>69.</v>
      </c>
      <c r="AO78" s="129" t="str">
        <f>IF(ISBLANK(laps_times[[#This Row],[32]]),"DNF",CONCATENATE(RANK(rounds_cum_time[[#This Row],[32]],rounds_cum_time[32],1),"."))</f>
        <v>69.</v>
      </c>
      <c r="AP78" s="129" t="str">
        <f>IF(ISBLANK(laps_times[[#This Row],[33]]),"DNF",CONCATENATE(RANK(rounds_cum_time[[#This Row],[33]],rounds_cum_time[33],1),"."))</f>
        <v>69.</v>
      </c>
      <c r="AQ78" s="129" t="str">
        <f>IF(ISBLANK(laps_times[[#This Row],[34]]),"DNF",CONCATENATE(RANK(rounds_cum_time[[#This Row],[34]],rounds_cum_time[34],1),"."))</f>
        <v>69.</v>
      </c>
      <c r="AR78" s="129" t="str">
        <f>IF(ISBLANK(laps_times[[#This Row],[35]]),"DNF",CONCATENATE(RANK(rounds_cum_time[[#This Row],[35]],rounds_cum_time[35],1),"."))</f>
        <v>69.</v>
      </c>
      <c r="AS78" s="129" t="str">
        <f>IF(ISBLANK(laps_times[[#This Row],[36]]),"DNF",CONCATENATE(RANK(rounds_cum_time[[#This Row],[36]],rounds_cum_time[36],1),"."))</f>
        <v>69.</v>
      </c>
      <c r="AT78" s="129" t="str">
        <f>IF(ISBLANK(laps_times[[#This Row],[37]]),"DNF",CONCATENATE(RANK(rounds_cum_time[[#This Row],[37]],rounds_cum_time[37],1),"."))</f>
        <v>68.</v>
      </c>
      <c r="AU78" s="129" t="str">
        <f>IF(ISBLANK(laps_times[[#This Row],[38]]),"DNF",CONCATENATE(RANK(rounds_cum_time[[#This Row],[38]],rounds_cum_time[38],1),"."))</f>
        <v>68.</v>
      </c>
      <c r="AV78" s="129" t="str">
        <f>IF(ISBLANK(laps_times[[#This Row],[39]]),"DNF",CONCATENATE(RANK(rounds_cum_time[[#This Row],[39]],rounds_cum_time[39],1),"."))</f>
        <v>68.</v>
      </c>
      <c r="AW78" s="129" t="str">
        <f>IF(ISBLANK(laps_times[[#This Row],[40]]),"DNF",CONCATENATE(RANK(rounds_cum_time[[#This Row],[40]],rounds_cum_time[40],1),"."))</f>
        <v>69.</v>
      </c>
      <c r="AX78" s="129" t="str">
        <f>IF(ISBLANK(laps_times[[#This Row],[41]]),"DNF",CONCATENATE(RANK(rounds_cum_time[[#This Row],[41]],rounds_cum_time[41],1),"."))</f>
        <v>69.</v>
      </c>
      <c r="AY78" s="129" t="str">
        <f>IF(ISBLANK(laps_times[[#This Row],[42]]),"DNF",CONCATENATE(RANK(rounds_cum_time[[#This Row],[42]],rounds_cum_time[42],1),"."))</f>
        <v>69.</v>
      </c>
      <c r="AZ78" s="129" t="str">
        <f>IF(ISBLANK(laps_times[[#This Row],[43]]),"DNF",CONCATENATE(RANK(rounds_cum_time[[#This Row],[43]],rounds_cum_time[43],1),"."))</f>
        <v>70.</v>
      </c>
      <c r="BA78" s="129" t="str">
        <f>IF(ISBLANK(laps_times[[#This Row],[44]]),"DNF",CONCATENATE(RANK(rounds_cum_time[[#This Row],[44]],rounds_cum_time[44],1),"."))</f>
        <v>70.</v>
      </c>
      <c r="BB78" s="129" t="str">
        <f>IF(ISBLANK(laps_times[[#This Row],[45]]),"DNF",CONCATENATE(RANK(rounds_cum_time[[#This Row],[45]],rounds_cum_time[45],1),"."))</f>
        <v>70.</v>
      </c>
      <c r="BC78" s="129" t="str">
        <f>IF(ISBLANK(laps_times[[#This Row],[46]]),"DNF",CONCATENATE(RANK(rounds_cum_time[[#This Row],[46]],rounds_cum_time[46],1),"."))</f>
        <v>70.</v>
      </c>
      <c r="BD78" s="129" t="str">
        <f>IF(ISBLANK(laps_times[[#This Row],[47]]),"DNF",CONCATENATE(RANK(rounds_cum_time[[#This Row],[47]],rounds_cum_time[47],1),"."))</f>
        <v>70.</v>
      </c>
      <c r="BE78" s="129" t="str">
        <f>IF(ISBLANK(laps_times[[#This Row],[48]]),"DNF",CONCATENATE(RANK(rounds_cum_time[[#This Row],[48]],rounds_cum_time[48],1),"."))</f>
        <v>70.</v>
      </c>
      <c r="BF78" s="129" t="str">
        <f>IF(ISBLANK(laps_times[[#This Row],[49]]),"DNF",CONCATENATE(RANK(rounds_cum_time[[#This Row],[49]],rounds_cum_time[49],1),"."))</f>
        <v>70.</v>
      </c>
      <c r="BG78" s="129" t="str">
        <f>IF(ISBLANK(laps_times[[#This Row],[50]]),"DNF",CONCATENATE(RANK(rounds_cum_time[[#This Row],[50]],rounds_cum_time[50],1),"."))</f>
        <v>70.</v>
      </c>
      <c r="BH78" s="129" t="str">
        <f>IF(ISBLANK(laps_times[[#This Row],[51]]),"DNF",CONCATENATE(RANK(rounds_cum_time[[#This Row],[51]],rounds_cum_time[51],1),"."))</f>
        <v>70.</v>
      </c>
      <c r="BI78" s="129" t="str">
        <f>IF(ISBLANK(laps_times[[#This Row],[52]]),"DNF",CONCATENATE(RANK(rounds_cum_time[[#This Row],[52]],rounds_cum_time[52],1),"."))</f>
        <v>70.</v>
      </c>
      <c r="BJ78" s="129" t="str">
        <f>IF(ISBLANK(laps_times[[#This Row],[53]]),"DNF",CONCATENATE(RANK(rounds_cum_time[[#This Row],[53]],rounds_cum_time[53],1),"."))</f>
        <v>71.</v>
      </c>
      <c r="BK78" s="129" t="str">
        <f>IF(ISBLANK(laps_times[[#This Row],[54]]),"DNF",CONCATENATE(RANK(rounds_cum_time[[#This Row],[54]],rounds_cum_time[54],1),"."))</f>
        <v>70.</v>
      </c>
      <c r="BL78" s="129" t="str">
        <f>IF(ISBLANK(laps_times[[#This Row],[55]]),"DNF",CONCATENATE(RANK(rounds_cum_time[[#This Row],[55]],rounds_cum_time[55],1),"."))</f>
        <v>70.</v>
      </c>
      <c r="BM78" s="129" t="str">
        <f>IF(ISBLANK(laps_times[[#This Row],[56]]),"DNF",CONCATENATE(RANK(rounds_cum_time[[#This Row],[56]],rounds_cum_time[56],1),"."))</f>
        <v>70.</v>
      </c>
      <c r="BN78" s="129" t="str">
        <f>IF(ISBLANK(laps_times[[#This Row],[57]]),"DNF",CONCATENATE(RANK(rounds_cum_time[[#This Row],[57]],rounds_cum_time[57],1),"."))</f>
        <v>71.</v>
      </c>
      <c r="BO78" s="129" t="str">
        <f>IF(ISBLANK(laps_times[[#This Row],[58]]),"DNF",CONCATENATE(RANK(rounds_cum_time[[#This Row],[58]],rounds_cum_time[58],1),"."))</f>
        <v>71.</v>
      </c>
      <c r="BP78" s="129" t="str">
        <f>IF(ISBLANK(laps_times[[#This Row],[59]]),"DNF",CONCATENATE(RANK(rounds_cum_time[[#This Row],[59]],rounds_cum_time[59],1),"."))</f>
        <v>71.</v>
      </c>
      <c r="BQ78" s="129" t="str">
        <f>IF(ISBLANK(laps_times[[#This Row],[60]]),"DNF",CONCATENATE(RANK(rounds_cum_time[[#This Row],[60]],rounds_cum_time[60],1),"."))</f>
        <v>71.</v>
      </c>
      <c r="BR78" s="129" t="str">
        <f>IF(ISBLANK(laps_times[[#This Row],[61]]),"DNF",CONCATENATE(RANK(rounds_cum_time[[#This Row],[61]],rounds_cum_time[61],1),"."))</f>
        <v>72.</v>
      </c>
      <c r="BS78" s="129" t="str">
        <f>IF(ISBLANK(laps_times[[#This Row],[62]]),"DNF",CONCATENATE(RANK(rounds_cum_time[[#This Row],[62]],rounds_cum_time[62],1),"."))</f>
        <v>72.</v>
      </c>
      <c r="BT78" s="129" t="str">
        <f>IF(ISBLANK(laps_times[[#This Row],[63]]),"DNF",CONCATENATE(RANK(rounds_cum_time[[#This Row],[63]],rounds_cum_time[63],1),"."))</f>
        <v>72.</v>
      </c>
      <c r="BU78" s="129" t="str">
        <f>IF(ISBLANK(laps_times[[#This Row],[64]]),"DNF",CONCATENATE(RANK(rounds_cum_time[[#This Row],[64]],rounds_cum_time[64],1),"."))</f>
        <v>72.</v>
      </c>
      <c r="BV78" s="129" t="str">
        <f>IF(ISBLANK(laps_times[[#This Row],[65]]),"DNF",CONCATENATE(RANK(rounds_cum_time[[#This Row],[65]],rounds_cum_time[65],1),"."))</f>
        <v>72.</v>
      </c>
      <c r="BW78" s="129" t="str">
        <f>IF(ISBLANK(laps_times[[#This Row],[66]]),"DNF",CONCATENATE(RANK(rounds_cum_time[[#This Row],[66]],rounds_cum_time[66],1),"."))</f>
        <v>72.</v>
      </c>
      <c r="BX78" s="129" t="str">
        <f>IF(ISBLANK(laps_times[[#This Row],[67]]),"DNF",CONCATENATE(RANK(rounds_cum_time[[#This Row],[67]],rounds_cum_time[67],1),"."))</f>
        <v>72.</v>
      </c>
      <c r="BY78" s="129" t="str">
        <f>IF(ISBLANK(laps_times[[#This Row],[68]]),"DNF",CONCATENATE(RANK(rounds_cum_time[[#This Row],[68]],rounds_cum_time[68],1),"."))</f>
        <v>72.</v>
      </c>
      <c r="BZ78" s="129" t="str">
        <f>IF(ISBLANK(laps_times[[#This Row],[69]]),"DNF",CONCATENATE(RANK(rounds_cum_time[[#This Row],[69]],rounds_cum_time[69],1),"."))</f>
        <v>72.</v>
      </c>
      <c r="CA78" s="129" t="str">
        <f>IF(ISBLANK(laps_times[[#This Row],[70]]),"DNF",CONCATENATE(RANK(rounds_cum_time[[#This Row],[70]],rounds_cum_time[70],1),"."))</f>
        <v>72.</v>
      </c>
      <c r="CB78" s="129" t="str">
        <f>IF(ISBLANK(laps_times[[#This Row],[71]]),"DNF",CONCATENATE(RANK(rounds_cum_time[[#This Row],[71]],rounds_cum_time[71],1),"."))</f>
        <v>72.</v>
      </c>
      <c r="CC78" s="129" t="str">
        <f>IF(ISBLANK(laps_times[[#This Row],[72]]),"DNF",CONCATENATE(RANK(rounds_cum_time[[#This Row],[72]],rounds_cum_time[72],1),"."))</f>
        <v>72.</v>
      </c>
      <c r="CD78" s="129" t="str">
        <f>IF(ISBLANK(laps_times[[#This Row],[73]]),"DNF",CONCATENATE(RANK(rounds_cum_time[[#This Row],[73]],rounds_cum_time[73],1),"."))</f>
        <v>72.</v>
      </c>
      <c r="CE78" s="129" t="str">
        <f>IF(ISBLANK(laps_times[[#This Row],[74]]),"DNF",CONCATENATE(RANK(rounds_cum_time[[#This Row],[74]],rounds_cum_time[74],1),"."))</f>
        <v>72.</v>
      </c>
      <c r="CF78" s="129" t="str">
        <f>IF(ISBLANK(laps_times[[#This Row],[75]]),"DNF",CONCATENATE(RANK(rounds_cum_time[[#This Row],[75]],rounds_cum_time[75],1),"."))</f>
        <v>72.</v>
      </c>
      <c r="CG78" s="129" t="str">
        <f>IF(ISBLANK(laps_times[[#This Row],[76]]),"DNF",CONCATENATE(RANK(rounds_cum_time[[#This Row],[76]],rounds_cum_time[76],1),"."))</f>
        <v>72.</v>
      </c>
      <c r="CH78" s="129" t="str">
        <f>IF(ISBLANK(laps_times[[#This Row],[77]]),"DNF",CONCATENATE(RANK(rounds_cum_time[[#This Row],[77]],rounds_cum_time[77],1),"."))</f>
        <v>72.</v>
      </c>
      <c r="CI78" s="129" t="str">
        <f>IF(ISBLANK(laps_times[[#This Row],[78]]),"DNF",CONCATENATE(RANK(rounds_cum_time[[#This Row],[78]],rounds_cum_time[78],1),"."))</f>
        <v>72.</v>
      </c>
      <c r="CJ78" s="129" t="str">
        <f>IF(ISBLANK(laps_times[[#This Row],[79]]),"DNF",CONCATENATE(RANK(rounds_cum_time[[#This Row],[79]],rounds_cum_time[79],1),"."))</f>
        <v>71.</v>
      </c>
      <c r="CK78" s="129" t="str">
        <f>IF(ISBLANK(laps_times[[#This Row],[80]]),"DNF",CONCATENATE(RANK(rounds_cum_time[[#This Row],[80]],rounds_cum_time[80],1),"."))</f>
        <v>71.</v>
      </c>
      <c r="CL78" s="129" t="str">
        <f>IF(ISBLANK(laps_times[[#This Row],[81]]),"DNF",CONCATENATE(RANK(rounds_cum_time[[#This Row],[81]],rounds_cum_time[81],1),"."))</f>
        <v>71.</v>
      </c>
      <c r="CM78" s="129" t="str">
        <f>IF(ISBLANK(laps_times[[#This Row],[82]]),"DNF",CONCATENATE(RANK(rounds_cum_time[[#This Row],[82]],rounds_cum_time[82],1),"."))</f>
        <v>71.</v>
      </c>
      <c r="CN78" s="129" t="str">
        <f>IF(ISBLANK(laps_times[[#This Row],[83]]),"DNF",CONCATENATE(RANK(rounds_cum_time[[#This Row],[83]],rounds_cum_time[83],1),"."))</f>
        <v>71.</v>
      </c>
      <c r="CO78" s="129" t="str">
        <f>IF(ISBLANK(laps_times[[#This Row],[84]]),"DNF",CONCATENATE(RANK(rounds_cum_time[[#This Row],[84]],rounds_cum_time[84],1),"."))</f>
        <v>71.</v>
      </c>
      <c r="CP78" s="129" t="str">
        <f>IF(ISBLANK(laps_times[[#This Row],[85]]),"DNF",CONCATENATE(RANK(rounds_cum_time[[#This Row],[85]],rounds_cum_time[85],1),"."))</f>
        <v>71.</v>
      </c>
      <c r="CQ78" s="129" t="str">
        <f>IF(ISBLANK(laps_times[[#This Row],[86]]),"DNF",CONCATENATE(RANK(rounds_cum_time[[#This Row],[86]],rounds_cum_time[86],1),"."))</f>
        <v>71.</v>
      </c>
      <c r="CR78" s="129" t="str">
        <f>IF(ISBLANK(laps_times[[#This Row],[87]]),"DNF",CONCATENATE(RANK(rounds_cum_time[[#This Row],[87]],rounds_cum_time[87],1),"."))</f>
        <v>71.</v>
      </c>
      <c r="CS78" s="129" t="str">
        <f>IF(ISBLANK(laps_times[[#This Row],[88]]),"DNF",CONCATENATE(RANK(rounds_cum_time[[#This Row],[88]],rounds_cum_time[88],1),"."))</f>
        <v>71.</v>
      </c>
      <c r="CT78" s="129" t="str">
        <f>IF(ISBLANK(laps_times[[#This Row],[89]]),"DNF",CONCATENATE(RANK(rounds_cum_time[[#This Row],[89]],rounds_cum_time[89],1),"."))</f>
        <v>71.</v>
      </c>
      <c r="CU78" s="129" t="str">
        <f>IF(ISBLANK(laps_times[[#This Row],[90]]),"DNF",CONCATENATE(RANK(rounds_cum_time[[#This Row],[90]],rounds_cum_time[90],1),"."))</f>
        <v>70.</v>
      </c>
      <c r="CV78" s="129" t="str">
        <f>IF(ISBLANK(laps_times[[#This Row],[91]]),"DNF",CONCATENATE(RANK(rounds_cum_time[[#This Row],[91]],rounds_cum_time[91],1),"."))</f>
        <v>70.</v>
      </c>
      <c r="CW78" s="129" t="str">
        <f>IF(ISBLANK(laps_times[[#This Row],[92]]),"DNF",CONCATENATE(RANK(rounds_cum_time[[#This Row],[92]],rounds_cum_time[92],1),"."))</f>
        <v>70.</v>
      </c>
      <c r="CX78" s="129" t="str">
        <f>IF(ISBLANK(laps_times[[#This Row],[93]]),"DNF",CONCATENATE(RANK(rounds_cum_time[[#This Row],[93]],rounds_cum_time[93],1),"."))</f>
        <v>71.</v>
      </c>
      <c r="CY78" s="129" t="str">
        <f>IF(ISBLANK(laps_times[[#This Row],[94]]),"DNF",CONCATENATE(RANK(rounds_cum_time[[#This Row],[94]],rounds_cum_time[94],1),"."))</f>
        <v>71.</v>
      </c>
      <c r="CZ78" s="129" t="str">
        <f>IF(ISBLANK(laps_times[[#This Row],[95]]),"DNF",CONCATENATE(RANK(rounds_cum_time[[#This Row],[95]],rounds_cum_time[95],1),"."))</f>
        <v>71.</v>
      </c>
      <c r="DA78" s="129" t="str">
        <f>IF(ISBLANK(laps_times[[#This Row],[96]]),"DNF",CONCATENATE(RANK(rounds_cum_time[[#This Row],[96]],rounds_cum_time[96],1),"."))</f>
        <v>72.</v>
      </c>
      <c r="DB78" s="129" t="str">
        <f>IF(ISBLANK(laps_times[[#This Row],[97]]),"DNF",CONCATENATE(RANK(rounds_cum_time[[#This Row],[97]],rounds_cum_time[97],1),"."))</f>
        <v>73.</v>
      </c>
      <c r="DC78" s="129" t="str">
        <f>IF(ISBLANK(laps_times[[#This Row],[98]]),"DNF",CONCATENATE(RANK(rounds_cum_time[[#This Row],[98]],rounds_cum_time[98],1),"."))</f>
        <v>74.</v>
      </c>
      <c r="DD78" s="129" t="str">
        <f>IF(ISBLANK(laps_times[[#This Row],[99]]),"DNF",CONCATENATE(RANK(rounds_cum_time[[#This Row],[99]],rounds_cum_time[99],1),"."))</f>
        <v>76.</v>
      </c>
      <c r="DE78" s="129" t="str">
        <f>IF(ISBLANK(laps_times[[#This Row],[100]]),"DNF",CONCATENATE(RANK(rounds_cum_time[[#This Row],[100]],rounds_cum_time[100],1),"."))</f>
        <v>76.</v>
      </c>
      <c r="DF78" s="129" t="str">
        <f>IF(ISBLANK(laps_times[[#This Row],[101]]),"DNF",CONCATENATE(RANK(rounds_cum_time[[#This Row],[101]],rounds_cum_time[101],1),"."))</f>
        <v>76.</v>
      </c>
      <c r="DG78" s="129" t="str">
        <f>IF(ISBLANK(laps_times[[#This Row],[102]]),"DNF",CONCATENATE(RANK(rounds_cum_time[[#This Row],[102]],rounds_cum_time[102],1),"."))</f>
        <v>75.</v>
      </c>
      <c r="DH78" s="129" t="str">
        <f>IF(ISBLANK(laps_times[[#This Row],[103]]),"DNF",CONCATENATE(RANK(rounds_cum_time[[#This Row],[103]],rounds_cum_time[103],1),"."))</f>
        <v>75.</v>
      </c>
      <c r="DI78" s="130" t="str">
        <f>IF(ISBLANK(laps_times[[#This Row],[104]]),"DNF",CONCATENATE(RANK(rounds_cum_time[[#This Row],[104]],rounds_cum_time[104],1),"."))</f>
        <v>75.</v>
      </c>
      <c r="DJ78" s="130" t="str">
        <f>IF(ISBLANK(laps_times[[#This Row],[105]]),"DNF",CONCATENATE(RANK(rounds_cum_time[[#This Row],[105]],rounds_cum_time[105],1),"."))</f>
        <v>75.</v>
      </c>
    </row>
    <row r="79" spans="2:114">
      <c r="B79" s="123">
        <f>laps_times[[#This Row],[poř]]</f>
        <v>76</v>
      </c>
      <c r="C79" s="128">
        <f>laps_times[[#This Row],[s.č.]]</f>
        <v>57</v>
      </c>
      <c r="D79" s="124" t="str">
        <f>laps_times[[#This Row],[jméno]]</f>
        <v>Pokorný Petr</v>
      </c>
      <c r="E79" s="125">
        <f>laps_times[[#This Row],[roč]]</f>
        <v>1974</v>
      </c>
      <c r="F79" s="125" t="str">
        <f>laps_times[[#This Row],[kat]]</f>
        <v>M40</v>
      </c>
      <c r="G79" s="125">
        <f>laps_times[[#This Row],[poř_kat]]</f>
        <v>27</v>
      </c>
      <c r="H79" s="124" t="str">
        <f>IF(ISBLANK(laps_times[[#This Row],[klub]]),"-",laps_times[[#This Row],[klub]])</f>
        <v>BK Dobřejovice</v>
      </c>
      <c r="I79" s="133">
        <f>laps_times[[#This Row],[celk. čas]]</f>
        <v>0.19515277777777776</v>
      </c>
      <c r="J79" s="129" t="str">
        <f>IF(ISBLANK(laps_times[[#This Row],[1]]),"DNF",CONCATENATE(RANK(rounds_cum_time[[#This Row],[1]],rounds_cum_time[1],1),"."))</f>
        <v>46.</v>
      </c>
      <c r="K79" s="129" t="str">
        <f>IF(ISBLANK(laps_times[[#This Row],[2]]),"DNF",CONCATENATE(RANK(rounds_cum_time[[#This Row],[2]],rounds_cum_time[2],1),"."))</f>
        <v>44.</v>
      </c>
      <c r="L79" s="129" t="str">
        <f>IF(ISBLANK(laps_times[[#This Row],[3]]),"DNF",CONCATENATE(RANK(rounds_cum_time[[#This Row],[3]],rounds_cum_time[3],1),"."))</f>
        <v>44.</v>
      </c>
      <c r="M79" s="129" t="str">
        <f>IF(ISBLANK(laps_times[[#This Row],[4]]),"DNF",CONCATENATE(RANK(rounds_cum_time[[#This Row],[4]],rounds_cum_time[4],1),"."))</f>
        <v>44.</v>
      </c>
      <c r="N79" s="129" t="str">
        <f>IF(ISBLANK(laps_times[[#This Row],[5]]),"DNF",CONCATENATE(RANK(rounds_cum_time[[#This Row],[5]],rounds_cum_time[5],1),"."))</f>
        <v>46.</v>
      </c>
      <c r="O79" s="129" t="str">
        <f>IF(ISBLANK(laps_times[[#This Row],[6]]),"DNF",CONCATENATE(RANK(rounds_cum_time[[#This Row],[6]],rounds_cum_time[6],1),"."))</f>
        <v>46.</v>
      </c>
      <c r="P79" s="129" t="str">
        <f>IF(ISBLANK(laps_times[[#This Row],[7]]),"DNF",CONCATENATE(RANK(rounds_cum_time[[#This Row],[7]],rounds_cum_time[7],1),"."))</f>
        <v>47.</v>
      </c>
      <c r="Q79" s="129" t="str">
        <f>IF(ISBLANK(laps_times[[#This Row],[8]]),"DNF",CONCATENATE(RANK(rounds_cum_time[[#This Row],[8]],rounds_cum_time[8],1),"."))</f>
        <v>48.</v>
      </c>
      <c r="R79" s="129" t="str">
        <f>IF(ISBLANK(laps_times[[#This Row],[9]]),"DNF",CONCATENATE(RANK(rounds_cum_time[[#This Row],[9]],rounds_cum_time[9],1),"."))</f>
        <v>48.</v>
      </c>
      <c r="S79" s="129" t="str">
        <f>IF(ISBLANK(laps_times[[#This Row],[10]]),"DNF",CONCATENATE(RANK(rounds_cum_time[[#This Row],[10]],rounds_cum_time[10],1),"."))</f>
        <v>48.</v>
      </c>
      <c r="T79" s="129" t="str">
        <f>IF(ISBLANK(laps_times[[#This Row],[11]]),"DNF",CONCATENATE(RANK(rounds_cum_time[[#This Row],[11]],rounds_cum_time[11],1),"."))</f>
        <v>48.</v>
      </c>
      <c r="U79" s="129" t="str">
        <f>IF(ISBLANK(laps_times[[#This Row],[12]]),"DNF",CONCATENATE(RANK(rounds_cum_time[[#This Row],[12]],rounds_cum_time[12],1),"."))</f>
        <v>49.</v>
      </c>
      <c r="V79" s="129" t="str">
        <f>IF(ISBLANK(laps_times[[#This Row],[13]]),"DNF",CONCATENATE(RANK(rounds_cum_time[[#This Row],[13]],rounds_cum_time[13],1),"."))</f>
        <v>49.</v>
      </c>
      <c r="W79" s="129" t="str">
        <f>IF(ISBLANK(laps_times[[#This Row],[14]]),"DNF",CONCATENATE(RANK(rounds_cum_time[[#This Row],[14]],rounds_cum_time[14],1),"."))</f>
        <v>49.</v>
      </c>
      <c r="X79" s="129" t="str">
        <f>IF(ISBLANK(laps_times[[#This Row],[15]]),"DNF",CONCATENATE(RANK(rounds_cum_time[[#This Row],[15]],rounds_cum_time[15],1),"."))</f>
        <v>48.</v>
      </c>
      <c r="Y79" s="129" t="str">
        <f>IF(ISBLANK(laps_times[[#This Row],[16]]),"DNF",CONCATENATE(RANK(rounds_cum_time[[#This Row],[16]],rounds_cum_time[16],1),"."))</f>
        <v>48.</v>
      </c>
      <c r="Z79" s="129" t="str">
        <f>IF(ISBLANK(laps_times[[#This Row],[17]]),"DNF",CONCATENATE(RANK(rounds_cum_time[[#This Row],[17]],rounds_cum_time[17],1),"."))</f>
        <v>48.</v>
      </c>
      <c r="AA79" s="129" t="str">
        <f>IF(ISBLANK(laps_times[[#This Row],[18]]),"DNF",CONCATENATE(RANK(rounds_cum_time[[#This Row],[18]],rounds_cum_time[18],1),"."))</f>
        <v>48.</v>
      </c>
      <c r="AB79" s="129" t="str">
        <f>IF(ISBLANK(laps_times[[#This Row],[19]]),"DNF",CONCATENATE(RANK(rounds_cum_time[[#This Row],[19]],rounds_cum_time[19],1),"."))</f>
        <v>48.</v>
      </c>
      <c r="AC79" s="129" t="str">
        <f>IF(ISBLANK(laps_times[[#This Row],[20]]),"DNF",CONCATENATE(RANK(rounds_cum_time[[#This Row],[20]],rounds_cum_time[20],1),"."))</f>
        <v>48.</v>
      </c>
      <c r="AD79" s="129" t="str">
        <f>IF(ISBLANK(laps_times[[#This Row],[21]]),"DNF",CONCATENATE(RANK(rounds_cum_time[[#This Row],[21]],rounds_cum_time[21],1),"."))</f>
        <v>49.</v>
      </c>
      <c r="AE79" s="129" t="str">
        <f>IF(ISBLANK(laps_times[[#This Row],[22]]),"DNF",CONCATENATE(RANK(rounds_cum_time[[#This Row],[22]],rounds_cum_time[22],1),"."))</f>
        <v>49.</v>
      </c>
      <c r="AF79" s="129" t="str">
        <f>IF(ISBLANK(laps_times[[#This Row],[23]]),"DNF",CONCATENATE(RANK(rounds_cum_time[[#This Row],[23]],rounds_cum_time[23],1),"."))</f>
        <v>49.</v>
      </c>
      <c r="AG79" s="129" t="str">
        <f>IF(ISBLANK(laps_times[[#This Row],[24]]),"DNF",CONCATENATE(RANK(rounds_cum_time[[#This Row],[24]],rounds_cum_time[24],1),"."))</f>
        <v>50.</v>
      </c>
      <c r="AH79" s="129" t="str">
        <f>IF(ISBLANK(laps_times[[#This Row],[25]]),"DNF",CONCATENATE(RANK(rounds_cum_time[[#This Row],[25]],rounds_cum_time[25],1),"."))</f>
        <v>50.</v>
      </c>
      <c r="AI79" s="129" t="str">
        <f>IF(ISBLANK(laps_times[[#This Row],[26]]),"DNF",CONCATENATE(RANK(rounds_cum_time[[#This Row],[26]],rounds_cum_time[26],1),"."))</f>
        <v>50.</v>
      </c>
      <c r="AJ79" s="129" t="str">
        <f>IF(ISBLANK(laps_times[[#This Row],[27]]),"DNF",CONCATENATE(RANK(rounds_cum_time[[#This Row],[27]],rounds_cum_time[27],1),"."))</f>
        <v>50.</v>
      </c>
      <c r="AK79" s="129" t="str">
        <f>IF(ISBLANK(laps_times[[#This Row],[28]]),"DNF",CONCATENATE(RANK(rounds_cum_time[[#This Row],[28]],rounds_cum_time[28],1),"."))</f>
        <v>50.</v>
      </c>
      <c r="AL79" s="129" t="str">
        <f>IF(ISBLANK(laps_times[[#This Row],[29]]),"DNF",CONCATENATE(RANK(rounds_cum_time[[#This Row],[29]],rounds_cum_time[29],1),"."))</f>
        <v>50.</v>
      </c>
      <c r="AM79" s="129" t="str">
        <f>IF(ISBLANK(laps_times[[#This Row],[30]]),"DNF",CONCATENATE(RANK(rounds_cum_time[[#This Row],[30]],rounds_cum_time[30],1),"."))</f>
        <v>50.</v>
      </c>
      <c r="AN79" s="129" t="str">
        <f>IF(ISBLANK(laps_times[[#This Row],[31]]),"DNF",CONCATENATE(RANK(rounds_cum_time[[#This Row],[31]],rounds_cum_time[31],1),"."))</f>
        <v>50.</v>
      </c>
      <c r="AO79" s="129" t="str">
        <f>IF(ISBLANK(laps_times[[#This Row],[32]]),"DNF",CONCATENATE(RANK(rounds_cum_time[[#This Row],[32]],rounds_cum_time[32],1),"."))</f>
        <v>50.</v>
      </c>
      <c r="AP79" s="129" t="str">
        <f>IF(ISBLANK(laps_times[[#This Row],[33]]),"DNF",CONCATENATE(RANK(rounds_cum_time[[#This Row],[33]],rounds_cum_time[33],1),"."))</f>
        <v>51.</v>
      </c>
      <c r="AQ79" s="129" t="str">
        <f>IF(ISBLANK(laps_times[[#This Row],[34]]),"DNF",CONCATENATE(RANK(rounds_cum_time[[#This Row],[34]],rounds_cum_time[34],1),"."))</f>
        <v>52.</v>
      </c>
      <c r="AR79" s="129" t="str">
        <f>IF(ISBLANK(laps_times[[#This Row],[35]]),"DNF",CONCATENATE(RANK(rounds_cum_time[[#This Row],[35]],rounds_cum_time[35],1),"."))</f>
        <v>52.</v>
      </c>
      <c r="AS79" s="129" t="str">
        <f>IF(ISBLANK(laps_times[[#This Row],[36]]),"DNF",CONCATENATE(RANK(rounds_cum_time[[#This Row],[36]],rounds_cum_time[36],1),"."))</f>
        <v>52.</v>
      </c>
      <c r="AT79" s="129" t="str">
        <f>IF(ISBLANK(laps_times[[#This Row],[37]]),"DNF",CONCATENATE(RANK(rounds_cum_time[[#This Row],[37]],rounds_cum_time[37],1),"."))</f>
        <v>51.</v>
      </c>
      <c r="AU79" s="129" t="str">
        <f>IF(ISBLANK(laps_times[[#This Row],[38]]),"DNF",CONCATENATE(RANK(rounds_cum_time[[#This Row],[38]],rounds_cum_time[38],1),"."))</f>
        <v>50.</v>
      </c>
      <c r="AV79" s="129" t="str">
        <f>IF(ISBLANK(laps_times[[#This Row],[39]]),"DNF",CONCATENATE(RANK(rounds_cum_time[[#This Row],[39]],rounds_cum_time[39],1),"."))</f>
        <v>50.</v>
      </c>
      <c r="AW79" s="129" t="str">
        <f>IF(ISBLANK(laps_times[[#This Row],[40]]),"DNF",CONCATENATE(RANK(rounds_cum_time[[#This Row],[40]],rounds_cum_time[40],1),"."))</f>
        <v>51.</v>
      </c>
      <c r="AX79" s="129" t="str">
        <f>IF(ISBLANK(laps_times[[#This Row],[41]]),"DNF",CONCATENATE(RANK(rounds_cum_time[[#This Row],[41]],rounds_cum_time[41],1),"."))</f>
        <v>52.</v>
      </c>
      <c r="AY79" s="129" t="str">
        <f>IF(ISBLANK(laps_times[[#This Row],[42]]),"DNF",CONCATENATE(RANK(rounds_cum_time[[#This Row],[42]],rounds_cum_time[42],1),"."))</f>
        <v>52.</v>
      </c>
      <c r="AZ79" s="129" t="str">
        <f>IF(ISBLANK(laps_times[[#This Row],[43]]),"DNF",CONCATENATE(RANK(rounds_cum_time[[#This Row],[43]],rounds_cum_time[43],1),"."))</f>
        <v>52.</v>
      </c>
      <c r="BA79" s="129" t="str">
        <f>IF(ISBLANK(laps_times[[#This Row],[44]]),"DNF",CONCATENATE(RANK(rounds_cum_time[[#This Row],[44]],rounds_cum_time[44],1),"."))</f>
        <v>52.</v>
      </c>
      <c r="BB79" s="129" t="str">
        <f>IF(ISBLANK(laps_times[[#This Row],[45]]),"DNF",CONCATENATE(RANK(rounds_cum_time[[#This Row],[45]],rounds_cum_time[45],1),"."))</f>
        <v>52.</v>
      </c>
      <c r="BC79" s="129" t="str">
        <f>IF(ISBLANK(laps_times[[#This Row],[46]]),"DNF",CONCATENATE(RANK(rounds_cum_time[[#This Row],[46]],rounds_cum_time[46],1),"."))</f>
        <v>52.</v>
      </c>
      <c r="BD79" s="129" t="str">
        <f>IF(ISBLANK(laps_times[[#This Row],[47]]),"DNF",CONCATENATE(RANK(rounds_cum_time[[#This Row],[47]],rounds_cum_time[47],1),"."))</f>
        <v>53.</v>
      </c>
      <c r="BE79" s="129" t="str">
        <f>IF(ISBLANK(laps_times[[#This Row],[48]]),"DNF",CONCATENATE(RANK(rounds_cum_time[[#This Row],[48]],rounds_cum_time[48],1),"."))</f>
        <v>54.</v>
      </c>
      <c r="BF79" s="129" t="str">
        <f>IF(ISBLANK(laps_times[[#This Row],[49]]),"DNF",CONCATENATE(RANK(rounds_cum_time[[#This Row],[49]],rounds_cum_time[49],1),"."))</f>
        <v>53.</v>
      </c>
      <c r="BG79" s="129" t="str">
        <f>IF(ISBLANK(laps_times[[#This Row],[50]]),"DNF",CONCATENATE(RANK(rounds_cum_time[[#This Row],[50]],rounds_cum_time[50],1),"."))</f>
        <v>53.</v>
      </c>
      <c r="BH79" s="129" t="str">
        <f>IF(ISBLANK(laps_times[[#This Row],[51]]),"DNF",CONCATENATE(RANK(rounds_cum_time[[#This Row],[51]],rounds_cum_time[51],1),"."))</f>
        <v>53.</v>
      </c>
      <c r="BI79" s="129" t="str">
        <f>IF(ISBLANK(laps_times[[#This Row],[52]]),"DNF",CONCATENATE(RANK(rounds_cum_time[[#This Row],[52]],rounds_cum_time[52],1),"."))</f>
        <v>53.</v>
      </c>
      <c r="BJ79" s="129" t="str">
        <f>IF(ISBLANK(laps_times[[#This Row],[53]]),"DNF",CONCATENATE(RANK(rounds_cum_time[[#This Row],[53]],rounds_cum_time[53],1),"."))</f>
        <v>52.</v>
      </c>
      <c r="BK79" s="129" t="str">
        <f>IF(ISBLANK(laps_times[[#This Row],[54]]),"DNF",CONCATENATE(RANK(rounds_cum_time[[#This Row],[54]],rounds_cum_time[54],1),"."))</f>
        <v>52.</v>
      </c>
      <c r="BL79" s="129" t="str">
        <f>IF(ISBLANK(laps_times[[#This Row],[55]]),"DNF",CONCATENATE(RANK(rounds_cum_time[[#This Row],[55]],rounds_cum_time[55],1),"."))</f>
        <v>54.</v>
      </c>
      <c r="BM79" s="129" t="str">
        <f>IF(ISBLANK(laps_times[[#This Row],[56]]),"DNF",CONCATENATE(RANK(rounds_cum_time[[#This Row],[56]],rounds_cum_time[56],1),"."))</f>
        <v>55.</v>
      </c>
      <c r="BN79" s="129" t="str">
        <f>IF(ISBLANK(laps_times[[#This Row],[57]]),"DNF",CONCATENATE(RANK(rounds_cum_time[[#This Row],[57]],rounds_cum_time[57],1),"."))</f>
        <v>56.</v>
      </c>
      <c r="BO79" s="129" t="str">
        <f>IF(ISBLANK(laps_times[[#This Row],[58]]),"DNF",CONCATENATE(RANK(rounds_cum_time[[#This Row],[58]],rounds_cum_time[58],1),"."))</f>
        <v>56.</v>
      </c>
      <c r="BP79" s="129" t="str">
        <f>IF(ISBLANK(laps_times[[#This Row],[59]]),"DNF",CONCATENATE(RANK(rounds_cum_time[[#This Row],[59]],rounds_cum_time[59],1),"."))</f>
        <v>57.</v>
      </c>
      <c r="BQ79" s="129" t="str">
        <f>IF(ISBLANK(laps_times[[#This Row],[60]]),"DNF",CONCATENATE(RANK(rounds_cum_time[[#This Row],[60]],rounds_cum_time[60],1),"."))</f>
        <v>57.</v>
      </c>
      <c r="BR79" s="129" t="str">
        <f>IF(ISBLANK(laps_times[[#This Row],[61]]),"DNF",CONCATENATE(RANK(rounds_cum_time[[#This Row],[61]],rounds_cum_time[61],1),"."))</f>
        <v>57.</v>
      </c>
      <c r="BS79" s="129" t="str">
        <f>IF(ISBLANK(laps_times[[#This Row],[62]]),"DNF",CONCATENATE(RANK(rounds_cum_time[[#This Row],[62]],rounds_cum_time[62],1),"."))</f>
        <v>57.</v>
      </c>
      <c r="BT79" s="129" t="str">
        <f>IF(ISBLANK(laps_times[[#This Row],[63]]),"DNF",CONCATENATE(RANK(rounds_cum_time[[#This Row],[63]],rounds_cum_time[63],1),"."))</f>
        <v>58.</v>
      </c>
      <c r="BU79" s="129" t="str">
        <f>IF(ISBLANK(laps_times[[#This Row],[64]]),"DNF",CONCATENATE(RANK(rounds_cum_time[[#This Row],[64]],rounds_cum_time[64],1),"."))</f>
        <v>59.</v>
      </c>
      <c r="BV79" s="129" t="str">
        <f>IF(ISBLANK(laps_times[[#This Row],[65]]),"DNF",CONCATENATE(RANK(rounds_cum_time[[#This Row],[65]],rounds_cum_time[65],1),"."))</f>
        <v>59.</v>
      </c>
      <c r="BW79" s="129" t="str">
        <f>IF(ISBLANK(laps_times[[#This Row],[66]]),"DNF",CONCATENATE(RANK(rounds_cum_time[[#This Row],[66]],rounds_cum_time[66],1),"."))</f>
        <v>59.</v>
      </c>
      <c r="BX79" s="129" t="str">
        <f>IF(ISBLANK(laps_times[[#This Row],[67]]),"DNF",CONCATENATE(RANK(rounds_cum_time[[#This Row],[67]],rounds_cum_time[67],1),"."))</f>
        <v>60.</v>
      </c>
      <c r="BY79" s="129" t="str">
        <f>IF(ISBLANK(laps_times[[#This Row],[68]]),"DNF",CONCATENATE(RANK(rounds_cum_time[[#This Row],[68]],rounds_cum_time[68],1),"."))</f>
        <v>62.</v>
      </c>
      <c r="BZ79" s="129" t="str">
        <f>IF(ISBLANK(laps_times[[#This Row],[69]]),"DNF",CONCATENATE(RANK(rounds_cum_time[[#This Row],[69]],rounds_cum_time[69],1),"."))</f>
        <v>62.</v>
      </c>
      <c r="CA79" s="129" t="str">
        <f>IF(ISBLANK(laps_times[[#This Row],[70]]),"DNF",CONCATENATE(RANK(rounds_cum_time[[#This Row],[70]],rounds_cum_time[70],1),"."))</f>
        <v>62.</v>
      </c>
      <c r="CB79" s="129" t="str">
        <f>IF(ISBLANK(laps_times[[#This Row],[71]]),"DNF",CONCATENATE(RANK(rounds_cum_time[[#This Row],[71]],rounds_cum_time[71],1),"."))</f>
        <v>63.</v>
      </c>
      <c r="CC79" s="129" t="str">
        <f>IF(ISBLANK(laps_times[[#This Row],[72]]),"DNF",CONCATENATE(RANK(rounds_cum_time[[#This Row],[72]],rounds_cum_time[72],1),"."))</f>
        <v>63.</v>
      </c>
      <c r="CD79" s="129" t="str">
        <f>IF(ISBLANK(laps_times[[#This Row],[73]]),"DNF",CONCATENATE(RANK(rounds_cum_time[[#This Row],[73]],rounds_cum_time[73],1),"."))</f>
        <v>63.</v>
      </c>
      <c r="CE79" s="129" t="str">
        <f>IF(ISBLANK(laps_times[[#This Row],[74]]),"DNF",CONCATENATE(RANK(rounds_cum_time[[#This Row],[74]],rounds_cum_time[74],1),"."))</f>
        <v>63.</v>
      </c>
      <c r="CF79" s="129" t="str">
        <f>IF(ISBLANK(laps_times[[#This Row],[75]]),"DNF",CONCATENATE(RANK(rounds_cum_time[[#This Row],[75]],rounds_cum_time[75],1),"."))</f>
        <v>65.</v>
      </c>
      <c r="CG79" s="129" t="str">
        <f>IF(ISBLANK(laps_times[[#This Row],[76]]),"DNF",CONCATENATE(RANK(rounds_cum_time[[#This Row],[76]],rounds_cum_time[76],1),"."))</f>
        <v>65.</v>
      </c>
      <c r="CH79" s="129" t="str">
        <f>IF(ISBLANK(laps_times[[#This Row],[77]]),"DNF",CONCATENATE(RANK(rounds_cum_time[[#This Row],[77]],rounds_cum_time[77],1),"."))</f>
        <v>65.</v>
      </c>
      <c r="CI79" s="129" t="str">
        <f>IF(ISBLANK(laps_times[[#This Row],[78]]),"DNF",CONCATENATE(RANK(rounds_cum_time[[#This Row],[78]],rounds_cum_time[78],1),"."))</f>
        <v>65.</v>
      </c>
      <c r="CJ79" s="129" t="str">
        <f>IF(ISBLANK(laps_times[[#This Row],[79]]),"DNF",CONCATENATE(RANK(rounds_cum_time[[#This Row],[79]],rounds_cum_time[79],1),"."))</f>
        <v>65.</v>
      </c>
      <c r="CK79" s="129" t="str">
        <f>IF(ISBLANK(laps_times[[#This Row],[80]]),"DNF",CONCATENATE(RANK(rounds_cum_time[[#This Row],[80]],rounds_cum_time[80],1),"."))</f>
        <v>65.</v>
      </c>
      <c r="CL79" s="129" t="str">
        <f>IF(ISBLANK(laps_times[[#This Row],[81]]),"DNF",CONCATENATE(RANK(rounds_cum_time[[#This Row],[81]],rounds_cum_time[81],1),"."))</f>
        <v>66.</v>
      </c>
      <c r="CM79" s="129" t="str">
        <f>IF(ISBLANK(laps_times[[#This Row],[82]]),"DNF",CONCATENATE(RANK(rounds_cum_time[[#This Row],[82]],rounds_cum_time[82],1),"."))</f>
        <v>65.</v>
      </c>
      <c r="CN79" s="129" t="str">
        <f>IF(ISBLANK(laps_times[[#This Row],[83]]),"DNF",CONCATENATE(RANK(rounds_cum_time[[#This Row],[83]],rounds_cum_time[83],1),"."))</f>
        <v>66.</v>
      </c>
      <c r="CO79" s="129" t="str">
        <f>IF(ISBLANK(laps_times[[#This Row],[84]]),"DNF",CONCATENATE(RANK(rounds_cum_time[[#This Row],[84]],rounds_cum_time[84],1),"."))</f>
        <v>66.</v>
      </c>
      <c r="CP79" s="129" t="str">
        <f>IF(ISBLANK(laps_times[[#This Row],[85]]),"DNF",CONCATENATE(RANK(rounds_cum_time[[#This Row],[85]],rounds_cum_time[85],1),"."))</f>
        <v>68.</v>
      </c>
      <c r="CQ79" s="129" t="str">
        <f>IF(ISBLANK(laps_times[[#This Row],[86]]),"DNF",CONCATENATE(RANK(rounds_cum_time[[#This Row],[86]],rounds_cum_time[86],1),"."))</f>
        <v>68.</v>
      </c>
      <c r="CR79" s="129" t="str">
        <f>IF(ISBLANK(laps_times[[#This Row],[87]]),"DNF",CONCATENATE(RANK(rounds_cum_time[[#This Row],[87]],rounds_cum_time[87],1),"."))</f>
        <v>68.</v>
      </c>
      <c r="CS79" s="129" t="str">
        <f>IF(ISBLANK(laps_times[[#This Row],[88]]),"DNF",CONCATENATE(RANK(rounds_cum_time[[#This Row],[88]],rounds_cum_time[88],1),"."))</f>
        <v>68.</v>
      </c>
      <c r="CT79" s="129" t="str">
        <f>IF(ISBLANK(laps_times[[#This Row],[89]]),"DNF",CONCATENATE(RANK(rounds_cum_time[[#This Row],[89]],rounds_cum_time[89],1),"."))</f>
        <v>68.</v>
      </c>
      <c r="CU79" s="129" t="str">
        <f>IF(ISBLANK(laps_times[[#This Row],[90]]),"DNF",CONCATENATE(RANK(rounds_cum_time[[#This Row],[90]],rounds_cum_time[90],1),"."))</f>
        <v>67.</v>
      </c>
      <c r="CV79" s="129" t="str">
        <f>IF(ISBLANK(laps_times[[#This Row],[91]]),"DNF",CONCATENATE(RANK(rounds_cum_time[[#This Row],[91]],rounds_cum_time[91],1),"."))</f>
        <v>67.</v>
      </c>
      <c r="CW79" s="129" t="str">
        <f>IF(ISBLANK(laps_times[[#This Row],[92]]),"DNF",CONCATENATE(RANK(rounds_cum_time[[#This Row],[92]],rounds_cum_time[92],1),"."))</f>
        <v>67.</v>
      </c>
      <c r="CX79" s="129" t="str">
        <f>IF(ISBLANK(laps_times[[#This Row],[93]]),"DNF",CONCATENATE(RANK(rounds_cum_time[[#This Row],[93]],rounds_cum_time[93],1),"."))</f>
        <v>67.</v>
      </c>
      <c r="CY79" s="129" t="str">
        <f>IF(ISBLANK(laps_times[[#This Row],[94]]),"DNF",CONCATENATE(RANK(rounds_cum_time[[#This Row],[94]],rounds_cum_time[94],1),"."))</f>
        <v>67.</v>
      </c>
      <c r="CZ79" s="129" t="str">
        <f>IF(ISBLANK(laps_times[[#This Row],[95]]),"DNF",CONCATENATE(RANK(rounds_cum_time[[#This Row],[95]],rounds_cum_time[95],1),"."))</f>
        <v>67.</v>
      </c>
      <c r="DA79" s="129" t="str">
        <f>IF(ISBLANK(laps_times[[#This Row],[96]]),"DNF",CONCATENATE(RANK(rounds_cum_time[[#This Row],[96]],rounds_cum_time[96],1),"."))</f>
        <v>67.</v>
      </c>
      <c r="DB79" s="129" t="str">
        <f>IF(ISBLANK(laps_times[[#This Row],[97]]),"DNF",CONCATENATE(RANK(rounds_cum_time[[#This Row],[97]],rounds_cum_time[97],1),"."))</f>
        <v>68.</v>
      </c>
      <c r="DC79" s="129" t="str">
        <f>IF(ISBLANK(laps_times[[#This Row],[98]]),"DNF",CONCATENATE(RANK(rounds_cum_time[[#This Row],[98]],rounds_cum_time[98],1),"."))</f>
        <v>69.</v>
      </c>
      <c r="DD79" s="129" t="str">
        <f>IF(ISBLANK(laps_times[[#This Row],[99]]),"DNF",CONCATENATE(RANK(rounds_cum_time[[#This Row],[99]],rounds_cum_time[99],1),"."))</f>
        <v>70.</v>
      </c>
      <c r="DE79" s="129" t="str">
        <f>IF(ISBLANK(laps_times[[#This Row],[100]]),"DNF",CONCATENATE(RANK(rounds_cum_time[[#This Row],[100]],rounds_cum_time[100],1),"."))</f>
        <v>73.</v>
      </c>
      <c r="DF79" s="129" t="str">
        <f>IF(ISBLANK(laps_times[[#This Row],[101]]),"DNF",CONCATENATE(RANK(rounds_cum_time[[#This Row],[101]],rounds_cum_time[101],1),"."))</f>
        <v>75.</v>
      </c>
      <c r="DG79" s="129" t="str">
        <f>IF(ISBLANK(laps_times[[#This Row],[102]]),"DNF",CONCATENATE(RANK(rounds_cum_time[[#This Row],[102]],rounds_cum_time[102],1),"."))</f>
        <v>76.</v>
      </c>
      <c r="DH79" s="129" t="str">
        <f>IF(ISBLANK(laps_times[[#This Row],[103]]),"DNF",CONCATENATE(RANK(rounds_cum_time[[#This Row],[103]],rounds_cum_time[103],1),"."))</f>
        <v>76.</v>
      </c>
      <c r="DI79" s="130" t="str">
        <f>IF(ISBLANK(laps_times[[#This Row],[104]]),"DNF",CONCATENATE(RANK(rounds_cum_time[[#This Row],[104]],rounds_cum_time[104],1),"."))</f>
        <v>76.</v>
      </c>
      <c r="DJ79" s="130" t="str">
        <f>IF(ISBLANK(laps_times[[#This Row],[105]]),"DNF",CONCATENATE(RANK(rounds_cum_time[[#This Row],[105]],rounds_cum_time[105],1),"."))</f>
        <v>76.</v>
      </c>
    </row>
    <row r="80" spans="2:114">
      <c r="B80" s="123">
        <f>laps_times[[#This Row],[poř]]</f>
        <v>77</v>
      </c>
      <c r="C80" s="128">
        <f>laps_times[[#This Row],[s.č.]]</f>
        <v>45</v>
      </c>
      <c r="D80" s="124" t="str">
        <f>laps_times[[#This Row],[jméno]]</f>
        <v>Maurer Gerhard</v>
      </c>
      <c r="E80" s="125">
        <f>laps_times[[#This Row],[roč]]</f>
        <v>1965</v>
      </c>
      <c r="F80" s="125" t="str">
        <f>laps_times[[#This Row],[kat]]</f>
        <v>M50</v>
      </c>
      <c r="G80" s="125">
        <f>laps_times[[#This Row],[poř_kat]]</f>
        <v>14</v>
      </c>
      <c r="H80" s="124" t="str">
        <f>IF(ISBLANK(laps_times[[#This Row],[klub]]),"-",laps_times[[#This Row],[klub]])</f>
        <v>Hagi Runner</v>
      </c>
      <c r="I80" s="133">
        <f>laps_times[[#This Row],[celk. čas]]</f>
        <v>0.19811342592592593</v>
      </c>
      <c r="J80" s="129" t="str">
        <f>IF(ISBLANK(laps_times[[#This Row],[1]]),"DNF",CONCATENATE(RANK(rounds_cum_time[[#This Row],[1]],rounds_cum_time[1],1),"."))</f>
        <v>76.</v>
      </c>
      <c r="K80" s="129" t="str">
        <f>IF(ISBLANK(laps_times[[#This Row],[2]]),"DNF",CONCATENATE(RANK(rounds_cum_time[[#This Row],[2]],rounds_cum_time[2],1),"."))</f>
        <v>76.</v>
      </c>
      <c r="L80" s="129" t="str">
        <f>IF(ISBLANK(laps_times[[#This Row],[3]]),"DNF",CONCATENATE(RANK(rounds_cum_time[[#This Row],[3]],rounds_cum_time[3],1),"."))</f>
        <v>75.</v>
      </c>
      <c r="M80" s="129" t="str">
        <f>IF(ISBLANK(laps_times[[#This Row],[4]]),"DNF",CONCATENATE(RANK(rounds_cum_time[[#This Row],[4]],rounds_cum_time[4],1),"."))</f>
        <v>76.</v>
      </c>
      <c r="N80" s="129" t="str">
        <f>IF(ISBLANK(laps_times[[#This Row],[5]]),"DNF",CONCATENATE(RANK(rounds_cum_time[[#This Row],[5]],rounds_cum_time[5],1),"."))</f>
        <v>76.</v>
      </c>
      <c r="O80" s="129" t="str">
        <f>IF(ISBLANK(laps_times[[#This Row],[6]]),"DNF",CONCATENATE(RANK(rounds_cum_time[[#This Row],[6]],rounds_cum_time[6],1),"."))</f>
        <v>76.</v>
      </c>
      <c r="P80" s="129" t="str">
        <f>IF(ISBLANK(laps_times[[#This Row],[7]]),"DNF",CONCATENATE(RANK(rounds_cum_time[[#This Row],[7]],rounds_cum_time[7],1),"."))</f>
        <v>76.</v>
      </c>
      <c r="Q80" s="129" t="str">
        <f>IF(ISBLANK(laps_times[[#This Row],[8]]),"DNF",CONCATENATE(RANK(rounds_cum_time[[#This Row],[8]],rounds_cum_time[8],1),"."))</f>
        <v>76.</v>
      </c>
      <c r="R80" s="129" t="str">
        <f>IF(ISBLANK(laps_times[[#This Row],[9]]),"DNF",CONCATENATE(RANK(rounds_cum_time[[#This Row],[9]],rounds_cum_time[9],1),"."))</f>
        <v>76.</v>
      </c>
      <c r="S80" s="129" t="str">
        <f>IF(ISBLANK(laps_times[[#This Row],[10]]),"DNF",CONCATENATE(RANK(rounds_cum_time[[#This Row],[10]],rounds_cum_time[10],1),"."))</f>
        <v>76.</v>
      </c>
      <c r="T80" s="129" t="str">
        <f>IF(ISBLANK(laps_times[[#This Row],[11]]),"DNF",CONCATENATE(RANK(rounds_cum_time[[#This Row],[11]],rounds_cum_time[11],1),"."))</f>
        <v>77.</v>
      </c>
      <c r="U80" s="129" t="str">
        <f>IF(ISBLANK(laps_times[[#This Row],[12]]),"DNF",CONCATENATE(RANK(rounds_cum_time[[#This Row],[12]],rounds_cum_time[12],1),"."))</f>
        <v>77.</v>
      </c>
      <c r="V80" s="129" t="str">
        <f>IF(ISBLANK(laps_times[[#This Row],[13]]),"DNF",CONCATENATE(RANK(rounds_cum_time[[#This Row],[13]],rounds_cum_time[13],1),"."))</f>
        <v>76.</v>
      </c>
      <c r="W80" s="129" t="str">
        <f>IF(ISBLANK(laps_times[[#This Row],[14]]),"DNF",CONCATENATE(RANK(rounds_cum_time[[#This Row],[14]],rounds_cum_time[14],1),"."))</f>
        <v>76.</v>
      </c>
      <c r="X80" s="129" t="str">
        <f>IF(ISBLANK(laps_times[[#This Row],[15]]),"DNF",CONCATENATE(RANK(rounds_cum_time[[#This Row],[15]],rounds_cum_time[15],1),"."))</f>
        <v>77.</v>
      </c>
      <c r="Y80" s="129" t="str">
        <f>IF(ISBLANK(laps_times[[#This Row],[16]]),"DNF",CONCATENATE(RANK(rounds_cum_time[[#This Row],[16]],rounds_cum_time[16],1),"."))</f>
        <v>76.</v>
      </c>
      <c r="Z80" s="129" t="str">
        <f>IF(ISBLANK(laps_times[[#This Row],[17]]),"DNF",CONCATENATE(RANK(rounds_cum_time[[#This Row],[17]],rounds_cum_time[17],1),"."))</f>
        <v>76.</v>
      </c>
      <c r="AA80" s="129" t="str">
        <f>IF(ISBLANK(laps_times[[#This Row],[18]]),"DNF",CONCATENATE(RANK(rounds_cum_time[[#This Row],[18]],rounds_cum_time[18],1),"."))</f>
        <v>76.</v>
      </c>
      <c r="AB80" s="129" t="str">
        <f>IF(ISBLANK(laps_times[[#This Row],[19]]),"DNF",CONCATENATE(RANK(rounds_cum_time[[#This Row],[19]],rounds_cum_time[19],1),"."))</f>
        <v>76.</v>
      </c>
      <c r="AC80" s="129" t="str">
        <f>IF(ISBLANK(laps_times[[#This Row],[20]]),"DNF",CONCATENATE(RANK(rounds_cum_time[[#This Row],[20]],rounds_cum_time[20],1),"."))</f>
        <v>76.</v>
      </c>
      <c r="AD80" s="129" t="str">
        <f>IF(ISBLANK(laps_times[[#This Row],[21]]),"DNF",CONCATENATE(RANK(rounds_cum_time[[#This Row],[21]],rounds_cum_time[21],1),"."))</f>
        <v>76.</v>
      </c>
      <c r="AE80" s="129" t="str">
        <f>IF(ISBLANK(laps_times[[#This Row],[22]]),"DNF",CONCATENATE(RANK(rounds_cum_time[[#This Row],[22]],rounds_cum_time[22],1),"."))</f>
        <v>76.</v>
      </c>
      <c r="AF80" s="129" t="str">
        <f>IF(ISBLANK(laps_times[[#This Row],[23]]),"DNF",CONCATENATE(RANK(rounds_cum_time[[#This Row],[23]],rounds_cum_time[23],1),"."))</f>
        <v>77.</v>
      </c>
      <c r="AG80" s="129" t="str">
        <f>IF(ISBLANK(laps_times[[#This Row],[24]]),"DNF",CONCATENATE(RANK(rounds_cum_time[[#This Row],[24]],rounds_cum_time[24],1),"."))</f>
        <v>78.</v>
      </c>
      <c r="AH80" s="129" t="str">
        <f>IF(ISBLANK(laps_times[[#This Row],[25]]),"DNF",CONCATENATE(RANK(rounds_cum_time[[#This Row],[25]],rounds_cum_time[25],1),"."))</f>
        <v>78.</v>
      </c>
      <c r="AI80" s="129" t="str">
        <f>IF(ISBLANK(laps_times[[#This Row],[26]]),"DNF",CONCATENATE(RANK(rounds_cum_time[[#This Row],[26]],rounds_cum_time[26],1),"."))</f>
        <v>78.</v>
      </c>
      <c r="AJ80" s="129" t="str">
        <f>IF(ISBLANK(laps_times[[#This Row],[27]]),"DNF",CONCATENATE(RANK(rounds_cum_time[[#This Row],[27]],rounds_cum_time[27],1),"."))</f>
        <v>78.</v>
      </c>
      <c r="AK80" s="129" t="str">
        <f>IF(ISBLANK(laps_times[[#This Row],[28]]),"DNF",CONCATENATE(RANK(rounds_cum_time[[#This Row],[28]],rounds_cum_time[28],1),"."))</f>
        <v>78.</v>
      </c>
      <c r="AL80" s="129" t="str">
        <f>IF(ISBLANK(laps_times[[#This Row],[29]]),"DNF",CONCATENATE(RANK(rounds_cum_time[[#This Row],[29]],rounds_cum_time[29],1),"."))</f>
        <v>77.</v>
      </c>
      <c r="AM80" s="129" t="str">
        <f>IF(ISBLANK(laps_times[[#This Row],[30]]),"DNF",CONCATENATE(RANK(rounds_cum_time[[#This Row],[30]],rounds_cum_time[30],1),"."))</f>
        <v>77.</v>
      </c>
      <c r="AN80" s="129" t="str">
        <f>IF(ISBLANK(laps_times[[#This Row],[31]]),"DNF",CONCATENATE(RANK(rounds_cum_time[[#This Row],[31]],rounds_cum_time[31],1),"."))</f>
        <v>76.</v>
      </c>
      <c r="AO80" s="129" t="str">
        <f>IF(ISBLANK(laps_times[[#This Row],[32]]),"DNF",CONCATENATE(RANK(rounds_cum_time[[#This Row],[32]],rounds_cum_time[32],1),"."))</f>
        <v>76.</v>
      </c>
      <c r="AP80" s="129" t="str">
        <f>IF(ISBLANK(laps_times[[#This Row],[33]]),"DNF",CONCATENATE(RANK(rounds_cum_time[[#This Row],[33]],rounds_cum_time[33],1),"."))</f>
        <v>76.</v>
      </c>
      <c r="AQ80" s="129" t="str">
        <f>IF(ISBLANK(laps_times[[#This Row],[34]]),"DNF",CONCATENATE(RANK(rounds_cum_time[[#This Row],[34]],rounds_cum_time[34],1),"."))</f>
        <v>76.</v>
      </c>
      <c r="AR80" s="129" t="str">
        <f>IF(ISBLANK(laps_times[[#This Row],[35]]),"DNF",CONCATENATE(RANK(rounds_cum_time[[#This Row],[35]],rounds_cum_time[35],1),"."))</f>
        <v>76.</v>
      </c>
      <c r="AS80" s="129" t="str">
        <f>IF(ISBLANK(laps_times[[#This Row],[36]]),"DNF",CONCATENATE(RANK(rounds_cum_time[[#This Row],[36]],rounds_cum_time[36],1),"."))</f>
        <v>77.</v>
      </c>
      <c r="AT80" s="129" t="str">
        <f>IF(ISBLANK(laps_times[[#This Row],[37]]),"DNF",CONCATENATE(RANK(rounds_cum_time[[#This Row],[37]],rounds_cum_time[37],1),"."))</f>
        <v>76.</v>
      </c>
      <c r="AU80" s="129" t="str">
        <f>IF(ISBLANK(laps_times[[#This Row],[38]]),"DNF",CONCATENATE(RANK(rounds_cum_time[[#This Row],[38]],rounds_cum_time[38],1),"."))</f>
        <v>76.</v>
      </c>
      <c r="AV80" s="129" t="str">
        <f>IF(ISBLANK(laps_times[[#This Row],[39]]),"DNF",CONCATENATE(RANK(rounds_cum_time[[#This Row],[39]],rounds_cum_time[39],1),"."))</f>
        <v>76.</v>
      </c>
      <c r="AW80" s="129" t="str">
        <f>IF(ISBLANK(laps_times[[#This Row],[40]]),"DNF",CONCATENATE(RANK(rounds_cum_time[[#This Row],[40]],rounds_cum_time[40],1),"."))</f>
        <v>76.</v>
      </c>
      <c r="AX80" s="129" t="str">
        <f>IF(ISBLANK(laps_times[[#This Row],[41]]),"DNF",CONCATENATE(RANK(rounds_cum_time[[#This Row],[41]],rounds_cum_time[41],1),"."))</f>
        <v>77.</v>
      </c>
      <c r="AY80" s="129" t="str">
        <f>IF(ISBLANK(laps_times[[#This Row],[42]]),"DNF",CONCATENATE(RANK(rounds_cum_time[[#This Row],[42]],rounds_cum_time[42],1),"."))</f>
        <v>77.</v>
      </c>
      <c r="AZ80" s="129" t="str">
        <f>IF(ISBLANK(laps_times[[#This Row],[43]]),"DNF",CONCATENATE(RANK(rounds_cum_time[[#This Row],[43]],rounds_cum_time[43],1),"."))</f>
        <v>78.</v>
      </c>
      <c r="BA80" s="129" t="str">
        <f>IF(ISBLANK(laps_times[[#This Row],[44]]),"DNF",CONCATENATE(RANK(rounds_cum_time[[#This Row],[44]],rounds_cum_time[44],1),"."))</f>
        <v>78.</v>
      </c>
      <c r="BB80" s="129" t="str">
        <f>IF(ISBLANK(laps_times[[#This Row],[45]]),"DNF",CONCATENATE(RANK(rounds_cum_time[[#This Row],[45]],rounds_cum_time[45],1),"."))</f>
        <v>78.</v>
      </c>
      <c r="BC80" s="129" t="str">
        <f>IF(ISBLANK(laps_times[[#This Row],[46]]),"DNF",CONCATENATE(RANK(rounds_cum_time[[#This Row],[46]],rounds_cum_time[46],1),"."))</f>
        <v>78.</v>
      </c>
      <c r="BD80" s="129" t="str">
        <f>IF(ISBLANK(laps_times[[#This Row],[47]]),"DNF",CONCATENATE(RANK(rounds_cum_time[[#This Row],[47]],rounds_cum_time[47],1),"."))</f>
        <v>78.</v>
      </c>
      <c r="BE80" s="129" t="str">
        <f>IF(ISBLANK(laps_times[[#This Row],[48]]),"DNF",CONCATENATE(RANK(rounds_cum_time[[#This Row],[48]],rounds_cum_time[48],1),"."))</f>
        <v>78.</v>
      </c>
      <c r="BF80" s="129" t="str">
        <f>IF(ISBLANK(laps_times[[#This Row],[49]]),"DNF",CONCATENATE(RANK(rounds_cum_time[[#This Row],[49]],rounds_cum_time[49],1),"."))</f>
        <v>78.</v>
      </c>
      <c r="BG80" s="129" t="str">
        <f>IF(ISBLANK(laps_times[[#This Row],[50]]),"DNF",CONCATENATE(RANK(rounds_cum_time[[#This Row],[50]],rounds_cum_time[50],1),"."))</f>
        <v>78.</v>
      </c>
      <c r="BH80" s="129" t="str">
        <f>IF(ISBLANK(laps_times[[#This Row],[51]]),"DNF",CONCATENATE(RANK(rounds_cum_time[[#This Row],[51]],rounds_cum_time[51],1),"."))</f>
        <v>78.</v>
      </c>
      <c r="BI80" s="129" t="str">
        <f>IF(ISBLANK(laps_times[[#This Row],[52]]),"DNF",CONCATENATE(RANK(rounds_cum_time[[#This Row],[52]],rounds_cum_time[52],1),"."))</f>
        <v>78.</v>
      </c>
      <c r="BJ80" s="129" t="str">
        <f>IF(ISBLANK(laps_times[[#This Row],[53]]),"DNF",CONCATENATE(RANK(rounds_cum_time[[#This Row],[53]],rounds_cum_time[53],1),"."))</f>
        <v>78.</v>
      </c>
      <c r="BK80" s="129" t="str">
        <f>IF(ISBLANK(laps_times[[#This Row],[54]]),"DNF",CONCATENATE(RANK(rounds_cum_time[[#This Row],[54]],rounds_cum_time[54],1),"."))</f>
        <v>77.</v>
      </c>
      <c r="BL80" s="129" t="str">
        <f>IF(ISBLANK(laps_times[[#This Row],[55]]),"DNF",CONCATENATE(RANK(rounds_cum_time[[#This Row],[55]],rounds_cum_time[55],1),"."))</f>
        <v>77.</v>
      </c>
      <c r="BM80" s="129" t="str">
        <f>IF(ISBLANK(laps_times[[#This Row],[56]]),"DNF",CONCATENATE(RANK(rounds_cum_time[[#This Row],[56]],rounds_cum_time[56],1),"."))</f>
        <v>77.</v>
      </c>
      <c r="BN80" s="129" t="str">
        <f>IF(ISBLANK(laps_times[[#This Row],[57]]),"DNF",CONCATENATE(RANK(rounds_cum_time[[#This Row],[57]],rounds_cum_time[57],1),"."))</f>
        <v>77.</v>
      </c>
      <c r="BO80" s="129" t="str">
        <f>IF(ISBLANK(laps_times[[#This Row],[58]]),"DNF",CONCATENATE(RANK(rounds_cum_time[[#This Row],[58]],rounds_cum_time[58],1),"."))</f>
        <v>77.</v>
      </c>
      <c r="BP80" s="129" t="str">
        <f>IF(ISBLANK(laps_times[[#This Row],[59]]),"DNF",CONCATENATE(RANK(rounds_cum_time[[#This Row],[59]],rounds_cum_time[59],1),"."))</f>
        <v>77.</v>
      </c>
      <c r="BQ80" s="129" t="str">
        <f>IF(ISBLANK(laps_times[[#This Row],[60]]),"DNF",CONCATENATE(RANK(rounds_cum_time[[#This Row],[60]],rounds_cum_time[60],1),"."))</f>
        <v>77.</v>
      </c>
      <c r="BR80" s="129" t="str">
        <f>IF(ISBLANK(laps_times[[#This Row],[61]]),"DNF",CONCATENATE(RANK(rounds_cum_time[[#This Row],[61]],rounds_cum_time[61],1),"."))</f>
        <v>77.</v>
      </c>
      <c r="BS80" s="129" t="str">
        <f>IF(ISBLANK(laps_times[[#This Row],[62]]),"DNF",CONCATENATE(RANK(rounds_cum_time[[#This Row],[62]],rounds_cum_time[62],1),"."))</f>
        <v>78.</v>
      </c>
      <c r="BT80" s="129" t="str">
        <f>IF(ISBLANK(laps_times[[#This Row],[63]]),"DNF",CONCATENATE(RANK(rounds_cum_time[[#This Row],[63]],rounds_cum_time[63],1),"."))</f>
        <v>78.</v>
      </c>
      <c r="BU80" s="129" t="str">
        <f>IF(ISBLANK(laps_times[[#This Row],[64]]),"DNF",CONCATENATE(RANK(rounds_cum_time[[#This Row],[64]],rounds_cum_time[64],1),"."))</f>
        <v>78.</v>
      </c>
      <c r="BV80" s="129" t="str">
        <f>IF(ISBLANK(laps_times[[#This Row],[65]]),"DNF",CONCATENATE(RANK(rounds_cum_time[[#This Row],[65]],rounds_cum_time[65],1),"."))</f>
        <v>78.</v>
      </c>
      <c r="BW80" s="129" t="str">
        <f>IF(ISBLANK(laps_times[[#This Row],[66]]),"DNF",CONCATENATE(RANK(rounds_cum_time[[#This Row],[66]],rounds_cum_time[66],1),"."))</f>
        <v>78.</v>
      </c>
      <c r="BX80" s="129" t="str">
        <f>IF(ISBLANK(laps_times[[#This Row],[67]]),"DNF",CONCATENATE(RANK(rounds_cum_time[[#This Row],[67]],rounds_cum_time[67],1),"."))</f>
        <v>78.</v>
      </c>
      <c r="BY80" s="129" t="str">
        <f>IF(ISBLANK(laps_times[[#This Row],[68]]),"DNF",CONCATENATE(RANK(rounds_cum_time[[#This Row],[68]],rounds_cum_time[68],1),"."))</f>
        <v>78.</v>
      </c>
      <c r="BZ80" s="129" t="str">
        <f>IF(ISBLANK(laps_times[[#This Row],[69]]),"DNF",CONCATENATE(RANK(rounds_cum_time[[#This Row],[69]],rounds_cum_time[69],1),"."))</f>
        <v>78.</v>
      </c>
      <c r="CA80" s="129" t="str">
        <f>IF(ISBLANK(laps_times[[#This Row],[70]]),"DNF",CONCATENATE(RANK(rounds_cum_time[[#This Row],[70]],rounds_cum_time[70],1),"."))</f>
        <v>78.</v>
      </c>
      <c r="CB80" s="129" t="str">
        <f>IF(ISBLANK(laps_times[[#This Row],[71]]),"DNF",CONCATENATE(RANK(rounds_cum_time[[#This Row],[71]],rounds_cum_time[71],1),"."))</f>
        <v>78.</v>
      </c>
      <c r="CC80" s="129" t="str">
        <f>IF(ISBLANK(laps_times[[#This Row],[72]]),"DNF",CONCATENATE(RANK(rounds_cum_time[[#This Row],[72]],rounds_cum_time[72],1),"."))</f>
        <v>78.</v>
      </c>
      <c r="CD80" s="129" t="str">
        <f>IF(ISBLANK(laps_times[[#This Row],[73]]),"DNF",CONCATENATE(RANK(rounds_cum_time[[#This Row],[73]],rounds_cum_time[73],1),"."))</f>
        <v>78.</v>
      </c>
      <c r="CE80" s="129" t="str">
        <f>IF(ISBLANK(laps_times[[#This Row],[74]]),"DNF",CONCATENATE(RANK(rounds_cum_time[[#This Row],[74]],rounds_cum_time[74],1),"."))</f>
        <v>78.</v>
      </c>
      <c r="CF80" s="129" t="str">
        <f>IF(ISBLANK(laps_times[[#This Row],[75]]),"DNF",CONCATENATE(RANK(rounds_cum_time[[#This Row],[75]],rounds_cum_time[75],1),"."))</f>
        <v>78.</v>
      </c>
      <c r="CG80" s="129" t="str">
        <f>IF(ISBLANK(laps_times[[#This Row],[76]]),"DNF",CONCATENATE(RANK(rounds_cum_time[[#This Row],[76]],rounds_cum_time[76],1),"."))</f>
        <v>78.</v>
      </c>
      <c r="CH80" s="129" t="str">
        <f>IF(ISBLANK(laps_times[[#This Row],[77]]),"DNF",CONCATENATE(RANK(rounds_cum_time[[#This Row],[77]],rounds_cum_time[77],1),"."))</f>
        <v>78.</v>
      </c>
      <c r="CI80" s="129" t="str">
        <f>IF(ISBLANK(laps_times[[#This Row],[78]]),"DNF",CONCATENATE(RANK(rounds_cum_time[[#This Row],[78]],rounds_cum_time[78],1),"."))</f>
        <v>78.</v>
      </c>
      <c r="CJ80" s="129" t="str">
        <f>IF(ISBLANK(laps_times[[#This Row],[79]]),"DNF",CONCATENATE(RANK(rounds_cum_time[[#This Row],[79]],rounds_cum_time[79],1),"."))</f>
        <v>78.</v>
      </c>
      <c r="CK80" s="129" t="str">
        <f>IF(ISBLANK(laps_times[[#This Row],[80]]),"DNF",CONCATENATE(RANK(rounds_cum_time[[#This Row],[80]],rounds_cum_time[80],1),"."))</f>
        <v>78.</v>
      </c>
      <c r="CL80" s="129" t="str">
        <f>IF(ISBLANK(laps_times[[#This Row],[81]]),"DNF",CONCATENATE(RANK(rounds_cum_time[[#This Row],[81]],rounds_cum_time[81],1),"."))</f>
        <v>78.</v>
      </c>
      <c r="CM80" s="129" t="str">
        <f>IF(ISBLANK(laps_times[[#This Row],[82]]),"DNF",CONCATENATE(RANK(rounds_cum_time[[#This Row],[82]],rounds_cum_time[82],1),"."))</f>
        <v>78.</v>
      </c>
      <c r="CN80" s="129" t="str">
        <f>IF(ISBLANK(laps_times[[#This Row],[83]]),"DNF",CONCATENATE(RANK(rounds_cum_time[[#This Row],[83]],rounds_cum_time[83],1),"."))</f>
        <v>78.</v>
      </c>
      <c r="CO80" s="129" t="str">
        <f>IF(ISBLANK(laps_times[[#This Row],[84]]),"DNF",CONCATENATE(RANK(rounds_cum_time[[#This Row],[84]],rounds_cum_time[84],1),"."))</f>
        <v>78.</v>
      </c>
      <c r="CP80" s="129" t="str">
        <f>IF(ISBLANK(laps_times[[#This Row],[85]]),"DNF",CONCATENATE(RANK(rounds_cum_time[[#This Row],[85]],rounds_cum_time[85],1),"."))</f>
        <v>78.</v>
      </c>
      <c r="CQ80" s="129" t="str">
        <f>IF(ISBLANK(laps_times[[#This Row],[86]]),"DNF",CONCATENATE(RANK(rounds_cum_time[[#This Row],[86]],rounds_cum_time[86],1),"."))</f>
        <v>78.</v>
      </c>
      <c r="CR80" s="129" t="str">
        <f>IF(ISBLANK(laps_times[[#This Row],[87]]),"DNF",CONCATENATE(RANK(rounds_cum_time[[#This Row],[87]],rounds_cum_time[87],1),"."))</f>
        <v>78.</v>
      </c>
      <c r="CS80" s="129" t="str">
        <f>IF(ISBLANK(laps_times[[#This Row],[88]]),"DNF",CONCATENATE(RANK(rounds_cum_time[[#This Row],[88]],rounds_cum_time[88],1),"."))</f>
        <v>78.</v>
      </c>
      <c r="CT80" s="129" t="str">
        <f>IF(ISBLANK(laps_times[[#This Row],[89]]),"DNF",CONCATENATE(RANK(rounds_cum_time[[#This Row],[89]],rounds_cum_time[89],1),"."))</f>
        <v>78.</v>
      </c>
      <c r="CU80" s="129" t="str">
        <f>IF(ISBLANK(laps_times[[#This Row],[90]]),"DNF",CONCATENATE(RANK(rounds_cum_time[[#This Row],[90]],rounds_cum_time[90],1),"."))</f>
        <v>77.</v>
      </c>
      <c r="CV80" s="129" t="str">
        <f>IF(ISBLANK(laps_times[[#This Row],[91]]),"DNF",CONCATENATE(RANK(rounds_cum_time[[#This Row],[91]],rounds_cum_time[91],1),"."))</f>
        <v>77.</v>
      </c>
      <c r="CW80" s="129" t="str">
        <f>IF(ISBLANK(laps_times[[#This Row],[92]]),"DNF",CONCATENATE(RANK(rounds_cum_time[[#This Row],[92]],rounds_cum_time[92],1),"."))</f>
        <v>77.</v>
      </c>
      <c r="CX80" s="129" t="str">
        <f>IF(ISBLANK(laps_times[[#This Row],[93]]),"DNF",CONCATENATE(RANK(rounds_cum_time[[#This Row],[93]],rounds_cum_time[93],1),"."))</f>
        <v>77.</v>
      </c>
      <c r="CY80" s="129" t="str">
        <f>IF(ISBLANK(laps_times[[#This Row],[94]]),"DNF",CONCATENATE(RANK(rounds_cum_time[[#This Row],[94]],rounds_cum_time[94],1),"."))</f>
        <v>77.</v>
      </c>
      <c r="CZ80" s="129" t="str">
        <f>IF(ISBLANK(laps_times[[#This Row],[95]]),"DNF",CONCATENATE(RANK(rounds_cum_time[[#This Row],[95]],rounds_cum_time[95],1),"."))</f>
        <v>77.</v>
      </c>
      <c r="DA80" s="129" t="str">
        <f>IF(ISBLANK(laps_times[[#This Row],[96]]),"DNF",CONCATENATE(RANK(rounds_cum_time[[#This Row],[96]],rounds_cum_time[96],1),"."))</f>
        <v>77.</v>
      </c>
      <c r="DB80" s="129" t="str">
        <f>IF(ISBLANK(laps_times[[#This Row],[97]]),"DNF",CONCATENATE(RANK(rounds_cum_time[[#This Row],[97]],rounds_cum_time[97],1),"."))</f>
        <v>77.</v>
      </c>
      <c r="DC80" s="129" t="str">
        <f>IF(ISBLANK(laps_times[[#This Row],[98]]),"DNF",CONCATENATE(RANK(rounds_cum_time[[#This Row],[98]],rounds_cum_time[98],1),"."))</f>
        <v>77.</v>
      </c>
      <c r="DD80" s="129" t="str">
        <f>IF(ISBLANK(laps_times[[#This Row],[99]]),"DNF",CONCATENATE(RANK(rounds_cum_time[[#This Row],[99]],rounds_cum_time[99],1),"."))</f>
        <v>77.</v>
      </c>
      <c r="DE80" s="129" t="str">
        <f>IF(ISBLANK(laps_times[[#This Row],[100]]),"DNF",CONCATENATE(RANK(rounds_cum_time[[#This Row],[100]],rounds_cum_time[100],1),"."))</f>
        <v>77.</v>
      </c>
      <c r="DF80" s="129" t="str">
        <f>IF(ISBLANK(laps_times[[#This Row],[101]]),"DNF",CONCATENATE(RANK(rounds_cum_time[[#This Row],[101]],rounds_cum_time[101],1),"."))</f>
        <v>77.</v>
      </c>
      <c r="DG80" s="129" t="str">
        <f>IF(ISBLANK(laps_times[[#This Row],[102]]),"DNF",CONCATENATE(RANK(rounds_cum_time[[#This Row],[102]],rounds_cum_time[102],1),"."))</f>
        <v>77.</v>
      </c>
      <c r="DH80" s="129" t="str">
        <f>IF(ISBLANK(laps_times[[#This Row],[103]]),"DNF",CONCATENATE(RANK(rounds_cum_time[[#This Row],[103]],rounds_cum_time[103],1),"."))</f>
        <v>77.</v>
      </c>
      <c r="DI80" s="130" t="str">
        <f>IF(ISBLANK(laps_times[[#This Row],[104]]),"DNF",CONCATENATE(RANK(rounds_cum_time[[#This Row],[104]],rounds_cum_time[104],1),"."))</f>
        <v>77.</v>
      </c>
      <c r="DJ80" s="130" t="str">
        <f>IF(ISBLANK(laps_times[[#This Row],[105]]),"DNF",CONCATENATE(RANK(rounds_cum_time[[#This Row],[105]],rounds_cum_time[105],1),"."))</f>
        <v>77.</v>
      </c>
    </row>
    <row r="81" spans="2:114">
      <c r="B81" s="123">
        <f>laps_times[[#This Row],[poř]]</f>
        <v>78</v>
      </c>
      <c r="C81" s="128">
        <f>laps_times[[#This Row],[s.č.]]</f>
        <v>74</v>
      </c>
      <c r="D81" s="124" t="str">
        <f>laps_times[[#This Row],[jméno]]</f>
        <v>Šloufová Pavlína</v>
      </c>
      <c r="E81" s="125">
        <f>laps_times[[#This Row],[roč]]</f>
        <v>1989</v>
      </c>
      <c r="F81" s="125" t="str">
        <f>laps_times[[#This Row],[kat]]</f>
        <v>Z1</v>
      </c>
      <c r="G81" s="125">
        <f>laps_times[[#This Row],[poř_kat]]</f>
        <v>6</v>
      </c>
      <c r="H81" s="124" t="str">
        <f>IF(ISBLANK(laps_times[[#This Row],[klub]]),"-",laps_times[[#This Row],[klub]])</f>
        <v>Rozběháme Česko Klatovy</v>
      </c>
      <c r="I81" s="133">
        <f>laps_times[[#This Row],[celk. čas]]</f>
        <v>0.19834375000000001</v>
      </c>
      <c r="J81" s="129" t="str">
        <f>IF(ISBLANK(laps_times[[#This Row],[1]]),"DNF",CONCATENATE(RANK(rounds_cum_time[[#This Row],[1]],rounds_cum_time[1],1),"."))</f>
        <v>75.</v>
      </c>
      <c r="K81" s="129" t="str">
        <f>IF(ISBLANK(laps_times[[#This Row],[2]]),"DNF",CONCATENATE(RANK(rounds_cum_time[[#This Row],[2]],rounds_cum_time[2],1),"."))</f>
        <v>75.</v>
      </c>
      <c r="L81" s="129" t="str">
        <f>IF(ISBLANK(laps_times[[#This Row],[3]]),"DNF",CONCATENATE(RANK(rounds_cum_time[[#This Row],[3]],rounds_cum_time[3],1),"."))</f>
        <v>76.</v>
      </c>
      <c r="M81" s="129" t="str">
        <f>IF(ISBLANK(laps_times[[#This Row],[4]]),"DNF",CONCATENATE(RANK(rounds_cum_time[[#This Row],[4]],rounds_cum_time[4],1),"."))</f>
        <v>78.</v>
      </c>
      <c r="N81" s="129" t="str">
        <f>IF(ISBLANK(laps_times[[#This Row],[5]]),"DNF",CONCATENATE(RANK(rounds_cum_time[[#This Row],[5]],rounds_cum_time[5],1),"."))</f>
        <v>78.</v>
      </c>
      <c r="O81" s="129" t="str">
        <f>IF(ISBLANK(laps_times[[#This Row],[6]]),"DNF",CONCATENATE(RANK(rounds_cum_time[[#This Row],[6]],rounds_cum_time[6],1),"."))</f>
        <v>78.</v>
      </c>
      <c r="P81" s="129" t="str">
        <f>IF(ISBLANK(laps_times[[#This Row],[7]]),"DNF",CONCATENATE(RANK(rounds_cum_time[[#This Row],[7]],rounds_cum_time[7],1),"."))</f>
        <v>80.</v>
      </c>
      <c r="Q81" s="129" t="str">
        <f>IF(ISBLANK(laps_times[[#This Row],[8]]),"DNF",CONCATENATE(RANK(rounds_cum_time[[#This Row],[8]],rounds_cum_time[8],1),"."))</f>
        <v>81.</v>
      </c>
      <c r="R81" s="129" t="str">
        <f>IF(ISBLANK(laps_times[[#This Row],[9]]),"DNF",CONCATENATE(RANK(rounds_cum_time[[#This Row],[9]],rounds_cum_time[9],1),"."))</f>
        <v>81.</v>
      </c>
      <c r="S81" s="129" t="str">
        <f>IF(ISBLANK(laps_times[[#This Row],[10]]),"DNF",CONCATENATE(RANK(rounds_cum_time[[#This Row],[10]],rounds_cum_time[10],1),"."))</f>
        <v>81.</v>
      </c>
      <c r="T81" s="129" t="str">
        <f>IF(ISBLANK(laps_times[[#This Row],[11]]),"DNF",CONCATENATE(RANK(rounds_cum_time[[#This Row],[11]],rounds_cum_time[11],1),"."))</f>
        <v>81.</v>
      </c>
      <c r="U81" s="129" t="str">
        <f>IF(ISBLANK(laps_times[[#This Row],[12]]),"DNF",CONCATENATE(RANK(rounds_cum_time[[#This Row],[12]],rounds_cum_time[12],1),"."))</f>
        <v>81.</v>
      </c>
      <c r="V81" s="129" t="str">
        <f>IF(ISBLANK(laps_times[[#This Row],[13]]),"DNF",CONCATENATE(RANK(rounds_cum_time[[#This Row],[13]],rounds_cum_time[13],1),"."))</f>
        <v>81.</v>
      </c>
      <c r="W81" s="129" t="str">
        <f>IF(ISBLANK(laps_times[[#This Row],[14]]),"DNF",CONCATENATE(RANK(rounds_cum_time[[#This Row],[14]],rounds_cum_time[14],1),"."))</f>
        <v>82.</v>
      </c>
      <c r="X81" s="129" t="str">
        <f>IF(ISBLANK(laps_times[[#This Row],[15]]),"DNF",CONCATENATE(RANK(rounds_cum_time[[#This Row],[15]],rounds_cum_time[15],1),"."))</f>
        <v>82.</v>
      </c>
      <c r="Y81" s="129" t="str">
        <f>IF(ISBLANK(laps_times[[#This Row],[16]]),"DNF",CONCATENATE(RANK(rounds_cum_time[[#This Row],[16]],rounds_cum_time[16],1),"."))</f>
        <v>82.</v>
      </c>
      <c r="Z81" s="129" t="str">
        <f>IF(ISBLANK(laps_times[[#This Row],[17]]),"DNF",CONCATENATE(RANK(rounds_cum_time[[#This Row],[17]],rounds_cum_time[17],1),"."))</f>
        <v>82.</v>
      </c>
      <c r="AA81" s="129" t="str">
        <f>IF(ISBLANK(laps_times[[#This Row],[18]]),"DNF",CONCATENATE(RANK(rounds_cum_time[[#This Row],[18]],rounds_cum_time[18],1),"."))</f>
        <v>82.</v>
      </c>
      <c r="AB81" s="129" t="str">
        <f>IF(ISBLANK(laps_times[[#This Row],[19]]),"DNF",CONCATENATE(RANK(rounds_cum_time[[#This Row],[19]],rounds_cum_time[19],1),"."))</f>
        <v>82.</v>
      </c>
      <c r="AC81" s="129" t="str">
        <f>IF(ISBLANK(laps_times[[#This Row],[20]]),"DNF",CONCATENATE(RANK(rounds_cum_time[[#This Row],[20]],rounds_cum_time[20],1),"."))</f>
        <v>81.</v>
      </c>
      <c r="AD81" s="129" t="str">
        <f>IF(ISBLANK(laps_times[[#This Row],[21]]),"DNF",CONCATENATE(RANK(rounds_cum_time[[#This Row],[21]],rounds_cum_time[21],1),"."))</f>
        <v>81.</v>
      </c>
      <c r="AE81" s="129" t="str">
        <f>IF(ISBLANK(laps_times[[#This Row],[22]]),"DNF",CONCATENATE(RANK(rounds_cum_time[[#This Row],[22]],rounds_cum_time[22],1),"."))</f>
        <v>81.</v>
      </c>
      <c r="AF81" s="129" t="str">
        <f>IF(ISBLANK(laps_times[[#This Row],[23]]),"DNF",CONCATENATE(RANK(rounds_cum_time[[#This Row],[23]],rounds_cum_time[23],1),"."))</f>
        <v>81.</v>
      </c>
      <c r="AG81" s="129" t="str">
        <f>IF(ISBLANK(laps_times[[#This Row],[24]]),"DNF",CONCATENATE(RANK(rounds_cum_time[[#This Row],[24]],rounds_cum_time[24],1),"."))</f>
        <v>81.</v>
      </c>
      <c r="AH81" s="129" t="str">
        <f>IF(ISBLANK(laps_times[[#This Row],[25]]),"DNF",CONCATENATE(RANK(rounds_cum_time[[#This Row],[25]],rounds_cum_time[25],1),"."))</f>
        <v>81.</v>
      </c>
      <c r="AI81" s="129" t="str">
        <f>IF(ISBLANK(laps_times[[#This Row],[26]]),"DNF",CONCATENATE(RANK(rounds_cum_time[[#This Row],[26]],rounds_cum_time[26],1),"."))</f>
        <v>81.</v>
      </c>
      <c r="AJ81" s="129" t="str">
        <f>IF(ISBLANK(laps_times[[#This Row],[27]]),"DNF",CONCATENATE(RANK(rounds_cum_time[[#This Row],[27]],rounds_cum_time[27],1),"."))</f>
        <v>81.</v>
      </c>
      <c r="AK81" s="129" t="str">
        <f>IF(ISBLANK(laps_times[[#This Row],[28]]),"DNF",CONCATENATE(RANK(rounds_cum_time[[#This Row],[28]],rounds_cum_time[28],1),"."))</f>
        <v>81.</v>
      </c>
      <c r="AL81" s="129" t="str">
        <f>IF(ISBLANK(laps_times[[#This Row],[29]]),"DNF",CONCATENATE(RANK(rounds_cum_time[[#This Row],[29]],rounds_cum_time[29],1),"."))</f>
        <v>81.</v>
      </c>
      <c r="AM81" s="129" t="str">
        <f>IF(ISBLANK(laps_times[[#This Row],[30]]),"DNF",CONCATENATE(RANK(rounds_cum_time[[#This Row],[30]],rounds_cum_time[30],1),"."))</f>
        <v>81.</v>
      </c>
      <c r="AN81" s="129" t="str">
        <f>IF(ISBLANK(laps_times[[#This Row],[31]]),"DNF",CONCATENATE(RANK(rounds_cum_time[[#This Row],[31]],rounds_cum_time[31],1),"."))</f>
        <v>82.</v>
      </c>
      <c r="AO81" s="129" t="str">
        <f>IF(ISBLANK(laps_times[[#This Row],[32]]),"DNF",CONCATENATE(RANK(rounds_cum_time[[#This Row],[32]],rounds_cum_time[32],1),"."))</f>
        <v>82.</v>
      </c>
      <c r="AP81" s="129" t="str">
        <f>IF(ISBLANK(laps_times[[#This Row],[33]]),"DNF",CONCATENATE(RANK(rounds_cum_time[[#This Row],[33]],rounds_cum_time[33],1),"."))</f>
        <v>82.</v>
      </c>
      <c r="AQ81" s="129" t="str">
        <f>IF(ISBLANK(laps_times[[#This Row],[34]]),"DNF",CONCATENATE(RANK(rounds_cum_time[[#This Row],[34]],rounds_cum_time[34],1),"."))</f>
        <v>82.</v>
      </c>
      <c r="AR81" s="129" t="str">
        <f>IF(ISBLANK(laps_times[[#This Row],[35]]),"DNF",CONCATENATE(RANK(rounds_cum_time[[#This Row],[35]],rounds_cum_time[35],1),"."))</f>
        <v>82.</v>
      </c>
      <c r="AS81" s="129" t="str">
        <f>IF(ISBLANK(laps_times[[#This Row],[36]]),"DNF",CONCATENATE(RANK(rounds_cum_time[[#This Row],[36]],rounds_cum_time[36],1),"."))</f>
        <v>82.</v>
      </c>
      <c r="AT81" s="129" t="str">
        <f>IF(ISBLANK(laps_times[[#This Row],[37]]),"DNF",CONCATENATE(RANK(rounds_cum_time[[#This Row],[37]],rounds_cum_time[37],1),"."))</f>
        <v>84.</v>
      </c>
      <c r="AU81" s="129" t="str">
        <f>IF(ISBLANK(laps_times[[#This Row],[38]]),"DNF",CONCATENATE(RANK(rounds_cum_time[[#This Row],[38]],rounds_cum_time[38],1),"."))</f>
        <v>83.</v>
      </c>
      <c r="AV81" s="129" t="str">
        <f>IF(ISBLANK(laps_times[[#This Row],[39]]),"DNF",CONCATENATE(RANK(rounds_cum_time[[#This Row],[39]],rounds_cum_time[39],1),"."))</f>
        <v>83.</v>
      </c>
      <c r="AW81" s="129" t="str">
        <f>IF(ISBLANK(laps_times[[#This Row],[40]]),"DNF",CONCATENATE(RANK(rounds_cum_time[[#This Row],[40]],rounds_cum_time[40],1),"."))</f>
        <v>82.</v>
      </c>
      <c r="AX81" s="129" t="str">
        <f>IF(ISBLANK(laps_times[[#This Row],[41]]),"DNF",CONCATENATE(RANK(rounds_cum_time[[#This Row],[41]],rounds_cum_time[41],1),"."))</f>
        <v>82.</v>
      </c>
      <c r="AY81" s="129" t="str">
        <f>IF(ISBLANK(laps_times[[#This Row],[42]]),"DNF",CONCATENATE(RANK(rounds_cum_time[[#This Row],[42]],rounds_cum_time[42],1),"."))</f>
        <v>82.</v>
      </c>
      <c r="AZ81" s="129" t="str">
        <f>IF(ISBLANK(laps_times[[#This Row],[43]]),"DNF",CONCATENATE(RANK(rounds_cum_time[[#This Row],[43]],rounds_cum_time[43],1),"."))</f>
        <v>82.</v>
      </c>
      <c r="BA81" s="129" t="str">
        <f>IF(ISBLANK(laps_times[[#This Row],[44]]),"DNF",CONCATENATE(RANK(rounds_cum_time[[#This Row],[44]],rounds_cum_time[44],1),"."))</f>
        <v>82.</v>
      </c>
      <c r="BB81" s="129" t="str">
        <f>IF(ISBLANK(laps_times[[#This Row],[45]]),"DNF",CONCATENATE(RANK(rounds_cum_time[[#This Row],[45]],rounds_cum_time[45],1),"."))</f>
        <v>84.</v>
      </c>
      <c r="BC81" s="129" t="str">
        <f>IF(ISBLANK(laps_times[[#This Row],[46]]),"DNF",CONCATENATE(RANK(rounds_cum_time[[#This Row],[46]],rounds_cum_time[46],1),"."))</f>
        <v>84.</v>
      </c>
      <c r="BD81" s="129" t="str">
        <f>IF(ISBLANK(laps_times[[#This Row],[47]]),"DNF",CONCATENATE(RANK(rounds_cum_time[[#This Row],[47]],rounds_cum_time[47],1),"."))</f>
        <v>84.</v>
      </c>
      <c r="BE81" s="129" t="str">
        <f>IF(ISBLANK(laps_times[[#This Row],[48]]),"DNF",CONCATENATE(RANK(rounds_cum_time[[#This Row],[48]],rounds_cum_time[48],1),"."))</f>
        <v>84.</v>
      </c>
      <c r="BF81" s="129" t="str">
        <f>IF(ISBLANK(laps_times[[#This Row],[49]]),"DNF",CONCATENATE(RANK(rounds_cum_time[[#This Row],[49]],rounds_cum_time[49],1),"."))</f>
        <v>84.</v>
      </c>
      <c r="BG81" s="129" t="str">
        <f>IF(ISBLANK(laps_times[[#This Row],[50]]),"DNF",CONCATENATE(RANK(rounds_cum_time[[#This Row],[50]],rounds_cum_time[50],1),"."))</f>
        <v>84.</v>
      </c>
      <c r="BH81" s="129" t="str">
        <f>IF(ISBLANK(laps_times[[#This Row],[51]]),"DNF",CONCATENATE(RANK(rounds_cum_time[[#This Row],[51]],rounds_cum_time[51],1),"."))</f>
        <v>83.</v>
      </c>
      <c r="BI81" s="129" t="str">
        <f>IF(ISBLANK(laps_times[[#This Row],[52]]),"DNF",CONCATENATE(RANK(rounds_cum_time[[#This Row],[52]],rounds_cum_time[52],1),"."))</f>
        <v>85.</v>
      </c>
      <c r="BJ81" s="129" t="str">
        <f>IF(ISBLANK(laps_times[[#This Row],[53]]),"DNF",CONCATENATE(RANK(rounds_cum_time[[#This Row],[53]],rounds_cum_time[53],1),"."))</f>
        <v>85.</v>
      </c>
      <c r="BK81" s="129" t="str">
        <f>IF(ISBLANK(laps_times[[#This Row],[54]]),"DNF",CONCATENATE(RANK(rounds_cum_time[[#This Row],[54]],rounds_cum_time[54],1),"."))</f>
        <v>83.</v>
      </c>
      <c r="BL81" s="129" t="str">
        <f>IF(ISBLANK(laps_times[[#This Row],[55]]),"DNF",CONCATENATE(RANK(rounds_cum_time[[#This Row],[55]],rounds_cum_time[55],1),"."))</f>
        <v>83.</v>
      </c>
      <c r="BM81" s="129" t="str">
        <f>IF(ISBLANK(laps_times[[#This Row],[56]]),"DNF",CONCATENATE(RANK(rounds_cum_time[[#This Row],[56]],rounds_cum_time[56],1),"."))</f>
        <v>83.</v>
      </c>
      <c r="BN81" s="129" t="str">
        <f>IF(ISBLANK(laps_times[[#This Row],[57]]),"DNF",CONCATENATE(RANK(rounds_cum_time[[#This Row],[57]],rounds_cum_time[57],1),"."))</f>
        <v>83.</v>
      </c>
      <c r="BO81" s="129" t="str">
        <f>IF(ISBLANK(laps_times[[#This Row],[58]]),"DNF",CONCATENATE(RANK(rounds_cum_time[[#This Row],[58]],rounds_cum_time[58],1),"."))</f>
        <v>83.</v>
      </c>
      <c r="BP81" s="129" t="str">
        <f>IF(ISBLANK(laps_times[[#This Row],[59]]),"DNF",CONCATENATE(RANK(rounds_cum_time[[#This Row],[59]],rounds_cum_time[59],1),"."))</f>
        <v>83.</v>
      </c>
      <c r="BQ81" s="129" t="str">
        <f>IF(ISBLANK(laps_times[[#This Row],[60]]),"DNF",CONCATENATE(RANK(rounds_cum_time[[#This Row],[60]],rounds_cum_time[60],1),"."))</f>
        <v>83.</v>
      </c>
      <c r="BR81" s="129" t="str">
        <f>IF(ISBLANK(laps_times[[#This Row],[61]]),"DNF",CONCATENATE(RANK(rounds_cum_time[[#This Row],[61]],rounds_cum_time[61],1),"."))</f>
        <v>83.</v>
      </c>
      <c r="BS81" s="129" t="str">
        <f>IF(ISBLANK(laps_times[[#This Row],[62]]),"DNF",CONCATENATE(RANK(rounds_cum_time[[#This Row],[62]],rounds_cum_time[62],1),"."))</f>
        <v>83.</v>
      </c>
      <c r="BT81" s="129" t="str">
        <f>IF(ISBLANK(laps_times[[#This Row],[63]]),"DNF",CONCATENATE(RANK(rounds_cum_time[[#This Row],[63]],rounds_cum_time[63],1),"."))</f>
        <v>83.</v>
      </c>
      <c r="BU81" s="129" t="str">
        <f>IF(ISBLANK(laps_times[[#This Row],[64]]),"DNF",CONCATENATE(RANK(rounds_cum_time[[#This Row],[64]],rounds_cum_time[64],1),"."))</f>
        <v>83.</v>
      </c>
      <c r="BV81" s="129" t="str">
        <f>IF(ISBLANK(laps_times[[#This Row],[65]]),"DNF",CONCATENATE(RANK(rounds_cum_time[[#This Row],[65]],rounds_cum_time[65],1),"."))</f>
        <v>83.</v>
      </c>
      <c r="BW81" s="129" t="str">
        <f>IF(ISBLANK(laps_times[[#This Row],[66]]),"DNF",CONCATENATE(RANK(rounds_cum_time[[#This Row],[66]],rounds_cum_time[66],1),"."))</f>
        <v>83.</v>
      </c>
      <c r="BX81" s="129" t="str">
        <f>IF(ISBLANK(laps_times[[#This Row],[67]]),"DNF",CONCATENATE(RANK(rounds_cum_time[[#This Row],[67]],rounds_cum_time[67],1),"."))</f>
        <v>83.</v>
      </c>
      <c r="BY81" s="129" t="str">
        <f>IF(ISBLANK(laps_times[[#This Row],[68]]),"DNF",CONCATENATE(RANK(rounds_cum_time[[#This Row],[68]],rounds_cum_time[68],1),"."))</f>
        <v>83.</v>
      </c>
      <c r="BZ81" s="129" t="str">
        <f>IF(ISBLANK(laps_times[[#This Row],[69]]),"DNF",CONCATENATE(RANK(rounds_cum_time[[#This Row],[69]],rounds_cum_time[69],1),"."))</f>
        <v>83.</v>
      </c>
      <c r="CA81" s="129" t="str">
        <f>IF(ISBLANK(laps_times[[#This Row],[70]]),"DNF",CONCATENATE(RANK(rounds_cum_time[[#This Row],[70]],rounds_cum_time[70],1),"."))</f>
        <v>83.</v>
      </c>
      <c r="CB81" s="129" t="str">
        <f>IF(ISBLANK(laps_times[[#This Row],[71]]),"DNF",CONCATENATE(RANK(rounds_cum_time[[#This Row],[71]],rounds_cum_time[71],1),"."))</f>
        <v>83.</v>
      </c>
      <c r="CC81" s="129" t="str">
        <f>IF(ISBLANK(laps_times[[#This Row],[72]]),"DNF",CONCATENATE(RANK(rounds_cum_time[[#This Row],[72]],rounds_cum_time[72],1),"."))</f>
        <v>83.</v>
      </c>
      <c r="CD81" s="129" t="str">
        <f>IF(ISBLANK(laps_times[[#This Row],[73]]),"DNF",CONCATENATE(RANK(rounds_cum_time[[#This Row],[73]],rounds_cum_time[73],1),"."))</f>
        <v>82.</v>
      </c>
      <c r="CE81" s="129" t="str">
        <f>IF(ISBLANK(laps_times[[#This Row],[74]]),"DNF",CONCATENATE(RANK(rounds_cum_time[[#This Row],[74]],rounds_cum_time[74],1),"."))</f>
        <v>83.</v>
      </c>
      <c r="CF81" s="129" t="str">
        <f>IF(ISBLANK(laps_times[[#This Row],[75]]),"DNF",CONCATENATE(RANK(rounds_cum_time[[#This Row],[75]],rounds_cum_time[75],1),"."))</f>
        <v>83.</v>
      </c>
      <c r="CG81" s="129" t="str">
        <f>IF(ISBLANK(laps_times[[#This Row],[76]]),"DNF",CONCATENATE(RANK(rounds_cum_time[[#This Row],[76]],rounds_cum_time[76],1),"."))</f>
        <v>83.</v>
      </c>
      <c r="CH81" s="129" t="str">
        <f>IF(ISBLANK(laps_times[[#This Row],[77]]),"DNF",CONCATENATE(RANK(rounds_cum_time[[#This Row],[77]],rounds_cum_time[77],1),"."))</f>
        <v>82.</v>
      </c>
      <c r="CI81" s="129" t="str">
        <f>IF(ISBLANK(laps_times[[#This Row],[78]]),"DNF",CONCATENATE(RANK(rounds_cum_time[[#This Row],[78]],rounds_cum_time[78],1),"."))</f>
        <v>82.</v>
      </c>
      <c r="CJ81" s="129" t="str">
        <f>IF(ISBLANK(laps_times[[#This Row],[79]]),"DNF",CONCATENATE(RANK(rounds_cum_time[[#This Row],[79]],rounds_cum_time[79],1),"."))</f>
        <v>82.</v>
      </c>
      <c r="CK81" s="129" t="str">
        <f>IF(ISBLANK(laps_times[[#This Row],[80]]),"DNF",CONCATENATE(RANK(rounds_cum_time[[#This Row],[80]],rounds_cum_time[80],1),"."))</f>
        <v>82.</v>
      </c>
      <c r="CL81" s="129" t="str">
        <f>IF(ISBLANK(laps_times[[#This Row],[81]]),"DNF",CONCATENATE(RANK(rounds_cum_time[[#This Row],[81]],rounds_cum_time[81],1),"."))</f>
        <v>82.</v>
      </c>
      <c r="CM81" s="129" t="str">
        <f>IF(ISBLANK(laps_times[[#This Row],[82]]),"DNF",CONCATENATE(RANK(rounds_cum_time[[#This Row],[82]],rounds_cum_time[82],1),"."))</f>
        <v>82.</v>
      </c>
      <c r="CN81" s="129" t="str">
        <f>IF(ISBLANK(laps_times[[#This Row],[83]]),"DNF",CONCATENATE(RANK(rounds_cum_time[[#This Row],[83]],rounds_cum_time[83],1),"."))</f>
        <v>82.</v>
      </c>
      <c r="CO81" s="129" t="str">
        <f>IF(ISBLANK(laps_times[[#This Row],[84]]),"DNF",CONCATENATE(RANK(rounds_cum_time[[#This Row],[84]],rounds_cum_time[84],1),"."))</f>
        <v>82.</v>
      </c>
      <c r="CP81" s="129" t="str">
        <f>IF(ISBLANK(laps_times[[#This Row],[85]]),"DNF",CONCATENATE(RANK(rounds_cum_time[[#This Row],[85]],rounds_cum_time[85],1),"."))</f>
        <v>81.</v>
      </c>
      <c r="CQ81" s="129" t="str">
        <f>IF(ISBLANK(laps_times[[#This Row],[86]]),"DNF",CONCATENATE(RANK(rounds_cum_time[[#This Row],[86]],rounds_cum_time[86],1),"."))</f>
        <v>81.</v>
      </c>
      <c r="CR81" s="129" t="str">
        <f>IF(ISBLANK(laps_times[[#This Row],[87]]),"DNF",CONCATENATE(RANK(rounds_cum_time[[#This Row],[87]],rounds_cum_time[87],1),"."))</f>
        <v>80.</v>
      </c>
      <c r="CS81" s="129" t="str">
        <f>IF(ISBLANK(laps_times[[#This Row],[88]]),"DNF",CONCATENATE(RANK(rounds_cum_time[[#This Row],[88]],rounds_cum_time[88],1),"."))</f>
        <v>80.</v>
      </c>
      <c r="CT81" s="129" t="str">
        <f>IF(ISBLANK(laps_times[[#This Row],[89]]),"DNF",CONCATENATE(RANK(rounds_cum_time[[#This Row],[89]],rounds_cum_time[89],1),"."))</f>
        <v>80.</v>
      </c>
      <c r="CU81" s="129" t="str">
        <f>IF(ISBLANK(laps_times[[#This Row],[90]]),"DNF",CONCATENATE(RANK(rounds_cum_time[[#This Row],[90]],rounds_cum_time[90],1),"."))</f>
        <v>78.</v>
      </c>
      <c r="CV81" s="129" t="str">
        <f>IF(ISBLANK(laps_times[[#This Row],[91]]),"DNF",CONCATENATE(RANK(rounds_cum_time[[#This Row],[91]],rounds_cum_time[91],1),"."))</f>
        <v>78.</v>
      </c>
      <c r="CW81" s="129" t="str">
        <f>IF(ISBLANK(laps_times[[#This Row],[92]]),"DNF",CONCATENATE(RANK(rounds_cum_time[[#This Row],[92]],rounds_cum_time[92],1),"."))</f>
        <v>78.</v>
      </c>
      <c r="CX81" s="129" t="str">
        <f>IF(ISBLANK(laps_times[[#This Row],[93]]),"DNF",CONCATENATE(RANK(rounds_cum_time[[#This Row],[93]],rounds_cum_time[93],1),"."))</f>
        <v>78.</v>
      </c>
      <c r="CY81" s="129" t="str">
        <f>IF(ISBLANK(laps_times[[#This Row],[94]]),"DNF",CONCATENATE(RANK(rounds_cum_time[[#This Row],[94]],rounds_cum_time[94],1),"."))</f>
        <v>78.</v>
      </c>
      <c r="CZ81" s="129" t="str">
        <f>IF(ISBLANK(laps_times[[#This Row],[95]]),"DNF",CONCATENATE(RANK(rounds_cum_time[[#This Row],[95]],rounds_cum_time[95],1),"."))</f>
        <v>78.</v>
      </c>
      <c r="DA81" s="129" t="str">
        <f>IF(ISBLANK(laps_times[[#This Row],[96]]),"DNF",CONCATENATE(RANK(rounds_cum_time[[#This Row],[96]],rounds_cum_time[96],1),"."))</f>
        <v>78.</v>
      </c>
      <c r="DB81" s="129" t="str">
        <f>IF(ISBLANK(laps_times[[#This Row],[97]]),"DNF",CONCATENATE(RANK(rounds_cum_time[[#This Row],[97]],rounds_cum_time[97],1),"."))</f>
        <v>78.</v>
      </c>
      <c r="DC81" s="129" t="str">
        <f>IF(ISBLANK(laps_times[[#This Row],[98]]),"DNF",CONCATENATE(RANK(rounds_cum_time[[#This Row],[98]],rounds_cum_time[98],1),"."))</f>
        <v>78.</v>
      </c>
      <c r="DD81" s="129" t="str">
        <f>IF(ISBLANK(laps_times[[#This Row],[99]]),"DNF",CONCATENATE(RANK(rounds_cum_time[[#This Row],[99]],rounds_cum_time[99],1),"."))</f>
        <v>78.</v>
      </c>
      <c r="DE81" s="129" t="str">
        <f>IF(ISBLANK(laps_times[[#This Row],[100]]),"DNF",CONCATENATE(RANK(rounds_cum_time[[#This Row],[100]],rounds_cum_time[100],1),"."))</f>
        <v>78.</v>
      </c>
      <c r="DF81" s="129" t="str">
        <f>IF(ISBLANK(laps_times[[#This Row],[101]]),"DNF",CONCATENATE(RANK(rounds_cum_time[[#This Row],[101]],rounds_cum_time[101],1),"."))</f>
        <v>78.</v>
      </c>
      <c r="DG81" s="129" t="str">
        <f>IF(ISBLANK(laps_times[[#This Row],[102]]),"DNF",CONCATENATE(RANK(rounds_cum_time[[#This Row],[102]],rounds_cum_time[102],1),"."))</f>
        <v>78.</v>
      </c>
      <c r="DH81" s="129" t="str">
        <f>IF(ISBLANK(laps_times[[#This Row],[103]]),"DNF",CONCATENATE(RANK(rounds_cum_time[[#This Row],[103]],rounds_cum_time[103],1),"."))</f>
        <v>78.</v>
      </c>
      <c r="DI81" s="130" t="str">
        <f>IF(ISBLANK(laps_times[[#This Row],[104]]),"DNF",CONCATENATE(RANK(rounds_cum_time[[#This Row],[104]],rounds_cum_time[104],1),"."))</f>
        <v>78.</v>
      </c>
      <c r="DJ81" s="130" t="str">
        <f>IF(ISBLANK(laps_times[[#This Row],[105]]),"DNF",CONCATENATE(RANK(rounds_cum_time[[#This Row],[105]],rounds_cum_time[105],1),"."))</f>
        <v>78.</v>
      </c>
    </row>
    <row r="82" spans="2:114">
      <c r="B82" s="123">
        <f>laps_times[[#This Row],[poř]]</f>
        <v>79</v>
      </c>
      <c r="C82" s="128">
        <f>laps_times[[#This Row],[s.č.]]</f>
        <v>7</v>
      </c>
      <c r="D82" s="124" t="str">
        <f>laps_times[[#This Row],[jméno]]</f>
        <v>Němečková Martina</v>
      </c>
      <c r="E82" s="125">
        <f>laps_times[[#This Row],[roč]]</f>
        <v>1965</v>
      </c>
      <c r="F82" s="125" t="str">
        <f>laps_times[[#This Row],[kat]]</f>
        <v>Z2</v>
      </c>
      <c r="G82" s="125">
        <f>laps_times[[#This Row],[poř_kat]]</f>
        <v>7</v>
      </c>
      <c r="H82" s="124" t="str">
        <f>IF(ISBLANK(laps_times[[#This Row],[klub]]),"-",laps_times[[#This Row],[klub]])</f>
        <v>SK 4 DV ČB</v>
      </c>
      <c r="I82" s="133">
        <f>laps_times[[#This Row],[celk. čas]]</f>
        <v>0.20147222222222219</v>
      </c>
      <c r="J82" s="129" t="str">
        <f>IF(ISBLANK(laps_times[[#This Row],[1]]),"DNF",CONCATENATE(RANK(rounds_cum_time[[#This Row],[1]],rounds_cum_time[1],1),"."))</f>
        <v>78.</v>
      </c>
      <c r="K82" s="129" t="str">
        <f>IF(ISBLANK(laps_times[[#This Row],[2]]),"DNF",CONCATENATE(RANK(rounds_cum_time[[#This Row],[2]],rounds_cum_time[2],1),"."))</f>
        <v>79.</v>
      </c>
      <c r="L82" s="129" t="str">
        <f>IF(ISBLANK(laps_times[[#This Row],[3]]),"DNF",CONCATENATE(RANK(rounds_cum_time[[#This Row],[3]],rounds_cum_time[3],1),"."))</f>
        <v>80.</v>
      </c>
      <c r="M82" s="129" t="str">
        <f>IF(ISBLANK(laps_times[[#This Row],[4]]),"DNF",CONCATENATE(RANK(rounds_cum_time[[#This Row],[4]],rounds_cum_time[4],1),"."))</f>
        <v>83.</v>
      </c>
      <c r="N82" s="129" t="str">
        <f>IF(ISBLANK(laps_times[[#This Row],[5]]),"DNF",CONCATENATE(RANK(rounds_cum_time[[#This Row],[5]],rounds_cum_time[5],1),"."))</f>
        <v>83.</v>
      </c>
      <c r="O82" s="129" t="str">
        <f>IF(ISBLANK(laps_times[[#This Row],[6]]),"DNF",CONCATENATE(RANK(rounds_cum_time[[#This Row],[6]],rounds_cum_time[6],1),"."))</f>
        <v>83.</v>
      </c>
      <c r="P82" s="129" t="str">
        <f>IF(ISBLANK(laps_times[[#This Row],[7]]),"DNF",CONCATENATE(RANK(rounds_cum_time[[#This Row],[7]],rounds_cum_time[7],1),"."))</f>
        <v>83.</v>
      </c>
      <c r="Q82" s="129" t="str">
        <f>IF(ISBLANK(laps_times[[#This Row],[8]]),"DNF",CONCATENATE(RANK(rounds_cum_time[[#This Row],[8]],rounds_cum_time[8],1),"."))</f>
        <v>83.</v>
      </c>
      <c r="R82" s="129" t="str">
        <f>IF(ISBLANK(laps_times[[#This Row],[9]]),"DNF",CONCATENATE(RANK(rounds_cum_time[[#This Row],[9]],rounds_cum_time[9],1),"."))</f>
        <v>83.</v>
      </c>
      <c r="S82" s="129" t="str">
        <f>IF(ISBLANK(laps_times[[#This Row],[10]]),"DNF",CONCATENATE(RANK(rounds_cum_time[[#This Row],[10]],rounds_cum_time[10],1),"."))</f>
        <v>83.</v>
      </c>
      <c r="T82" s="129" t="str">
        <f>IF(ISBLANK(laps_times[[#This Row],[11]]),"DNF",CONCATENATE(RANK(rounds_cum_time[[#This Row],[11]],rounds_cum_time[11],1),"."))</f>
        <v>83.</v>
      </c>
      <c r="U82" s="129" t="str">
        <f>IF(ISBLANK(laps_times[[#This Row],[12]]),"DNF",CONCATENATE(RANK(rounds_cum_time[[#This Row],[12]],rounds_cum_time[12],1),"."))</f>
        <v>83.</v>
      </c>
      <c r="V82" s="129" t="str">
        <f>IF(ISBLANK(laps_times[[#This Row],[13]]),"DNF",CONCATENATE(RANK(rounds_cum_time[[#This Row],[13]],rounds_cum_time[13],1),"."))</f>
        <v>83.</v>
      </c>
      <c r="W82" s="129" t="str">
        <f>IF(ISBLANK(laps_times[[#This Row],[14]]),"DNF",CONCATENATE(RANK(rounds_cum_time[[#This Row],[14]],rounds_cum_time[14],1),"."))</f>
        <v>83.</v>
      </c>
      <c r="X82" s="129" t="str">
        <f>IF(ISBLANK(laps_times[[#This Row],[15]]),"DNF",CONCATENATE(RANK(rounds_cum_time[[#This Row],[15]],rounds_cum_time[15],1),"."))</f>
        <v>83.</v>
      </c>
      <c r="Y82" s="129" t="str">
        <f>IF(ISBLANK(laps_times[[#This Row],[16]]),"DNF",CONCATENATE(RANK(rounds_cum_time[[#This Row],[16]],rounds_cum_time[16],1),"."))</f>
        <v>83.</v>
      </c>
      <c r="Z82" s="129" t="str">
        <f>IF(ISBLANK(laps_times[[#This Row],[17]]),"DNF",CONCATENATE(RANK(rounds_cum_time[[#This Row],[17]],rounds_cum_time[17],1),"."))</f>
        <v>83.</v>
      </c>
      <c r="AA82" s="129" t="str">
        <f>IF(ISBLANK(laps_times[[#This Row],[18]]),"DNF",CONCATENATE(RANK(rounds_cum_time[[#This Row],[18]],rounds_cum_time[18],1),"."))</f>
        <v>83.</v>
      </c>
      <c r="AB82" s="129" t="str">
        <f>IF(ISBLANK(laps_times[[#This Row],[19]]),"DNF",CONCATENATE(RANK(rounds_cum_time[[#This Row],[19]],rounds_cum_time[19],1),"."))</f>
        <v>83.</v>
      </c>
      <c r="AC82" s="129" t="str">
        <f>IF(ISBLANK(laps_times[[#This Row],[20]]),"DNF",CONCATENATE(RANK(rounds_cum_time[[#This Row],[20]],rounds_cum_time[20],1),"."))</f>
        <v>83.</v>
      </c>
      <c r="AD82" s="129" t="str">
        <f>IF(ISBLANK(laps_times[[#This Row],[21]]),"DNF",CONCATENATE(RANK(rounds_cum_time[[#This Row],[21]],rounds_cum_time[21],1),"."))</f>
        <v>82.</v>
      </c>
      <c r="AE82" s="129" t="str">
        <f>IF(ISBLANK(laps_times[[#This Row],[22]]),"DNF",CONCATENATE(RANK(rounds_cum_time[[#This Row],[22]],rounds_cum_time[22],1),"."))</f>
        <v>82.</v>
      </c>
      <c r="AF82" s="129" t="str">
        <f>IF(ISBLANK(laps_times[[#This Row],[23]]),"DNF",CONCATENATE(RANK(rounds_cum_time[[#This Row],[23]],rounds_cum_time[23],1),"."))</f>
        <v>82.</v>
      </c>
      <c r="AG82" s="129" t="str">
        <f>IF(ISBLANK(laps_times[[#This Row],[24]]),"DNF",CONCATENATE(RANK(rounds_cum_time[[#This Row],[24]],rounds_cum_time[24],1),"."))</f>
        <v>82.</v>
      </c>
      <c r="AH82" s="129" t="str">
        <f>IF(ISBLANK(laps_times[[#This Row],[25]]),"DNF",CONCATENATE(RANK(rounds_cum_time[[#This Row],[25]],rounds_cum_time[25],1),"."))</f>
        <v>83.</v>
      </c>
      <c r="AI82" s="129" t="str">
        <f>IF(ISBLANK(laps_times[[#This Row],[26]]),"DNF",CONCATENATE(RANK(rounds_cum_time[[#This Row],[26]],rounds_cum_time[26],1),"."))</f>
        <v>83.</v>
      </c>
      <c r="AJ82" s="129" t="str">
        <f>IF(ISBLANK(laps_times[[#This Row],[27]]),"DNF",CONCATENATE(RANK(rounds_cum_time[[#This Row],[27]],rounds_cum_time[27],1),"."))</f>
        <v>83.</v>
      </c>
      <c r="AK82" s="129" t="str">
        <f>IF(ISBLANK(laps_times[[#This Row],[28]]),"DNF",CONCATENATE(RANK(rounds_cum_time[[#This Row],[28]],rounds_cum_time[28],1),"."))</f>
        <v>84.</v>
      </c>
      <c r="AL82" s="129" t="str">
        <f>IF(ISBLANK(laps_times[[#This Row],[29]]),"DNF",CONCATENATE(RANK(rounds_cum_time[[#This Row],[29]],rounds_cum_time[29],1),"."))</f>
        <v>84.</v>
      </c>
      <c r="AM82" s="129" t="str">
        <f>IF(ISBLANK(laps_times[[#This Row],[30]]),"DNF",CONCATENATE(RANK(rounds_cum_time[[#This Row],[30]],rounds_cum_time[30],1),"."))</f>
        <v>84.</v>
      </c>
      <c r="AN82" s="129" t="str">
        <f>IF(ISBLANK(laps_times[[#This Row],[31]]),"DNF",CONCATENATE(RANK(rounds_cum_time[[#This Row],[31]],rounds_cum_time[31],1),"."))</f>
        <v>85.</v>
      </c>
      <c r="AO82" s="129" t="str">
        <f>IF(ISBLANK(laps_times[[#This Row],[32]]),"DNF",CONCATENATE(RANK(rounds_cum_time[[#This Row],[32]],rounds_cum_time[32],1),"."))</f>
        <v>85.</v>
      </c>
      <c r="AP82" s="129" t="str">
        <f>IF(ISBLANK(laps_times[[#This Row],[33]]),"DNF",CONCATENATE(RANK(rounds_cum_time[[#This Row],[33]],rounds_cum_time[33],1),"."))</f>
        <v>85.</v>
      </c>
      <c r="AQ82" s="129" t="str">
        <f>IF(ISBLANK(laps_times[[#This Row],[34]]),"DNF",CONCATENATE(RANK(rounds_cum_time[[#This Row],[34]],rounds_cum_time[34],1),"."))</f>
        <v>85.</v>
      </c>
      <c r="AR82" s="129" t="str">
        <f>IF(ISBLANK(laps_times[[#This Row],[35]]),"DNF",CONCATENATE(RANK(rounds_cum_time[[#This Row],[35]],rounds_cum_time[35],1),"."))</f>
        <v>85.</v>
      </c>
      <c r="AS82" s="129" t="str">
        <f>IF(ISBLANK(laps_times[[#This Row],[36]]),"DNF",CONCATENATE(RANK(rounds_cum_time[[#This Row],[36]],rounds_cum_time[36],1),"."))</f>
        <v>85.</v>
      </c>
      <c r="AT82" s="129" t="str">
        <f>IF(ISBLANK(laps_times[[#This Row],[37]]),"DNF",CONCATENATE(RANK(rounds_cum_time[[#This Row],[37]],rounds_cum_time[37],1),"."))</f>
        <v>82.</v>
      </c>
      <c r="AU82" s="129" t="str">
        <f>IF(ISBLANK(laps_times[[#This Row],[38]]),"DNF",CONCATENATE(RANK(rounds_cum_time[[#This Row],[38]],rounds_cum_time[38],1),"."))</f>
        <v>82.</v>
      </c>
      <c r="AV82" s="129" t="str">
        <f>IF(ISBLANK(laps_times[[#This Row],[39]]),"DNF",CONCATENATE(RANK(rounds_cum_time[[#This Row],[39]],rounds_cum_time[39],1),"."))</f>
        <v>82.</v>
      </c>
      <c r="AW82" s="129" t="str">
        <f>IF(ISBLANK(laps_times[[#This Row],[40]]),"DNF",CONCATENATE(RANK(rounds_cum_time[[#This Row],[40]],rounds_cum_time[40],1),"."))</f>
        <v>83.</v>
      </c>
      <c r="AX82" s="129" t="str">
        <f>IF(ISBLANK(laps_times[[#This Row],[41]]),"DNF",CONCATENATE(RANK(rounds_cum_time[[#This Row],[41]],rounds_cum_time[41],1),"."))</f>
        <v>83.</v>
      </c>
      <c r="AY82" s="129" t="str">
        <f>IF(ISBLANK(laps_times[[#This Row],[42]]),"DNF",CONCATENATE(RANK(rounds_cum_time[[#This Row],[42]],rounds_cum_time[42],1),"."))</f>
        <v>83.</v>
      </c>
      <c r="AZ82" s="129" t="str">
        <f>IF(ISBLANK(laps_times[[#This Row],[43]]),"DNF",CONCATENATE(RANK(rounds_cum_time[[#This Row],[43]],rounds_cum_time[43],1),"."))</f>
        <v>83.</v>
      </c>
      <c r="BA82" s="129" t="str">
        <f>IF(ISBLANK(laps_times[[#This Row],[44]]),"DNF",CONCATENATE(RANK(rounds_cum_time[[#This Row],[44]],rounds_cum_time[44],1),"."))</f>
        <v>83.</v>
      </c>
      <c r="BB82" s="129" t="str">
        <f>IF(ISBLANK(laps_times[[#This Row],[45]]),"DNF",CONCATENATE(RANK(rounds_cum_time[[#This Row],[45]],rounds_cum_time[45],1),"."))</f>
        <v>82.</v>
      </c>
      <c r="BC82" s="129" t="str">
        <f>IF(ISBLANK(laps_times[[#This Row],[46]]),"DNF",CONCATENATE(RANK(rounds_cum_time[[#This Row],[46]],rounds_cum_time[46],1),"."))</f>
        <v>82.</v>
      </c>
      <c r="BD82" s="129" t="str">
        <f>IF(ISBLANK(laps_times[[#This Row],[47]]),"DNF",CONCATENATE(RANK(rounds_cum_time[[#This Row],[47]],rounds_cum_time[47],1),"."))</f>
        <v>82.</v>
      </c>
      <c r="BE82" s="129" t="str">
        <f>IF(ISBLANK(laps_times[[#This Row],[48]]),"DNF",CONCATENATE(RANK(rounds_cum_time[[#This Row],[48]],rounds_cum_time[48],1),"."))</f>
        <v>82.</v>
      </c>
      <c r="BF82" s="129" t="str">
        <f>IF(ISBLANK(laps_times[[#This Row],[49]]),"DNF",CONCATENATE(RANK(rounds_cum_time[[#This Row],[49]],rounds_cum_time[49],1),"."))</f>
        <v>82.</v>
      </c>
      <c r="BG82" s="129" t="str">
        <f>IF(ISBLANK(laps_times[[#This Row],[50]]),"DNF",CONCATENATE(RANK(rounds_cum_time[[#This Row],[50]],rounds_cum_time[50],1),"."))</f>
        <v>82.</v>
      </c>
      <c r="BH82" s="129" t="str">
        <f>IF(ISBLANK(laps_times[[#This Row],[51]]),"DNF",CONCATENATE(RANK(rounds_cum_time[[#This Row],[51]],rounds_cum_time[51],1),"."))</f>
        <v>82.</v>
      </c>
      <c r="BI82" s="129" t="str">
        <f>IF(ISBLANK(laps_times[[#This Row],[52]]),"DNF",CONCATENATE(RANK(rounds_cum_time[[#This Row],[52]],rounds_cum_time[52],1),"."))</f>
        <v>82.</v>
      </c>
      <c r="BJ82" s="129" t="str">
        <f>IF(ISBLANK(laps_times[[#This Row],[53]]),"DNF",CONCATENATE(RANK(rounds_cum_time[[#This Row],[53]],rounds_cum_time[53],1),"."))</f>
        <v>82.</v>
      </c>
      <c r="BK82" s="129" t="str">
        <f>IF(ISBLANK(laps_times[[#This Row],[54]]),"DNF",CONCATENATE(RANK(rounds_cum_time[[#This Row],[54]],rounds_cum_time[54],1),"."))</f>
        <v>81.</v>
      </c>
      <c r="BL82" s="129" t="str">
        <f>IF(ISBLANK(laps_times[[#This Row],[55]]),"DNF",CONCATENATE(RANK(rounds_cum_time[[#This Row],[55]],rounds_cum_time[55],1),"."))</f>
        <v>81.</v>
      </c>
      <c r="BM82" s="129" t="str">
        <f>IF(ISBLANK(laps_times[[#This Row],[56]]),"DNF",CONCATENATE(RANK(rounds_cum_time[[#This Row],[56]],rounds_cum_time[56],1),"."))</f>
        <v>81.</v>
      </c>
      <c r="BN82" s="129" t="str">
        <f>IF(ISBLANK(laps_times[[#This Row],[57]]),"DNF",CONCATENATE(RANK(rounds_cum_time[[#This Row],[57]],rounds_cum_time[57],1),"."))</f>
        <v>81.</v>
      </c>
      <c r="BO82" s="129" t="str">
        <f>IF(ISBLANK(laps_times[[#This Row],[58]]),"DNF",CONCATENATE(RANK(rounds_cum_time[[#This Row],[58]],rounds_cum_time[58],1),"."))</f>
        <v>81.</v>
      </c>
      <c r="BP82" s="129" t="str">
        <f>IF(ISBLANK(laps_times[[#This Row],[59]]),"DNF",CONCATENATE(RANK(rounds_cum_time[[#This Row],[59]],rounds_cum_time[59],1),"."))</f>
        <v>81.</v>
      </c>
      <c r="BQ82" s="129" t="str">
        <f>IF(ISBLANK(laps_times[[#This Row],[60]]),"DNF",CONCATENATE(RANK(rounds_cum_time[[#This Row],[60]],rounds_cum_time[60],1),"."))</f>
        <v>81.</v>
      </c>
      <c r="BR82" s="129" t="str">
        <f>IF(ISBLANK(laps_times[[#This Row],[61]]),"DNF",CONCATENATE(RANK(rounds_cum_time[[#This Row],[61]],rounds_cum_time[61],1),"."))</f>
        <v>81.</v>
      </c>
      <c r="BS82" s="129" t="str">
        <f>IF(ISBLANK(laps_times[[#This Row],[62]]),"DNF",CONCATENATE(RANK(rounds_cum_time[[#This Row],[62]],rounds_cum_time[62],1),"."))</f>
        <v>81.</v>
      </c>
      <c r="BT82" s="129" t="str">
        <f>IF(ISBLANK(laps_times[[#This Row],[63]]),"DNF",CONCATENATE(RANK(rounds_cum_time[[#This Row],[63]],rounds_cum_time[63],1),"."))</f>
        <v>81.</v>
      </c>
      <c r="BU82" s="129" t="str">
        <f>IF(ISBLANK(laps_times[[#This Row],[64]]),"DNF",CONCATENATE(RANK(rounds_cum_time[[#This Row],[64]],rounds_cum_time[64],1),"."))</f>
        <v>81.</v>
      </c>
      <c r="BV82" s="129" t="str">
        <f>IF(ISBLANK(laps_times[[#This Row],[65]]),"DNF",CONCATENATE(RANK(rounds_cum_time[[#This Row],[65]],rounds_cum_time[65],1),"."))</f>
        <v>81.</v>
      </c>
      <c r="BW82" s="129" t="str">
        <f>IF(ISBLANK(laps_times[[#This Row],[66]]),"DNF",CONCATENATE(RANK(rounds_cum_time[[#This Row],[66]],rounds_cum_time[66],1),"."))</f>
        <v>81.</v>
      </c>
      <c r="BX82" s="129" t="str">
        <f>IF(ISBLANK(laps_times[[#This Row],[67]]),"DNF",CONCATENATE(RANK(rounds_cum_time[[#This Row],[67]],rounds_cum_time[67],1),"."))</f>
        <v>81.</v>
      </c>
      <c r="BY82" s="129" t="str">
        <f>IF(ISBLANK(laps_times[[#This Row],[68]]),"DNF",CONCATENATE(RANK(rounds_cum_time[[#This Row],[68]],rounds_cum_time[68],1),"."))</f>
        <v>81.</v>
      </c>
      <c r="BZ82" s="129" t="str">
        <f>IF(ISBLANK(laps_times[[#This Row],[69]]),"DNF",CONCATENATE(RANK(rounds_cum_time[[#This Row],[69]],rounds_cum_time[69],1),"."))</f>
        <v>81.</v>
      </c>
      <c r="CA82" s="129" t="str">
        <f>IF(ISBLANK(laps_times[[#This Row],[70]]),"DNF",CONCATENATE(RANK(rounds_cum_time[[#This Row],[70]],rounds_cum_time[70],1),"."))</f>
        <v>81.</v>
      </c>
      <c r="CB82" s="129" t="str">
        <f>IF(ISBLANK(laps_times[[#This Row],[71]]),"DNF",CONCATENATE(RANK(rounds_cum_time[[#This Row],[71]],rounds_cum_time[71],1),"."))</f>
        <v>81.</v>
      </c>
      <c r="CC82" s="129" t="str">
        <f>IF(ISBLANK(laps_times[[#This Row],[72]]),"DNF",CONCATENATE(RANK(rounds_cum_time[[#This Row],[72]],rounds_cum_time[72],1),"."))</f>
        <v>81.</v>
      </c>
      <c r="CD82" s="129" t="str">
        <f>IF(ISBLANK(laps_times[[#This Row],[73]]),"DNF",CONCATENATE(RANK(rounds_cum_time[[#This Row],[73]],rounds_cum_time[73],1),"."))</f>
        <v>81.</v>
      </c>
      <c r="CE82" s="129" t="str">
        <f>IF(ISBLANK(laps_times[[#This Row],[74]]),"DNF",CONCATENATE(RANK(rounds_cum_time[[#This Row],[74]],rounds_cum_time[74],1),"."))</f>
        <v>81.</v>
      </c>
      <c r="CF82" s="129" t="str">
        <f>IF(ISBLANK(laps_times[[#This Row],[75]]),"DNF",CONCATENATE(RANK(rounds_cum_time[[#This Row],[75]],rounds_cum_time[75],1),"."))</f>
        <v>81.</v>
      </c>
      <c r="CG82" s="129" t="str">
        <f>IF(ISBLANK(laps_times[[#This Row],[76]]),"DNF",CONCATENATE(RANK(rounds_cum_time[[#This Row],[76]],rounds_cum_time[76],1),"."))</f>
        <v>81.</v>
      </c>
      <c r="CH82" s="129" t="str">
        <f>IF(ISBLANK(laps_times[[#This Row],[77]]),"DNF",CONCATENATE(RANK(rounds_cum_time[[#This Row],[77]],rounds_cum_time[77],1),"."))</f>
        <v>81.</v>
      </c>
      <c r="CI82" s="129" t="str">
        <f>IF(ISBLANK(laps_times[[#This Row],[78]]),"DNF",CONCATENATE(RANK(rounds_cum_time[[#This Row],[78]],rounds_cum_time[78],1),"."))</f>
        <v>81.</v>
      </c>
      <c r="CJ82" s="129" t="str">
        <f>IF(ISBLANK(laps_times[[#This Row],[79]]),"DNF",CONCATENATE(RANK(rounds_cum_time[[#This Row],[79]],rounds_cum_time[79],1),"."))</f>
        <v>81.</v>
      </c>
      <c r="CK82" s="129" t="str">
        <f>IF(ISBLANK(laps_times[[#This Row],[80]]),"DNF",CONCATENATE(RANK(rounds_cum_time[[#This Row],[80]],rounds_cum_time[80],1),"."))</f>
        <v>81.</v>
      </c>
      <c r="CL82" s="129" t="str">
        <f>IF(ISBLANK(laps_times[[#This Row],[81]]),"DNF",CONCATENATE(RANK(rounds_cum_time[[#This Row],[81]],rounds_cum_time[81],1),"."))</f>
        <v>81.</v>
      </c>
      <c r="CM82" s="129" t="str">
        <f>IF(ISBLANK(laps_times[[#This Row],[82]]),"DNF",CONCATENATE(RANK(rounds_cum_time[[#This Row],[82]],rounds_cum_time[82],1),"."))</f>
        <v>81.</v>
      </c>
      <c r="CN82" s="129" t="str">
        <f>IF(ISBLANK(laps_times[[#This Row],[83]]),"DNF",CONCATENATE(RANK(rounds_cum_time[[#This Row],[83]],rounds_cum_time[83],1),"."))</f>
        <v>81.</v>
      </c>
      <c r="CO82" s="129" t="str">
        <f>IF(ISBLANK(laps_times[[#This Row],[84]]),"DNF",CONCATENATE(RANK(rounds_cum_time[[#This Row],[84]],rounds_cum_time[84],1),"."))</f>
        <v>81.</v>
      </c>
      <c r="CP82" s="129" t="str">
        <f>IF(ISBLANK(laps_times[[#This Row],[85]]),"DNF",CONCATENATE(RANK(rounds_cum_time[[#This Row],[85]],rounds_cum_time[85],1),"."))</f>
        <v>82.</v>
      </c>
      <c r="CQ82" s="129" t="str">
        <f>IF(ISBLANK(laps_times[[#This Row],[86]]),"DNF",CONCATENATE(RANK(rounds_cum_time[[#This Row],[86]],rounds_cum_time[86],1),"."))</f>
        <v>82.</v>
      </c>
      <c r="CR82" s="129" t="str">
        <f>IF(ISBLANK(laps_times[[#This Row],[87]]),"DNF",CONCATENATE(RANK(rounds_cum_time[[#This Row],[87]],rounds_cum_time[87],1),"."))</f>
        <v>82.</v>
      </c>
      <c r="CS82" s="129" t="str">
        <f>IF(ISBLANK(laps_times[[#This Row],[88]]),"DNF",CONCATENATE(RANK(rounds_cum_time[[#This Row],[88]],rounds_cum_time[88],1),"."))</f>
        <v>82.</v>
      </c>
      <c r="CT82" s="129" t="str">
        <f>IF(ISBLANK(laps_times[[#This Row],[89]]),"DNF",CONCATENATE(RANK(rounds_cum_time[[#This Row],[89]],rounds_cum_time[89],1),"."))</f>
        <v>82.</v>
      </c>
      <c r="CU82" s="129" t="str">
        <f>IF(ISBLANK(laps_times[[#This Row],[90]]),"DNF",CONCATENATE(RANK(rounds_cum_time[[#This Row],[90]],rounds_cum_time[90],1),"."))</f>
        <v>81.</v>
      </c>
      <c r="CV82" s="129" t="str">
        <f>IF(ISBLANK(laps_times[[#This Row],[91]]),"DNF",CONCATENATE(RANK(rounds_cum_time[[#This Row],[91]],rounds_cum_time[91],1),"."))</f>
        <v>80.</v>
      </c>
      <c r="CW82" s="129" t="str">
        <f>IF(ISBLANK(laps_times[[#This Row],[92]]),"DNF",CONCATENATE(RANK(rounds_cum_time[[#This Row],[92]],rounds_cum_time[92],1),"."))</f>
        <v>79.</v>
      </c>
      <c r="CX82" s="129" t="str">
        <f>IF(ISBLANK(laps_times[[#This Row],[93]]),"DNF",CONCATENATE(RANK(rounds_cum_time[[#This Row],[93]],rounds_cum_time[93],1),"."))</f>
        <v>79.</v>
      </c>
      <c r="CY82" s="129" t="str">
        <f>IF(ISBLANK(laps_times[[#This Row],[94]]),"DNF",CONCATENATE(RANK(rounds_cum_time[[#This Row],[94]],rounds_cum_time[94],1),"."))</f>
        <v>79.</v>
      </c>
      <c r="CZ82" s="129" t="str">
        <f>IF(ISBLANK(laps_times[[#This Row],[95]]),"DNF",CONCATENATE(RANK(rounds_cum_time[[#This Row],[95]],rounds_cum_time[95],1),"."))</f>
        <v>79.</v>
      </c>
      <c r="DA82" s="129" t="str">
        <f>IF(ISBLANK(laps_times[[#This Row],[96]]),"DNF",CONCATENATE(RANK(rounds_cum_time[[#This Row],[96]],rounds_cum_time[96],1),"."))</f>
        <v>79.</v>
      </c>
      <c r="DB82" s="129" t="str">
        <f>IF(ISBLANK(laps_times[[#This Row],[97]]),"DNF",CONCATENATE(RANK(rounds_cum_time[[#This Row],[97]],rounds_cum_time[97],1),"."))</f>
        <v>79.</v>
      </c>
      <c r="DC82" s="129" t="str">
        <f>IF(ISBLANK(laps_times[[#This Row],[98]]),"DNF",CONCATENATE(RANK(rounds_cum_time[[#This Row],[98]],rounds_cum_time[98],1),"."))</f>
        <v>79.</v>
      </c>
      <c r="DD82" s="129" t="str">
        <f>IF(ISBLANK(laps_times[[#This Row],[99]]),"DNF",CONCATENATE(RANK(rounds_cum_time[[#This Row],[99]],rounds_cum_time[99],1),"."))</f>
        <v>79.</v>
      </c>
      <c r="DE82" s="129" t="str">
        <f>IF(ISBLANK(laps_times[[#This Row],[100]]),"DNF",CONCATENATE(RANK(rounds_cum_time[[#This Row],[100]],rounds_cum_time[100],1),"."))</f>
        <v>79.</v>
      </c>
      <c r="DF82" s="129" t="str">
        <f>IF(ISBLANK(laps_times[[#This Row],[101]]),"DNF",CONCATENATE(RANK(rounds_cum_time[[#This Row],[101]],rounds_cum_time[101],1),"."))</f>
        <v>79.</v>
      </c>
      <c r="DG82" s="129" t="str">
        <f>IF(ISBLANK(laps_times[[#This Row],[102]]),"DNF",CONCATENATE(RANK(rounds_cum_time[[#This Row],[102]],rounds_cum_time[102],1),"."))</f>
        <v>79.</v>
      </c>
      <c r="DH82" s="129" t="str">
        <f>IF(ISBLANK(laps_times[[#This Row],[103]]),"DNF",CONCATENATE(RANK(rounds_cum_time[[#This Row],[103]],rounds_cum_time[103],1),"."))</f>
        <v>79.</v>
      </c>
      <c r="DI82" s="130" t="str">
        <f>IF(ISBLANK(laps_times[[#This Row],[104]]),"DNF",CONCATENATE(RANK(rounds_cum_time[[#This Row],[104]],rounds_cum_time[104],1),"."))</f>
        <v>79.</v>
      </c>
      <c r="DJ82" s="130" t="str">
        <f>IF(ISBLANK(laps_times[[#This Row],[105]]),"DNF",CONCATENATE(RANK(rounds_cum_time[[#This Row],[105]],rounds_cum_time[105],1),"."))</f>
        <v>79.</v>
      </c>
    </row>
    <row r="83" spans="2:114">
      <c r="B83" s="123">
        <f>laps_times[[#This Row],[poř]]</f>
        <v>80</v>
      </c>
      <c r="C83" s="128">
        <f>laps_times[[#This Row],[s.č.]]</f>
        <v>95</v>
      </c>
      <c r="D83" s="124" t="str">
        <f>laps_times[[#This Row],[jméno]]</f>
        <v>Ulma Tomáš</v>
      </c>
      <c r="E83" s="125">
        <f>laps_times[[#This Row],[roč]]</f>
        <v>1964</v>
      </c>
      <c r="F83" s="125" t="str">
        <f>laps_times[[#This Row],[kat]]</f>
        <v>M50</v>
      </c>
      <c r="G83" s="125">
        <f>laps_times[[#This Row],[poř_kat]]</f>
        <v>15</v>
      </c>
      <c r="H83" s="124" t="str">
        <f>IF(ISBLANK(laps_times[[#This Row],[klub]]),"-",laps_times[[#This Row],[klub]])</f>
        <v>Praha</v>
      </c>
      <c r="I83" s="133">
        <f>laps_times[[#This Row],[celk. čas]]</f>
        <v>0.20168287037037036</v>
      </c>
      <c r="J83" s="129" t="str">
        <f>IF(ISBLANK(laps_times[[#This Row],[1]]),"DNF",CONCATENATE(RANK(rounds_cum_time[[#This Row],[1]],rounds_cum_time[1],1),"."))</f>
        <v>80.</v>
      </c>
      <c r="K83" s="129" t="str">
        <f>IF(ISBLANK(laps_times[[#This Row],[2]]),"DNF",CONCATENATE(RANK(rounds_cum_time[[#This Row],[2]],rounds_cum_time[2],1),"."))</f>
        <v>81.</v>
      </c>
      <c r="L83" s="129" t="str">
        <f>IF(ISBLANK(laps_times[[#This Row],[3]]),"DNF",CONCATENATE(RANK(rounds_cum_time[[#This Row],[3]],rounds_cum_time[3],1),"."))</f>
        <v>84.</v>
      </c>
      <c r="M83" s="129" t="str">
        <f>IF(ISBLANK(laps_times[[#This Row],[4]]),"DNF",CONCATENATE(RANK(rounds_cum_time[[#This Row],[4]],rounds_cum_time[4],1),"."))</f>
        <v>84.</v>
      </c>
      <c r="N83" s="129" t="str">
        <f>IF(ISBLANK(laps_times[[#This Row],[5]]),"DNF",CONCATENATE(RANK(rounds_cum_time[[#This Row],[5]],rounds_cum_time[5],1),"."))</f>
        <v>84.</v>
      </c>
      <c r="O83" s="129" t="str">
        <f>IF(ISBLANK(laps_times[[#This Row],[6]]),"DNF",CONCATENATE(RANK(rounds_cum_time[[#This Row],[6]],rounds_cum_time[6],1),"."))</f>
        <v>84.</v>
      </c>
      <c r="P83" s="129" t="str">
        <f>IF(ISBLANK(laps_times[[#This Row],[7]]),"DNF",CONCATENATE(RANK(rounds_cum_time[[#This Row],[7]],rounds_cum_time[7],1),"."))</f>
        <v>84.</v>
      </c>
      <c r="Q83" s="129" t="str">
        <f>IF(ISBLANK(laps_times[[#This Row],[8]]),"DNF",CONCATENATE(RANK(rounds_cum_time[[#This Row],[8]],rounds_cum_time[8],1),"."))</f>
        <v>84.</v>
      </c>
      <c r="R83" s="129" t="str">
        <f>IF(ISBLANK(laps_times[[#This Row],[9]]),"DNF",CONCATENATE(RANK(rounds_cum_time[[#This Row],[9]],rounds_cum_time[9],1),"."))</f>
        <v>84.</v>
      </c>
      <c r="S83" s="129" t="str">
        <f>IF(ISBLANK(laps_times[[#This Row],[10]]),"DNF",CONCATENATE(RANK(rounds_cum_time[[#This Row],[10]],rounds_cum_time[10],1),"."))</f>
        <v>84.</v>
      </c>
      <c r="T83" s="129" t="str">
        <f>IF(ISBLANK(laps_times[[#This Row],[11]]),"DNF",CONCATENATE(RANK(rounds_cum_time[[#This Row],[11]],rounds_cum_time[11],1),"."))</f>
        <v>84.</v>
      </c>
      <c r="U83" s="129" t="str">
        <f>IF(ISBLANK(laps_times[[#This Row],[12]]),"DNF",CONCATENATE(RANK(rounds_cum_time[[#This Row],[12]],rounds_cum_time[12],1),"."))</f>
        <v>84.</v>
      </c>
      <c r="V83" s="129" t="str">
        <f>IF(ISBLANK(laps_times[[#This Row],[13]]),"DNF",CONCATENATE(RANK(rounds_cum_time[[#This Row],[13]],rounds_cum_time[13],1),"."))</f>
        <v>84.</v>
      </c>
      <c r="W83" s="129" t="str">
        <f>IF(ISBLANK(laps_times[[#This Row],[14]]),"DNF",CONCATENATE(RANK(rounds_cum_time[[#This Row],[14]],rounds_cum_time[14],1),"."))</f>
        <v>84.</v>
      </c>
      <c r="X83" s="129" t="str">
        <f>IF(ISBLANK(laps_times[[#This Row],[15]]),"DNF",CONCATENATE(RANK(rounds_cum_time[[#This Row],[15]],rounds_cum_time[15],1),"."))</f>
        <v>84.</v>
      </c>
      <c r="Y83" s="129" t="str">
        <f>IF(ISBLANK(laps_times[[#This Row],[16]]),"DNF",CONCATENATE(RANK(rounds_cum_time[[#This Row],[16]],rounds_cum_time[16],1),"."))</f>
        <v>84.</v>
      </c>
      <c r="Z83" s="129" t="str">
        <f>IF(ISBLANK(laps_times[[#This Row],[17]]),"DNF",CONCATENATE(RANK(rounds_cum_time[[#This Row],[17]],rounds_cum_time[17],1),"."))</f>
        <v>84.</v>
      </c>
      <c r="AA83" s="129" t="str">
        <f>IF(ISBLANK(laps_times[[#This Row],[18]]),"DNF",CONCATENATE(RANK(rounds_cum_time[[#This Row],[18]],rounds_cum_time[18],1),"."))</f>
        <v>84.</v>
      </c>
      <c r="AB83" s="129" t="str">
        <f>IF(ISBLANK(laps_times[[#This Row],[19]]),"DNF",CONCATENATE(RANK(rounds_cum_time[[#This Row],[19]],rounds_cum_time[19],1),"."))</f>
        <v>84.</v>
      </c>
      <c r="AC83" s="129" t="str">
        <f>IF(ISBLANK(laps_times[[#This Row],[20]]),"DNF",CONCATENATE(RANK(rounds_cum_time[[#This Row],[20]],rounds_cum_time[20],1),"."))</f>
        <v>84.</v>
      </c>
      <c r="AD83" s="129" t="str">
        <f>IF(ISBLANK(laps_times[[#This Row],[21]]),"DNF",CONCATENATE(RANK(rounds_cum_time[[#This Row],[21]],rounds_cum_time[21],1),"."))</f>
        <v>83.</v>
      </c>
      <c r="AE83" s="129" t="str">
        <f>IF(ISBLANK(laps_times[[#This Row],[22]]),"DNF",CONCATENATE(RANK(rounds_cum_time[[#This Row],[22]],rounds_cum_time[22],1),"."))</f>
        <v>83.</v>
      </c>
      <c r="AF83" s="129" t="str">
        <f>IF(ISBLANK(laps_times[[#This Row],[23]]),"DNF",CONCATENATE(RANK(rounds_cum_time[[#This Row],[23]],rounds_cum_time[23],1),"."))</f>
        <v>83.</v>
      </c>
      <c r="AG83" s="129" t="str">
        <f>IF(ISBLANK(laps_times[[#This Row],[24]]),"DNF",CONCATENATE(RANK(rounds_cum_time[[#This Row],[24]],rounds_cum_time[24],1),"."))</f>
        <v>83.</v>
      </c>
      <c r="AH83" s="129" t="str">
        <f>IF(ISBLANK(laps_times[[#This Row],[25]]),"DNF",CONCATENATE(RANK(rounds_cum_time[[#This Row],[25]],rounds_cum_time[25],1),"."))</f>
        <v>82.</v>
      </c>
      <c r="AI83" s="129" t="str">
        <f>IF(ISBLANK(laps_times[[#This Row],[26]]),"DNF",CONCATENATE(RANK(rounds_cum_time[[#This Row],[26]],rounds_cum_time[26],1),"."))</f>
        <v>82.</v>
      </c>
      <c r="AJ83" s="129" t="str">
        <f>IF(ISBLANK(laps_times[[#This Row],[27]]),"DNF",CONCATENATE(RANK(rounds_cum_time[[#This Row],[27]],rounds_cum_time[27],1),"."))</f>
        <v>82.</v>
      </c>
      <c r="AK83" s="129" t="str">
        <f>IF(ISBLANK(laps_times[[#This Row],[28]]),"DNF",CONCATENATE(RANK(rounds_cum_time[[#This Row],[28]],rounds_cum_time[28],1),"."))</f>
        <v>83.</v>
      </c>
      <c r="AL83" s="129" t="str">
        <f>IF(ISBLANK(laps_times[[#This Row],[29]]),"DNF",CONCATENATE(RANK(rounds_cum_time[[#This Row],[29]],rounds_cum_time[29],1),"."))</f>
        <v>83.</v>
      </c>
      <c r="AM83" s="129" t="str">
        <f>IF(ISBLANK(laps_times[[#This Row],[30]]),"DNF",CONCATENATE(RANK(rounds_cum_time[[#This Row],[30]],rounds_cum_time[30],1),"."))</f>
        <v>83.</v>
      </c>
      <c r="AN83" s="129" t="str">
        <f>IF(ISBLANK(laps_times[[#This Row],[31]]),"DNF",CONCATENATE(RANK(rounds_cum_time[[#This Row],[31]],rounds_cum_time[31],1),"."))</f>
        <v>83.</v>
      </c>
      <c r="AO83" s="129" t="str">
        <f>IF(ISBLANK(laps_times[[#This Row],[32]]),"DNF",CONCATENATE(RANK(rounds_cum_time[[#This Row],[32]],rounds_cum_time[32],1),"."))</f>
        <v>84.</v>
      </c>
      <c r="AP83" s="129" t="str">
        <f>IF(ISBLANK(laps_times[[#This Row],[33]]),"DNF",CONCATENATE(RANK(rounds_cum_time[[#This Row],[33]],rounds_cum_time[33],1),"."))</f>
        <v>84.</v>
      </c>
      <c r="AQ83" s="129" t="str">
        <f>IF(ISBLANK(laps_times[[#This Row],[34]]),"DNF",CONCATENATE(RANK(rounds_cum_time[[#This Row],[34]],rounds_cum_time[34],1),"."))</f>
        <v>84.</v>
      </c>
      <c r="AR83" s="129" t="str">
        <f>IF(ISBLANK(laps_times[[#This Row],[35]]),"DNF",CONCATENATE(RANK(rounds_cum_time[[#This Row],[35]],rounds_cum_time[35],1),"."))</f>
        <v>84.</v>
      </c>
      <c r="AS83" s="129" t="str">
        <f>IF(ISBLANK(laps_times[[#This Row],[36]]),"DNF",CONCATENATE(RANK(rounds_cum_time[[#This Row],[36]],rounds_cum_time[36],1),"."))</f>
        <v>84.</v>
      </c>
      <c r="AT83" s="129" t="str">
        <f>IF(ISBLANK(laps_times[[#This Row],[37]]),"DNF",CONCATENATE(RANK(rounds_cum_time[[#This Row],[37]],rounds_cum_time[37],1),"."))</f>
        <v>83.</v>
      </c>
      <c r="AU83" s="129" t="str">
        <f>IF(ISBLANK(laps_times[[#This Row],[38]]),"DNF",CONCATENATE(RANK(rounds_cum_time[[#This Row],[38]],rounds_cum_time[38],1),"."))</f>
        <v>84.</v>
      </c>
      <c r="AV83" s="129" t="str">
        <f>IF(ISBLANK(laps_times[[#This Row],[39]]),"DNF",CONCATENATE(RANK(rounds_cum_time[[#This Row],[39]],rounds_cum_time[39],1),"."))</f>
        <v>84.</v>
      </c>
      <c r="AW83" s="129" t="str">
        <f>IF(ISBLANK(laps_times[[#This Row],[40]]),"DNF",CONCATENATE(RANK(rounds_cum_time[[#This Row],[40]],rounds_cum_time[40],1),"."))</f>
        <v>84.</v>
      </c>
      <c r="AX83" s="129" t="str">
        <f>IF(ISBLANK(laps_times[[#This Row],[41]]),"DNF",CONCATENATE(RANK(rounds_cum_time[[#This Row],[41]],rounds_cum_time[41],1),"."))</f>
        <v>84.</v>
      </c>
      <c r="AY83" s="129" t="str">
        <f>IF(ISBLANK(laps_times[[#This Row],[42]]),"DNF",CONCATENATE(RANK(rounds_cum_time[[#This Row],[42]],rounds_cum_time[42],1),"."))</f>
        <v>84.</v>
      </c>
      <c r="AZ83" s="129" t="str">
        <f>IF(ISBLANK(laps_times[[#This Row],[43]]),"DNF",CONCATENATE(RANK(rounds_cum_time[[#This Row],[43]],rounds_cum_time[43],1),"."))</f>
        <v>84.</v>
      </c>
      <c r="BA83" s="129" t="str">
        <f>IF(ISBLANK(laps_times[[#This Row],[44]]),"DNF",CONCATENATE(RANK(rounds_cum_time[[#This Row],[44]],rounds_cum_time[44],1),"."))</f>
        <v>84.</v>
      </c>
      <c r="BB83" s="129" t="str">
        <f>IF(ISBLANK(laps_times[[#This Row],[45]]),"DNF",CONCATENATE(RANK(rounds_cum_time[[#This Row],[45]],rounds_cum_time[45],1),"."))</f>
        <v>83.</v>
      </c>
      <c r="BC83" s="129" t="str">
        <f>IF(ISBLANK(laps_times[[#This Row],[46]]),"DNF",CONCATENATE(RANK(rounds_cum_time[[#This Row],[46]],rounds_cum_time[46],1),"."))</f>
        <v>83.</v>
      </c>
      <c r="BD83" s="129" t="str">
        <f>IF(ISBLANK(laps_times[[#This Row],[47]]),"DNF",CONCATENATE(RANK(rounds_cum_time[[#This Row],[47]],rounds_cum_time[47],1),"."))</f>
        <v>83.</v>
      </c>
      <c r="BE83" s="129" t="str">
        <f>IF(ISBLANK(laps_times[[#This Row],[48]]),"DNF",CONCATENATE(RANK(rounds_cum_time[[#This Row],[48]],rounds_cum_time[48],1),"."))</f>
        <v>83.</v>
      </c>
      <c r="BF83" s="129" t="str">
        <f>IF(ISBLANK(laps_times[[#This Row],[49]]),"DNF",CONCATENATE(RANK(rounds_cum_time[[#This Row],[49]],rounds_cum_time[49],1),"."))</f>
        <v>83.</v>
      </c>
      <c r="BG83" s="129" t="str">
        <f>IF(ISBLANK(laps_times[[#This Row],[50]]),"DNF",CONCATENATE(RANK(rounds_cum_time[[#This Row],[50]],rounds_cum_time[50],1),"."))</f>
        <v>83.</v>
      </c>
      <c r="BH83" s="129" t="str">
        <f>IF(ISBLANK(laps_times[[#This Row],[51]]),"DNF",CONCATENATE(RANK(rounds_cum_time[[#This Row],[51]],rounds_cum_time[51],1),"."))</f>
        <v>84.</v>
      </c>
      <c r="BI83" s="129" t="str">
        <f>IF(ISBLANK(laps_times[[#This Row],[52]]),"DNF",CONCATENATE(RANK(rounds_cum_time[[#This Row],[52]],rounds_cum_time[52],1),"."))</f>
        <v>83.</v>
      </c>
      <c r="BJ83" s="129" t="str">
        <f>IF(ISBLANK(laps_times[[#This Row],[53]]),"DNF",CONCATENATE(RANK(rounds_cum_time[[#This Row],[53]],rounds_cum_time[53],1),"."))</f>
        <v>83.</v>
      </c>
      <c r="BK83" s="129" t="str">
        <f>IF(ISBLANK(laps_times[[#This Row],[54]]),"DNF",CONCATENATE(RANK(rounds_cum_time[[#This Row],[54]],rounds_cum_time[54],1),"."))</f>
        <v>82.</v>
      </c>
      <c r="BL83" s="129" t="str">
        <f>IF(ISBLANK(laps_times[[#This Row],[55]]),"DNF",CONCATENATE(RANK(rounds_cum_time[[#This Row],[55]],rounds_cum_time[55],1),"."))</f>
        <v>82.</v>
      </c>
      <c r="BM83" s="129" t="str">
        <f>IF(ISBLANK(laps_times[[#This Row],[56]]),"DNF",CONCATENATE(RANK(rounds_cum_time[[#This Row],[56]],rounds_cum_time[56],1),"."))</f>
        <v>82.</v>
      </c>
      <c r="BN83" s="129" t="str">
        <f>IF(ISBLANK(laps_times[[#This Row],[57]]),"DNF",CONCATENATE(RANK(rounds_cum_time[[#This Row],[57]],rounds_cum_time[57],1),"."))</f>
        <v>82.</v>
      </c>
      <c r="BO83" s="129" t="str">
        <f>IF(ISBLANK(laps_times[[#This Row],[58]]),"DNF",CONCATENATE(RANK(rounds_cum_time[[#This Row],[58]],rounds_cum_time[58],1),"."))</f>
        <v>82.</v>
      </c>
      <c r="BP83" s="129" t="str">
        <f>IF(ISBLANK(laps_times[[#This Row],[59]]),"DNF",CONCATENATE(RANK(rounds_cum_time[[#This Row],[59]],rounds_cum_time[59],1),"."))</f>
        <v>82.</v>
      </c>
      <c r="BQ83" s="129" t="str">
        <f>IF(ISBLANK(laps_times[[#This Row],[60]]),"DNF",CONCATENATE(RANK(rounds_cum_time[[#This Row],[60]],rounds_cum_time[60],1),"."))</f>
        <v>82.</v>
      </c>
      <c r="BR83" s="129" t="str">
        <f>IF(ISBLANK(laps_times[[#This Row],[61]]),"DNF",CONCATENATE(RANK(rounds_cum_time[[#This Row],[61]],rounds_cum_time[61],1),"."))</f>
        <v>82.</v>
      </c>
      <c r="BS83" s="129" t="str">
        <f>IF(ISBLANK(laps_times[[#This Row],[62]]),"DNF",CONCATENATE(RANK(rounds_cum_time[[#This Row],[62]],rounds_cum_time[62],1),"."))</f>
        <v>82.</v>
      </c>
      <c r="BT83" s="129" t="str">
        <f>IF(ISBLANK(laps_times[[#This Row],[63]]),"DNF",CONCATENATE(RANK(rounds_cum_time[[#This Row],[63]],rounds_cum_time[63],1),"."))</f>
        <v>82.</v>
      </c>
      <c r="BU83" s="129" t="str">
        <f>IF(ISBLANK(laps_times[[#This Row],[64]]),"DNF",CONCATENATE(RANK(rounds_cum_time[[#This Row],[64]],rounds_cum_time[64],1),"."))</f>
        <v>82.</v>
      </c>
      <c r="BV83" s="129" t="str">
        <f>IF(ISBLANK(laps_times[[#This Row],[65]]),"DNF",CONCATENATE(RANK(rounds_cum_time[[#This Row],[65]],rounds_cum_time[65],1),"."))</f>
        <v>82.</v>
      </c>
      <c r="BW83" s="129" t="str">
        <f>IF(ISBLANK(laps_times[[#This Row],[66]]),"DNF",CONCATENATE(RANK(rounds_cum_time[[#This Row],[66]],rounds_cum_time[66],1),"."))</f>
        <v>82.</v>
      </c>
      <c r="BX83" s="129" t="str">
        <f>IF(ISBLANK(laps_times[[#This Row],[67]]),"DNF",CONCATENATE(RANK(rounds_cum_time[[#This Row],[67]],rounds_cum_time[67],1),"."))</f>
        <v>82.</v>
      </c>
      <c r="BY83" s="129" t="str">
        <f>IF(ISBLANK(laps_times[[#This Row],[68]]),"DNF",CONCATENATE(RANK(rounds_cum_time[[#This Row],[68]],rounds_cum_time[68],1),"."))</f>
        <v>82.</v>
      </c>
      <c r="BZ83" s="129" t="str">
        <f>IF(ISBLANK(laps_times[[#This Row],[69]]),"DNF",CONCATENATE(RANK(rounds_cum_time[[#This Row],[69]],rounds_cum_time[69],1),"."))</f>
        <v>82.</v>
      </c>
      <c r="CA83" s="129" t="str">
        <f>IF(ISBLANK(laps_times[[#This Row],[70]]),"DNF",CONCATENATE(RANK(rounds_cum_time[[#This Row],[70]],rounds_cum_time[70],1),"."))</f>
        <v>82.</v>
      </c>
      <c r="CB83" s="129" t="str">
        <f>IF(ISBLANK(laps_times[[#This Row],[71]]),"DNF",CONCATENATE(RANK(rounds_cum_time[[#This Row],[71]],rounds_cum_time[71],1),"."))</f>
        <v>82.</v>
      </c>
      <c r="CC83" s="129" t="str">
        <f>IF(ISBLANK(laps_times[[#This Row],[72]]),"DNF",CONCATENATE(RANK(rounds_cum_time[[#This Row],[72]],rounds_cum_time[72],1),"."))</f>
        <v>82.</v>
      </c>
      <c r="CD83" s="129" t="str">
        <f>IF(ISBLANK(laps_times[[#This Row],[73]]),"DNF",CONCATENATE(RANK(rounds_cum_time[[#This Row],[73]],rounds_cum_time[73],1),"."))</f>
        <v>83.</v>
      </c>
      <c r="CE83" s="129" t="str">
        <f>IF(ISBLANK(laps_times[[#This Row],[74]]),"DNF",CONCATENATE(RANK(rounds_cum_time[[#This Row],[74]],rounds_cum_time[74],1),"."))</f>
        <v>82.</v>
      </c>
      <c r="CF83" s="129" t="str">
        <f>IF(ISBLANK(laps_times[[#This Row],[75]]),"DNF",CONCATENATE(RANK(rounds_cum_time[[#This Row],[75]],rounds_cum_time[75],1),"."))</f>
        <v>82.</v>
      </c>
      <c r="CG83" s="129" t="str">
        <f>IF(ISBLANK(laps_times[[#This Row],[76]]),"DNF",CONCATENATE(RANK(rounds_cum_time[[#This Row],[76]],rounds_cum_time[76],1),"."))</f>
        <v>82.</v>
      </c>
      <c r="CH83" s="129" t="str">
        <f>IF(ISBLANK(laps_times[[#This Row],[77]]),"DNF",CONCATENATE(RANK(rounds_cum_time[[#This Row],[77]],rounds_cum_time[77],1),"."))</f>
        <v>83.</v>
      </c>
      <c r="CI83" s="129" t="str">
        <f>IF(ISBLANK(laps_times[[#This Row],[78]]),"DNF",CONCATENATE(RANK(rounds_cum_time[[#This Row],[78]],rounds_cum_time[78],1),"."))</f>
        <v>83.</v>
      </c>
      <c r="CJ83" s="129" t="str">
        <f>IF(ISBLANK(laps_times[[#This Row],[79]]),"DNF",CONCATENATE(RANK(rounds_cum_time[[#This Row],[79]],rounds_cum_time[79],1),"."))</f>
        <v>83.</v>
      </c>
      <c r="CK83" s="129" t="str">
        <f>IF(ISBLANK(laps_times[[#This Row],[80]]),"DNF",CONCATENATE(RANK(rounds_cum_time[[#This Row],[80]],rounds_cum_time[80],1),"."))</f>
        <v>83.</v>
      </c>
      <c r="CL83" s="129" t="str">
        <f>IF(ISBLANK(laps_times[[#This Row],[81]]),"DNF",CONCATENATE(RANK(rounds_cum_time[[#This Row],[81]],rounds_cum_time[81],1),"."))</f>
        <v>83.</v>
      </c>
      <c r="CM83" s="129" t="str">
        <f>IF(ISBLANK(laps_times[[#This Row],[82]]),"DNF",CONCATENATE(RANK(rounds_cum_time[[#This Row],[82]],rounds_cum_time[82],1),"."))</f>
        <v>83.</v>
      </c>
      <c r="CN83" s="129" t="str">
        <f>IF(ISBLANK(laps_times[[#This Row],[83]]),"DNF",CONCATENATE(RANK(rounds_cum_time[[#This Row],[83]],rounds_cum_time[83],1),"."))</f>
        <v>83.</v>
      </c>
      <c r="CO83" s="129" t="str">
        <f>IF(ISBLANK(laps_times[[#This Row],[84]]),"DNF",CONCATENATE(RANK(rounds_cum_time[[#This Row],[84]],rounds_cum_time[84],1),"."))</f>
        <v>83.</v>
      </c>
      <c r="CP83" s="129" t="str">
        <f>IF(ISBLANK(laps_times[[#This Row],[85]]),"DNF",CONCATENATE(RANK(rounds_cum_time[[#This Row],[85]],rounds_cum_time[85],1),"."))</f>
        <v>83.</v>
      </c>
      <c r="CQ83" s="129" t="str">
        <f>IF(ISBLANK(laps_times[[#This Row],[86]]),"DNF",CONCATENATE(RANK(rounds_cum_time[[#This Row],[86]],rounds_cum_time[86],1),"."))</f>
        <v>83.</v>
      </c>
      <c r="CR83" s="129" t="str">
        <f>IF(ISBLANK(laps_times[[#This Row],[87]]),"DNF",CONCATENATE(RANK(rounds_cum_time[[#This Row],[87]],rounds_cum_time[87],1),"."))</f>
        <v>83.</v>
      </c>
      <c r="CS83" s="129" t="str">
        <f>IF(ISBLANK(laps_times[[#This Row],[88]]),"DNF",CONCATENATE(RANK(rounds_cum_time[[#This Row],[88]],rounds_cum_time[88],1),"."))</f>
        <v>83.</v>
      </c>
      <c r="CT83" s="129" t="str">
        <f>IF(ISBLANK(laps_times[[#This Row],[89]]),"DNF",CONCATENATE(RANK(rounds_cum_time[[#This Row],[89]],rounds_cum_time[89],1),"."))</f>
        <v>83.</v>
      </c>
      <c r="CU83" s="129" t="str">
        <f>IF(ISBLANK(laps_times[[#This Row],[90]]),"DNF",CONCATENATE(RANK(rounds_cum_time[[#This Row],[90]],rounds_cum_time[90],1),"."))</f>
        <v>82.</v>
      </c>
      <c r="CV83" s="129" t="str">
        <f>IF(ISBLANK(laps_times[[#This Row],[91]]),"DNF",CONCATENATE(RANK(rounds_cum_time[[#This Row],[91]],rounds_cum_time[91],1),"."))</f>
        <v>82.</v>
      </c>
      <c r="CW83" s="129" t="str">
        <f>IF(ISBLANK(laps_times[[#This Row],[92]]),"DNF",CONCATENATE(RANK(rounds_cum_time[[#This Row],[92]],rounds_cum_time[92],1),"."))</f>
        <v>82.</v>
      </c>
      <c r="CX83" s="129" t="str">
        <f>IF(ISBLANK(laps_times[[#This Row],[93]]),"DNF",CONCATENATE(RANK(rounds_cum_time[[#This Row],[93]],rounds_cum_time[93],1),"."))</f>
        <v>82.</v>
      </c>
      <c r="CY83" s="129" t="str">
        <f>IF(ISBLANK(laps_times[[#This Row],[94]]),"DNF",CONCATENATE(RANK(rounds_cum_time[[#This Row],[94]],rounds_cum_time[94],1),"."))</f>
        <v>82.</v>
      </c>
      <c r="CZ83" s="129" t="str">
        <f>IF(ISBLANK(laps_times[[#This Row],[95]]),"DNF",CONCATENATE(RANK(rounds_cum_time[[#This Row],[95]],rounds_cum_time[95],1),"."))</f>
        <v>82.</v>
      </c>
      <c r="DA83" s="129" t="str">
        <f>IF(ISBLANK(laps_times[[#This Row],[96]]),"DNF",CONCATENATE(RANK(rounds_cum_time[[#This Row],[96]],rounds_cum_time[96],1),"."))</f>
        <v>82.</v>
      </c>
      <c r="DB83" s="129" t="str">
        <f>IF(ISBLANK(laps_times[[#This Row],[97]]),"DNF",CONCATENATE(RANK(rounds_cum_time[[#This Row],[97]],rounds_cum_time[97],1),"."))</f>
        <v>82.</v>
      </c>
      <c r="DC83" s="129" t="str">
        <f>IF(ISBLANK(laps_times[[#This Row],[98]]),"DNF",CONCATENATE(RANK(rounds_cum_time[[#This Row],[98]],rounds_cum_time[98],1),"."))</f>
        <v>82.</v>
      </c>
      <c r="DD83" s="129" t="str">
        <f>IF(ISBLANK(laps_times[[#This Row],[99]]),"DNF",CONCATENATE(RANK(rounds_cum_time[[#This Row],[99]],rounds_cum_time[99],1),"."))</f>
        <v>82.</v>
      </c>
      <c r="DE83" s="129" t="str">
        <f>IF(ISBLANK(laps_times[[#This Row],[100]]),"DNF",CONCATENATE(RANK(rounds_cum_time[[#This Row],[100]],rounds_cum_time[100],1),"."))</f>
        <v>80.</v>
      </c>
      <c r="DF83" s="129" t="str">
        <f>IF(ISBLANK(laps_times[[#This Row],[101]]),"DNF",CONCATENATE(RANK(rounds_cum_time[[#This Row],[101]],rounds_cum_time[101],1),"."))</f>
        <v>80.</v>
      </c>
      <c r="DG83" s="129" t="str">
        <f>IF(ISBLANK(laps_times[[#This Row],[102]]),"DNF",CONCATENATE(RANK(rounds_cum_time[[#This Row],[102]],rounds_cum_time[102],1),"."))</f>
        <v>80.</v>
      </c>
      <c r="DH83" s="129" t="str">
        <f>IF(ISBLANK(laps_times[[#This Row],[103]]),"DNF",CONCATENATE(RANK(rounds_cum_time[[#This Row],[103]],rounds_cum_time[103],1),"."))</f>
        <v>80.</v>
      </c>
      <c r="DI83" s="130" t="str">
        <f>IF(ISBLANK(laps_times[[#This Row],[104]]),"DNF",CONCATENATE(RANK(rounds_cum_time[[#This Row],[104]],rounds_cum_time[104],1),"."))</f>
        <v>80.</v>
      </c>
      <c r="DJ83" s="130" t="str">
        <f>IF(ISBLANK(laps_times[[#This Row],[105]]),"DNF",CONCATENATE(RANK(rounds_cum_time[[#This Row],[105]],rounds_cum_time[105],1),"."))</f>
        <v>80.</v>
      </c>
    </row>
    <row r="84" spans="2:114">
      <c r="B84" s="123">
        <f>laps_times[[#This Row],[poř]]</f>
        <v>81</v>
      </c>
      <c r="C84" s="128">
        <f>laps_times[[#This Row],[s.č.]]</f>
        <v>71</v>
      </c>
      <c r="D84" s="124" t="str">
        <f>laps_times[[#This Row],[jméno]]</f>
        <v>Simon Alexander</v>
      </c>
      <c r="E84" s="125">
        <f>laps_times[[#This Row],[roč]]</f>
        <v>1947</v>
      </c>
      <c r="F84" s="125" t="str">
        <f>laps_times[[#This Row],[kat]]</f>
        <v>M70</v>
      </c>
      <c r="G84" s="125">
        <f>laps_times[[#This Row],[poř_kat]]</f>
        <v>3</v>
      </c>
      <c r="H84" s="124" t="str">
        <f>IF(ISBLANK(laps_times[[#This Row],[klub]]),"-",laps_times[[#This Row],[klub]])</f>
        <v>DS Žilina</v>
      </c>
      <c r="I84" s="133">
        <f>laps_times[[#This Row],[celk. čas]]</f>
        <v>0.2028912037037037</v>
      </c>
      <c r="J84" s="129" t="str">
        <f>IF(ISBLANK(laps_times[[#This Row],[1]]),"DNF",CONCATENATE(RANK(rounds_cum_time[[#This Row],[1]],rounds_cum_time[1],1),"."))</f>
        <v>71.</v>
      </c>
      <c r="K84" s="129" t="str">
        <f>IF(ISBLANK(laps_times[[#This Row],[2]]),"DNF",CONCATENATE(RANK(rounds_cum_time[[#This Row],[2]],rounds_cum_time[2],1),"."))</f>
        <v>73.</v>
      </c>
      <c r="L84" s="129" t="str">
        <f>IF(ISBLANK(laps_times[[#This Row],[3]]),"DNF",CONCATENATE(RANK(rounds_cum_time[[#This Row],[3]],rounds_cum_time[3],1),"."))</f>
        <v>73.</v>
      </c>
      <c r="M84" s="129" t="str">
        <f>IF(ISBLANK(laps_times[[#This Row],[4]]),"DNF",CONCATENATE(RANK(rounds_cum_time[[#This Row],[4]],rounds_cum_time[4],1),"."))</f>
        <v>73.</v>
      </c>
      <c r="N84" s="129" t="str">
        <f>IF(ISBLANK(laps_times[[#This Row],[5]]),"DNF",CONCATENATE(RANK(rounds_cum_time[[#This Row],[5]],rounds_cum_time[5],1),"."))</f>
        <v>73.</v>
      </c>
      <c r="O84" s="129" t="str">
        <f>IF(ISBLANK(laps_times[[#This Row],[6]]),"DNF",CONCATENATE(RANK(rounds_cum_time[[#This Row],[6]],rounds_cum_time[6],1),"."))</f>
        <v>73.</v>
      </c>
      <c r="P84" s="129" t="str">
        <f>IF(ISBLANK(laps_times[[#This Row],[7]]),"DNF",CONCATENATE(RANK(rounds_cum_time[[#This Row],[7]],rounds_cum_time[7],1),"."))</f>
        <v>74.</v>
      </c>
      <c r="Q84" s="129" t="str">
        <f>IF(ISBLANK(laps_times[[#This Row],[8]]),"DNF",CONCATENATE(RANK(rounds_cum_time[[#This Row],[8]],rounds_cum_time[8],1),"."))</f>
        <v>74.</v>
      </c>
      <c r="R84" s="129" t="str">
        <f>IF(ISBLANK(laps_times[[#This Row],[9]]),"DNF",CONCATENATE(RANK(rounds_cum_time[[#This Row],[9]],rounds_cum_time[9],1),"."))</f>
        <v>74.</v>
      </c>
      <c r="S84" s="129" t="str">
        <f>IF(ISBLANK(laps_times[[#This Row],[10]]),"DNF",CONCATENATE(RANK(rounds_cum_time[[#This Row],[10]],rounds_cum_time[10],1),"."))</f>
        <v>74.</v>
      </c>
      <c r="T84" s="129" t="str">
        <f>IF(ISBLANK(laps_times[[#This Row],[11]]),"DNF",CONCATENATE(RANK(rounds_cum_time[[#This Row],[11]],rounds_cum_time[11],1),"."))</f>
        <v>73.</v>
      </c>
      <c r="U84" s="129" t="str">
        <f>IF(ISBLANK(laps_times[[#This Row],[12]]),"DNF",CONCATENATE(RANK(rounds_cum_time[[#This Row],[12]],rounds_cum_time[12],1),"."))</f>
        <v>73.</v>
      </c>
      <c r="V84" s="129" t="str">
        <f>IF(ISBLANK(laps_times[[#This Row],[13]]),"DNF",CONCATENATE(RANK(rounds_cum_time[[#This Row],[13]],rounds_cum_time[13],1),"."))</f>
        <v>73.</v>
      </c>
      <c r="W84" s="129" t="str">
        <f>IF(ISBLANK(laps_times[[#This Row],[14]]),"DNF",CONCATENATE(RANK(rounds_cum_time[[#This Row],[14]],rounds_cum_time[14],1),"."))</f>
        <v>74.</v>
      </c>
      <c r="X84" s="129" t="str">
        <f>IF(ISBLANK(laps_times[[#This Row],[15]]),"DNF",CONCATENATE(RANK(rounds_cum_time[[#This Row],[15]],rounds_cum_time[15],1),"."))</f>
        <v>74.</v>
      </c>
      <c r="Y84" s="129" t="str">
        <f>IF(ISBLANK(laps_times[[#This Row],[16]]),"DNF",CONCATENATE(RANK(rounds_cum_time[[#This Row],[16]],rounds_cum_time[16],1),"."))</f>
        <v>74.</v>
      </c>
      <c r="Z84" s="129" t="str">
        <f>IF(ISBLANK(laps_times[[#This Row],[17]]),"DNF",CONCATENATE(RANK(rounds_cum_time[[#This Row],[17]],rounds_cum_time[17],1),"."))</f>
        <v>74.</v>
      </c>
      <c r="AA84" s="129" t="str">
        <f>IF(ISBLANK(laps_times[[#This Row],[18]]),"DNF",CONCATENATE(RANK(rounds_cum_time[[#This Row],[18]],rounds_cum_time[18],1),"."))</f>
        <v>74.</v>
      </c>
      <c r="AB84" s="129" t="str">
        <f>IF(ISBLANK(laps_times[[#This Row],[19]]),"DNF",CONCATENATE(RANK(rounds_cum_time[[#This Row],[19]],rounds_cum_time[19],1),"."))</f>
        <v>74.</v>
      </c>
      <c r="AC84" s="129" t="str">
        <f>IF(ISBLANK(laps_times[[#This Row],[20]]),"DNF",CONCATENATE(RANK(rounds_cum_time[[#This Row],[20]],rounds_cum_time[20],1),"."))</f>
        <v>74.</v>
      </c>
      <c r="AD84" s="129" t="str">
        <f>IF(ISBLANK(laps_times[[#This Row],[21]]),"DNF",CONCATENATE(RANK(rounds_cum_time[[#This Row],[21]],rounds_cum_time[21],1),"."))</f>
        <v>74.</v>
      </c>
      <c r="AE84" s="129" t="str">
        <f>IF(ISBLANK(laps_times[[#This Row],[22]]),"DNF",CONCATENATE(RANK(rounds_cum_time[[#This Row],[22]],rounds_cum_time[22],1),"."))</f>
        <v>74.</v>
      </c>
      <c r="AF84" s="129" t="str">
        <f>IF(ISBLANK(laps_times[[#This Row],[23]]),"DNF",CONCATENATE(RANK(rounds_cum_time[[#This Row],[23]],rounds_cum_time[23],1),"."))</f>
        <v>74.</v>
      </c>
      <c r="AG84" s="129" t="str">
        <f>IF(ISBLANK(laps_times[[#This Row],[24]]),"DNF",CONCATENATE(RANK(rounds_cum_time[[#This Row],[24]],rounds_cum_time[24],1),"."))</f>
        <v>74.</v>
      </c>
      <c r="AH84" s="129" t="str">
        <f>IF(ISBLANK(laps_times[[#This Row],[25]]),"DNF",CONCATENATE(RANK(rounds_cum_time[[#This Row],[25]],rounds_cum_time[25],1),"."))</f>
        <v>76.</v>
      </c>
      <c r="AI84" s="129" t="str">
        <f>IF(ISBLANK(laps_times[[#This Row],[26]]),"DNF",CONCATENATE(RANK(rounds_cum_time[[#This Row],[26]],rounds_cum_time[26],1),"."))</f>
        <v>75.</v>
      </c>
      <c r="AJ84" s="129" t="str">
        <f>IF(ISBLANK(laps_times[[#This Row],[27]]),"DNF",CONCATENATE(RANK(rounds_cum_time[[#This Row],[27]],rounds_cum_time[27],1),"."))</f>
        <v>76.</v>
      </c>
      <c r="AK84" s="129" t="str">
        <f>IF(ISBLANK(laps_times[[#This Row],[28]]),"DNF",CONCATENATE(RANK(rounds_cum_time[[#This Row],[28]],rounds_cum_time[28],1),"."))</f>
        <v>76.</v>
      </c>
      <c r="AL84" s="129" t="str">
        <f>IF(ISBLANK(laps_times[[#This Row],[29]]),"DNF",CONCATENATE(RANK(rounds_cum_time[[#This Row],[29]],rounds_cum_time[29],1),"."))</f>
        <v>76.</v>
      </c>
      <c r="AM84" s="129" t="str">
        <f>IF(ISBLANK(laps_times[[#This Row],[30]]),"DNF",CONCATENATE(RANK(rounds_cum_time[[#This Row],[30]],rounds_cum_time[30],1),"."))</f>
        <v>76.</v>
      </c>
      <c r="AN84" s="129" t="str">
        <f>IF(ISBLANK(laps_times[[#This Row],[31]]),"DNF",CONCATENATE(RANK(rounds_cum_time[[#This Row],[31]],rounds_cum_time[31],1),"."))</f>
        <v>79.</v>
      </c>
      <c r="AO84" s="129" t="str">
        <f>IF(ISBLANK(laps_times[[#This Row],[32]]),"DNF",CONCATENATE(RANK(rounds_cum_time[[#This Row],[32]],rounds_cum_time[32],1),"."))</f>
        <v>79.</v>
      </c>
      <c r="AP84" s="129" t="str">
        <f>IF(ISBLANK(laps_times[[#This Row],[33]]),"DNF",CONCATENATE(RANK(rounds_cum_time[[#This Row],[33]],rounds_cum_time[33],1),"."))</f>
        <v>79.</v>
      </c>
      <c r="AQ84" s="129" t="str">
        <f>IF(ISBLANK(laps_times[[#This Row],[34]]),"DNF",CONCATENATE(RANK(rounds_cum_time[[#This Row],[34]],rounds_cum_time[34],1),"."))</f>
        <v>79.</v>
      </c>
      <c r="AR84" s="129" t="str">
        <f>IF(ISBLANK(laps_times[[#This Row],[35]]),"DNF",CONCATENATE(RANK(rounds_cum_time[[#This Row],[35]],rounds_cum_time[35],1),"."))</f>
        <v>80.</v>
      </c>
      <c r="AS84" s="129" t="str">
        <f>IF(ISBLANK(laps_times[[#This Row],[36]]),"DNF",CONCATENATE(RANK(rounds_cum_time[[#This Row],[36]],rounds_cum_time[36],1),"."))</f>
        <v>80.</v>
      </c>
      <c r="AT84" s="129" t="str">
        <f>IF(ISBLANK(laps_times[[#This Row],[37]]),"DNF",CONCATENATE(RANK(rounds_cum_time[[#This Row],[37]],rounds_cum_time[37],1),"."))</f>
        <v>79.</v>
      </c>
      <c r="AU84" s="129" t="str">
        <f>IF(ISBLANK(laps_times[[#This Row],[38]]),"DNF",CONCATENATE(RANK(rounds_cum_time[[#This Row],[38]],rounds_cum_time[38],1),"."))</f>
        <v>80.</v>
      </c>
      <c r="AV84" s="129" t="str">
        <f>IF(ISBLANK(laps_times[[#This Row],[39]]),"DNF",CONCATENATE(RANK(rounds_cum_time[[#This Row],[39]],rounds_cum_time[39],1),"."))</f>
        <v>80.</v>
      </c>
      <c r="AW84" s="129" t="str">
        <f>IF(ISBLANK(laps_times[[#This Row],[40]]),"DNF",CONCATENATE(RANK(rounds_cum_time[[#This Row],[40]],rounds_cum_time[40],1),"."))</f>
        <v>80.</v>
      </c>
      <c r="AX84" s="129" t="str">
        <f>IF(ISBLANK(laps_times[[#This Row],[41]]),"DNF",CONCATENATE(RANK(rounds_cum_time[[#This Row],[41]],rounds_cum_time[41],1),"."))</f>
        <v>80.</v>
      </c>
      <c r="AY84" s="129" t="str">
        <f>IF(ISBLANK(laps_times[[#This Row],[42]]),"DNF",CONCATENATE(RANK(rounds_cum_time[[#This Row],[42]],rounds_cum_time[42],1),"."))</f>
        <v>81.</v>
      </c>
      <c r="AZ84" s="129" t="str">
        <f>IF(ISBLANK(laps_times[[#This Row],[43]]),"DNF",CONCATENATE(RANK(rounds_cum_time[[#This Row],[43]],rounds_cum_time[43],1),"."))</f>
        <v>81.</v>
      </c>
      <c r="BA84" s="129" t="str">
        <f>IF(ISBLANK(laps_times[[#This Row],[44]]),"DNF",CONCATENATE(RANK(rounds_cum_time[[#This Row],[44]],rounds_cum_time[44],1),"."))</f>
        <v>81.</v>
      </c>
      <c r="BB84" s="129" t="str">
        <f>IF(ISBLANK(laps_times[[#This Row],[45]]),"DNF",CONCATENATE(RANK(rounds_cum_time[[#This Row],[45]],rounds_cum_time[45],1),"."))</f>
        <v>81.</v>
      </c>
      <c r="BC84" s="129" t="str">
        <f>IF(ISBLANK(laps_times[[#This Row],[46]]),"DNF",CONCATENATE(RANK(rounds_cum_time[[#This Row],[46]],rounds_cum_time[46],1),"."))</f>
        <v>81.</v>
      </c>
      <c r="BD84" s="129" t="str">
        <f>IF(ISBLANK(laps_times[[#This Row],[47]]),"DNF",CONCATENATE(RANK(rounds_cum_time[[#This Row],[47]],rounds_cum_time[47],1),"."))</f>
        <v>81.</v>
      </c>
      <c r="BE84" s="129" t="str">
        <f>IF(ISBLANK(laps_times[[#This Row],[48]]),"DNF",CONCATENATE(RANK(rounds_cum_time[[#This Row],[48]],rounds_cum_time[48],1),"."))</f>
        <v>81.</v>
      </c>
      <c r="BF84" s="129" t="str">
        <f>IF(ISBLANK(laps_times[[#This Row],[49]]),"DNF",CONCATENATE(RANK(rounds_cum_time[[#This Row],[49]],rounds_cum_time[49],1),"."))</f>
        <v>81.</v>
      </c>
      <c r="BG84" s="129" t="str">
        <f>IF(ISBLANK(laps_times[[#This Row],[50]]),"DNF",CONCATENATE(RANK(rounds_cum_time[[#This Row],[50]],rounds_cum_time[50],1),"."))</f>
        <v>81.</v>
      </c>
      <c r="BH84" s="129" t="str">
        <f>IF(ISBLANK(laps_times[[#This Row],[51]]),"DNF",CONCATENATE(RANK(rounds_cum_time[[#This Row],[51]],rounds_cum_time[51],1),"."))</f>
        <v>81.</v>
      </c>
      <c r="BI84" s="129" t="str">
        <f>IF(ISBLANK(laps_times[[#This Row],[52]]),"DNF",CONCATENATE(RANK(rounds_cum_time[[#This Row],[52]],rounds_cum_time[52],1),"."))</f>
        <v>81.</v>
      </c>
      <c r="BJ84" s="129" t="str">
        <f>IF(ISBLANK(laps_times[[#This Row],[53]]),"DNF",CONCATENATE(RANK(rounds_cum_time[[#This Row],[53]],rounds_cum_time[53],1),"."))</f>
        <v>81.</v>
      </c>
      <c r="BK84" s="129" t="str">
        <f>IF(ISBLANK(laps_times[[#This Row],[54]]),"DNF",CONCATENATE(RANK(rounds_cum_time[[#This Row],[54]],rounds_cum_time[54],1),"."))</f>
        <v>80.</v>
      </c>
      <c r="BL84" s="129" t="str">
        <f>IF(ISBLANK(laps_times[[#This Row],[55]]),"DNF",CONCATENATE(RANK(rounds_cum_time[[#This Row],[55]],rounds_cum_time[55],1),"."))</f>
        <v>80.</v>
      </c>
      <c r="BM84" s="129" t="str">
        <f>IF(ISBLANK(laps_times[[#This Row],[56]]),"DNF",CONCATENATE(RANK(rounds_cum_time[[#This Row],[56]],rounds_cum_time[56],1),"."))</f>
        <v>80.</v>
      </c>
      <c r="BN84" s="129" t="str">
        <f>IF(ISBLANK(laps_times[[#This Row],[57]]),"DNF",CONCATENATE(RANK(rounds_cum_time[[#This Row],[57]],rounds_cum_time[57],1),"."))</f>
        <v>80.</v>
      </c>
      <c r="BO84" s="129" t="str">
        <f>IF(ISBLANK(laps_times[[#This Row],[58]]),"DNF",CONCATENATE(RANK(rounds_cum_time[[#This Row],[58]],rounds_cum_time[58],1),"."))</f>
        <v>80.</v>
      </c>
      <c r="BP84" s="129" t="str">
        <f>IF(ISBLANK(laps_times[[#This Row],[59]]),"DNF",CONCATENATE(RANK(rounds_cum_time[[#This Row],[59]],rounds_cum_time[59],1),"."))</f>
        <v>80.</v>
      </c>
      <c r="BQ84" s="129" t="str">
        <f>IF(ISBLANK(laps_times[[#This Row],[60]]),"DNF",CONCATENATE(RANK(rounds_cum_time[[#This Row],[60]],rounds_cum_time[60],1),"."))</f>
        <v>80.</v>
      </c>
      <c r="BR84" s="129" t="str">
        <f>IF(ISBLANK(laps_times[[#This Row],[61]]),"DNF",CONCATENATE(RANK(rounds_cum_time[[#This Row],[61]],rounds_cum_time[61],1),"."))</f>
        <v>80.</v>
      </c>
      <c r="BS84" s="129" t="str">
        <f>IF(ISBLANK(laps_times[[#This Row],[62]]),"DNF",CONCATENATE(RANK(rounds_cum_time[[#This Row],[62]],rounds_cum_time[62],1),"."))</f>
        <v>80.</v>
      </c>
      <c r="BT84" s="129" t="str">
        <f>IF(ISBLANK(laps_times[[#This Row],[63]]),"DNF",CONCATENATE(RANK(rounds_cum_time[[#This Row],[63]],rounds_cum_time[63],1),"."))</f>
        <v>80.</v>
      </c>
      <c r="BU84" s="129" t="str">
        <f>IF(ISBLANK(laps_times[[#This Row],[64]]),"DNF",CONCATENATE(RANK(rounds_cum_time[[#This Row],[64]],rounds_cum_time[64],1),"."))</f>
        <v>80.</v>
      </c>
      <c r="BV84" s="129" t="str">
        <f>IF(ISBLANK(laps_times[[#This Row],[65]]),"DNF",CONCATENATE(RANK(rounds_cum_time[[#This Row],[65]],rounds_cum_time[65],1),"."))</f>
        <v>80.</v>
      </c>
      <c r="BW84" s="129" t="str">
        <f>IF(ISBLANK(laps_times[[#This Row],[66]]),"DNF",CONCATENATE(RANK(rounds_cum_time[[#This Row],[66]],rounds_cum_time[66],1),"."))</f>
        <v>80.</v>
      </c>
      <c r="BX84" s="129" t="str">
        <f>IF(ISBLANK(laps_times[[#This Row],[67]]),"DNF",CONCATENATE(RANK(rounds_cum_time[[#This Row],[67]],rounds_cum_time[67],1),"."))</f>
        <v>80.</v>
      </c>
      <c r="BY84" s="129" t="str">
        <f>IF(ISBLANK(laps_times[[#This Row],[68]]),"DNF",CONCATENATE(RANK(rounds_cum_time[[#This Row],[68]],rounds_cum_time[68],1),"."))</f>
        <v>80.</v>
      </c>
      <c r="BZ84" s="129" t="str">
        <f>IF(ISBLANK(laps_times[[#This Row],[69]]),"DNF",CONCATENATE(RANK(rounds_cum_time[[#This Row],[69]],rounds_cum_time[69],1),"."))</f>
        <v>80.</v>
      </c>
      <c r="CA84" s="129" t="str">
        <f>IF(ISBLANK(laps_times[[#This Row],[70]]),"DNF",CONCATENATE(RANK(rounds_cum_time[[#This Row],[70]],rounds_cum_time[70],1),"."))</f>
        <v>80.</v>
      </c>
      <c r="CB84" s="129" t="str">
        <f>IF(ISBLANK(laps_times[[#This Row],[71]]),"DNF",CONCATENATE(RANK(rounds_cum_time[[#This Row],[71]],rounds_cum_time[71],1),"."))</f>
        <v>80.</v>
      </c>
      <c r="CC84" s="129" t="str">
        <f>IF(ISBLANK(laps_times[[#This Row],[72]]),"DNF",CONCATENATE(RANK(rounds_cum_time[[#This Row],[72]],rounds_cum_time[72],1),"."))</f>
        <v>80.</v>
      </c>
      <c r="CD84" s="129" t="str">
        <f>IF(ISBLANK(laps_times[[#This Row],[73]]),"DNF",CONCATENATE(RANK(rounds_cum_time[[#This Row],[73]],rounds_cum_time[73],1),"."))</f>
        <v>80.</v>
      </c>
      <c r="CE84" s="129" t="str">
        <f>IF(ISBLANK(laps_times[[#This Row],[74]]),"DNF",CONCATENATE(RANK(rounds_cum_time[[#This Row],[74]],rounds_cum_time[74],1),"."))</f>
        <v>80.</v>
      </c>
      <c r="CF84" s="129" t="str">
        <f>IF(ISBLANK(laps_times[[#This Row],[75]]),"DNF",CONCATENATE(RANK(rounds_cum_time[[#This Row],[75]],rounds_cum_time[75],1),"."))</f>
        <v>80.</v>
      </c>
      <c r="CG84" s="129" t="str">
        <f>IF(ISBLANK(laps_times[[#This Row],[76]]),"DNF",CONCATENATE(RANK(rounds_cum_time[[#This Row],[76]],rounds_cum_time[76],1),"."))</f>
        <v>80.</v>
      </c>
      <c r="CH84" s="129" t="str">
        <f>IF(ISBLANK(laps_times[[#This Row],[77]]),"DNF",CONCATENATE(RANK(rounds_cum_time[[#This Row],[77]],rounds_cum_time[77],1),"."))</f>
        <v>80.</v>
      </c>
      <c r="CI84" s="129" t="str">
        <f>IF(ISBLANK(laps_times[[#This Row],[78]]),"DNF",CONCATENATE(RANK(rounds_cum_time[[#This Row],[78]],rounds_cum_time[78],1),"."))</f>
        <v>80.</v>
      </c>
      <c r="CJ84" s="129" t="str">
        <f>IF(ISBLANK(laps_times[[#This Row],[79]]),"DNF",CONCATENATE(RANK(rounds_cum_time[[#This Row],[79]],rounds_cum_time[79],1),"."))</f>
        <v>80.</v>
      </c>
      <c r="CK84" s="129" t="str">
        <f>IF(ISBLANK(laps_times[[#This Row],[80]]),"DNF",CONCATENATE(RANK(rounds_cum_time[[#This Row],[80]],rounds_cum_time[80],1),"."))</f>
        <v>80.</v>
      </c>
      <c r="CL84" s="129" t="str">
        <f>IF(ISBLANK(laps_times[[#This Row],[81]]),"DNF",CONCATENATE(RANK(rounds_cum_time[[#This Row],[81]],rounds_cum_time[81],1),"."))</f>
        <v>80.</v>
      </c>
      <c r="CM84" s="129" t="str">
        <f>IF(ISBLANK(laps_times[[#This Row],[82]]),"DNF",CONCATENATE(RANK(rounds_cum_time[[#This Row],[82]],rounds_cum_time[82],1),"."))</f>
        <v>80.</v>
      </c>
      <c r="CN84" s="129" t="str">
        <f>IF(ISBLANK(laps_times[[#This Row],[83]]),"DNF",CONCATENATE(RANK(rounds_cum_time[[#This Row],[83]],rounds_cum_time[83],1),"."))</f>
        <v>80.</v>
      </c>
      <c r="CO84" s="129" t="str">
        <f>IF(ISBLANK(laps_times[[#This Row],[84]]),"DNF",CONCATENATE(RANK(rounds_cum_time[[#This Row],[84]],rounds_cum_time[84],1),"."))</f>
        <v>80.</v>
      </c>
      <c r="CP84" s="129" t="str">
        <f>IF(ISBLANK(laps_times[[#This Row],[85]]),"DNF",CONCATENATE(RANK(rounds_cum_time[[#This Row],[85]],rounds_cum_time[85],1),"."))</f>
        <v>80.</v>
      </c>
      <c r="CQ84" s="129" t="str">
        <f>IF(ISBLANK(laps_times[[#This Row],[86]]),"DNF",CONCATENATE(RANK(rounds_cum_time[[#This Row],[86]],rounds_cum_time[86],1),"."))</f>
        <v>80.</v>
      </c>
      <c r="CR84" s="129" t="str">
        <f>IF(ISBLANK(laps_times[[#This Row],[87]]),"DNF",CONCATENATE(RANK(rounds_cum_time[[#This Row],[87]],rounds_cum_time[87],1),"."))</f>
        <v>81.</v>
      </c>
      <c r="CS84" s="129" t="str">
        <f>IF(ISBLANK(laps_times[[#This Row],[88]]),"DNF",CONCATENATE(RANK(rounds_cum_time[[#This Row],[88]],rounds_cum_time[88],1),"."))</f>
        <v>81.</v>
      </c>
      <c r="CT84" s="129" t="str">
        <f>IF(ISBLANK(laps_times[[#This Row],[89]]),"DNF",CONCATENATE(RANK(rounds_cum_time[[#This Row],[89]],rounds_cum_time[89],1),"."))</f>
        <v>81.</v>
      </c>
      <c r="CU84" s="129" t="str">
        <f>IF(ISBLANK(laps_times[[#This Row],[90]]),"DNF",CONCATENATE(RANK(rounds_cum_time[[#This Row],[90]],rounds_cum_time[90],1),"."))</f>
        <v>80.</v>
      </c>
      <c r="CV84" s="129" t="str">
        <f>IF(ISBLANK(laps_times[[#This Row],[91]]),"DNF",CONCATENATE(RANK(rounds_cum_time[[#This Row],[91]],rounds_cum_time[91],1),"."))</f>
        <v>81.</v>
      </c>
      <c r="CW84" s="129" t="str">
        <f>IF(ISBLANK(laps_times[[#This Row],[92]]),"DNF",CONCATENATE(RANK(rounds_cum_time[[#This Row],[92]],rounds_cum_time[92],1),"."))</f>
        <v>80.</v>
      </c>
      <c r="CX84" s="129" t="str">
        <f>IF(ISBLANK(laps_times[[#This Row],[93]]),"DNF",CONCATENATE(RANK(rounds_cum_time[[#This Row],[93]],rounds_cum_time[93],1),"."))</f>
        <v>80.</v>
      </c>
      <c r="CY84" s="129" t="str">
        <f>IF(ISBLANK(laps_times[[#This Row],[94]]),"DNF",CONCATENATE(RANK(rounds_cum_time[[#This Row],[94]],rounds_cum_time[94],1),"."))</f>
        <v>81.</v>
      </c>
      <c r="CZ84" s="129" t="str">
        <f>IF(ISBLANK(laps_times[[#This Row],[95]]),"DNF",CONCATENATE(RANK(rounds_cum_time[[#This Row],[95]],rounds_cum_time[95],1),"."))</f>
        <v>81.</v>
      </c>
      <c r="DA84" s="129" t="str">
        <f>IF(ISBLANK(laps_times[[#This Row],[96]]),"DNF",CONCATENATE(RANK(rounds_cum_time[[#This Row],[96]],rounds_cum_time[96],1),"."))</f>
        <v>80.</v>
      </c>
      <c r="DB84" s="129" t="str">
        <f>IF(ISBLANK(laps_times[[#This Row],[97]]),"DNF",CONCATENATE(RANK(rounds_cum_time[[#This Row],[97]],rounds_cum_time[97],1),"."))</f>
        <v>81.</v>
      </c>
      <c r="DC84" s="129" t="str">
        <f>IF(ISBLANK(laps_times[[#This Row],[98]]),"DNF",CONCATENATE(RANK(rounds_cum_time[[#This Row],[98]],rounds_cum_time[98],1),"."))</f>
        <v>81.</v>
      </c>
      <c r="DD84" s="129" t="str">
        <f>IF(ISBLANK(laps_times[[#This Row],[99]]),"DNF",CONCATENATE(RANK(rounds_cum_time[[#This Row],[99]],rounds_cum_time[99],1),"."))</f>
        <v>80.</v>
      </c>
      <c r="DE84" s="129" t="str">
        <f>IF(ISBLANK(laps_times[[#This Row],[100]]),"DNF",CONCATENATE(RANK(rounds_cum_time[[#This Row],[100]],rounds_cum_time[100],1),"."))</f>
        <v>81.</v>
      </c>
      <c r="DF84" s="129" t="str">
        <f>IF(ISBLANK(laps_times[[#This Row],[101]]),"DNF",CONCATENATE(RANK(rounds_cum_time[[#This Row],[101]],rounds_cum_time[101],1),"."))</f>
        <v>81.</v>
      </c>
      <c r="DG84" s="129" t="str">
        <f>IF(ISBLANK(laps_times[[#This Row],[102]]),"DNF",CONCATENATE(RANK(rounds_cum_time[[#This Row],[102]],rounds_cum_time[102],1),"."))</f>
        <v>81.</v>
      </c>
      <c r="DH84" s="129" t="str">
        <f>IF(ISBLANK(laps_times[[#This Row],[103]]),"DNF",CONCATENATE(RANK(rounds_cum_time[[#This Row],[103]],rounds_cum_time[103],1),"."))</f>
        <v>81.</v>
      </c>
      <c r="DI84" s="130" t="str">
        <f>IF(ISBLANK(laps_times[[#This Row],[104]]),"DNF",CONCATENATE(RANK(rounds_cum_time[[#This Row],[104]],rounds_cum_time[104],1),"."))</f>
        <v>81.</v>
      </c>
      <c r="DJ84" s="130" t="str">
        <f>IF(ISBLANK(laps_times[[#This Row],[105]]),"DNF",CONCATENATE(RANK(rounds_cum_time[[#This Row],[105]],rounds_cum_time[105],1),"."))</f>
        <v>81.</v>
      </c>
    </row>
    <row r="85" spans="2:114">
      <c r="B85" s="123">
        <f>laps_times[[#This Row],[poř]]</f>
        <v>82</v>
      </c>
      <c r="C85" s="128">
        <f>laps_times[[#This Row],[s.č.]]</f>
        <v>20</v>
      </c>
      <c r="D85" s="124" t="str">
        <f>laps_times[[#This Row],[jméno]]</f>
        <v>Grbović Ljubivoje</v>
      </c>
      <c r="E85" s="125">
        <f>laps_times[[#This Row],[roč]]</f>
        <v>1956</v>
      </c>
      <c r="F85" s="125" t="str">
        <f>laps_times[[#This Row],[kat]]</f>
        <v>M60</v>
      </c>
      <c r="G85" s="125">
        <f>laps_times[[#This Row],[poř_kat]]</f>
        <v>5</v>
      </c>
      <c r="H85" s="124" t="str">
        <f>IF(ISBLANK(laps_times[[#This Row],[klub]]),"-",laps_times[[#This Row],[klub]])</f>
        <v>MARATON TIM KV</v>
      </c>
      <c r="I85" s="133">
        <f>laps_times[[#This Row],[celk. čas]]</f>
        <v>0.2035034722222222</v>
      </c>
      <c r="J85" s="129" t="str">
        <f>IF(ISBLANK(laps_times[[#This Row],[1]]),"DNF",CONCATENATE(RANK(rounds_cum_time[[#This Row],[1]],rounds_cum_time[1],1),"."))</f>
        <v>81.</v>
      </c>
      <c r="K85" s="129" t="str">
        <f>IF(ISBLANK(laps_times[[#This Row],[2]]),"DNF",CONCATENATE(RANK(rounds_cum_time[[#This Row],[2]],rounds_cum_time[2],1),"."))</f>
        <v>82.</v>
      </c>
      <c r="L85" s="129" t="str">
        <f>IF(ISBLANK(laps_times[[#This Row],[3]]),"DNF",CONCATENATE(RANK(rounds_cum_time[[#This Row],[3]],rounds_cum_time[3],1),"."))</f>
        <v>81.</v>
      </c>
      <c r="M85" s="129" t="str">
        <f>IF(ISBLANK(laps_times[[#This Row],[4]]),"DNF",CONCATENATE(RANK(rounds_cum_time[[#This Row],[4]],rounds_cum_time[4],1),"."))</f>
        <v>80.</v>
      </c>
      <c r="N85" s="129" t="str">
        <f>IF(ISBLANK(laps_times[[#This Row],[5]]),"DNF",CONCATENATE(RANK(rounds_cum_time[[#This Row],[5]],rounds_cum_time[5],1),"."))</f>
        <v>80.</v>
      </c>
      <c r="O85" s="129" t="str">
        <f>IF(ISBLANK(laps_times[[#This Row],[6]]),"DNF",CONCATENATE(RANK(rounds_cum_time[[#This Row],[6]],rounds_cum_time[6],1),"."))</f>
        <v>81.</v>
      </c>
      <c r="P85" s="129" t="str">
        <f>IF(ISBLANK(laps_times[[#This Row],[7]]),"DNF",CONCATENATE(RANK(rounds_cum_time[[#This Row],[7]],rounds_cum_time[7],1),"."))</f>
        <v>81.</v>
      </c>
      <c r="Q85" s="129" t="str">
        <f>IF(ISBLANK(laps_times[[#This Row],[8]]),"DNF",CONCATENATE(RANK(rounds_cum_time[[#This Row],[8]],rounds_cum_time[8],1),"."))</f>
        <v>80.</v>
      </c>
      <c r="R85" s="129" t="str">
        <f>IF(ISBLANK(laps_times[[#This Row],[9]]),"DNF",CONCATENATE(RANK(rounds_cum_time[[#This Row],[9]],rounds_cum_time[9],1),"."))</f>
        <v>80.</v>
      </c>
      <c r="S85" s="129" t="str">
        <f>IF(ISBLANK(laps_times[[#This Row],[10]]),"DNF",CONCATENATE(RANK(rounds_cum_time[[#This Row],[10]],rounds_cum_time[10],1),"."))</f>
        <v>80.</v>
      </c>
      <c r="T85" s="129" t="str">
        <f>IF(ISBLANK(laps_times[[#This Row],[11]]),"DNF",CONCATENATE(RANK(rounds_cum_time[[#This Row],[11]],rounds_cum_time[11],1),"."))</f>
        <v>80.</v>
      </c>
      <c r="U85" s="129" t="str">
        <f>IF(ISBLANK(laps_times[[#This Row],[12]]),"DNF",CONCATENATE(RANK(rounds_cum_time[[#This Row],[12]],rounds_cum_time[12],1),"."))</f>
        <v>80.</v>
      </c>
      <c r="V85" s="129" t="str">
        <f>IF(ISBLANK(laps_times[[#This Row],[13]]),"DNF",CONCATENATE(RANK(rounds_cum_time[[#This Row],[13]],rounds_cum_time[13],1),"."))</f>
        <v>80.</v>
      </c>
      <c r="W85" s="129" t="str">
        <f>IF(ISBLANK(laps_times[[#This Row],[14]]),"DNF",CONCATENATE(RANK(rounds_cum_time[[#This Row],[14]],rounds_cum_time[14],1),"."))</f>
        <v>80.</v>
      </c>
      <c r="X85" s="129" t="str">
        <f>IF(ISBLANK(laps_times[[#This Row],[15]]),"DNF",CONCATENATE(RANK(rounds_cum_time[[#This Row],[15]],rounds_cum_time[15],1),"."))</f>
        <v>80.</v>
      </c>
      <c r="Y85" s="129" t="str">
        <f>IF(ISBLANK(laps_times[[#This Row],[16]]),"DNF",CONCATENATE(RANK(rounds_cum_time[[#This Row],[16]],rounds_cum_time[16],1),"."))</f>
        <v>79.</v>
      </c>
      <c r="Z85" s="129" t="str">
        <f>IF(ISBLANK(laps_times[[#This Row],[17]]),"DNF",CONCATENATE(RANK(rounds_cum_time[[#This Row],[17]],rounds_cum_time[17],1),"."))</f>
        <v>79.</v>
      </c>
      <c r="AA85" s="129" t="str">
        <f>IF(ISBLANK(laps_times[[#This Row],[18]]),"DNF",CONCATENATE(RANK(rounds_cum_time[[#This Row],[18]],rounds_cum_time[18],1),"."))</f>
        <v>79.</v>
      </c>
      <c r="AB85" s="129" t="str">
        <f>IF(ISBLANK(laps_times[[#This Row],[19]]),"DNF",CONCATENATE(RANK(rounds_cum_time[[#This Row],[19]],rounds_cum_time[19],1),"."))</f>
        <v>79.</v>
      </c>
      <c r="AC85" s="129" t="str">
        <f>IF(ISBLANK(laps_times[[#This Row],[20]]),"DNF",CONCATENATE(RANK(rounds_cum_time[[#This Row],[20]],rounds_cum_time[20],1),"."))</f>
        <v>79.</v>
      </c>
      <c r="AD85" s="129" t="str">
        <f>IF(ISBLANK(laps_times[[#This Row],[21]]),"DNF",CONCATENATE(RANK(rounds_cum_time[[#This Row],[21]],rounds_cum_time[21],1),"."))</f>
        <v>79.</v>
      </c>
      <c r="AE85" s="129" t="str">
        <f>IF(ISBLANK(laps_times[[#This Row],[22]]),"DNF",CONCATENATE(RANK(rounds_cum_time[[#This Row],[22]],rounds_cum_time[22],1),"."))</f>
        <v>79.</v>
      </c>
      <c r="AF85" s="129" t="str">
        <f>IF(ISBLANK(laps_times[[#This Row],[23]]),"DNF",CONCATENATE(RANK(rounds_cum_time[[#This Row],[23]],rounds_cum_time[23],1),"."))</f>
        <v>79.</v>
      </c>
      <c r="AG85" s="129" t="str">
        <f>IF(ISBLANK(laps_times[[#This Row],[24]]),"DNF",CONCATENATE(RANK(rounds_cum_time[[#This Row],[24]],rounds_cum_time[24],1),"."))</f>
        <v>79.</v>
      </c>
      <c r="AH85" s="129" t="str">
        <f>IF(ISBLANK(laps_times[[#This Row],[25]]),"DNF",CONCATENATE(RANK(rounds_cum_time[[#This Row],[25]],rounds_cum_time[25],1),"."))</f>
        <v>79.</v>
      </c>
      <c r="AI85" s="129" t="str">
        <f>IF(ISBLANK(laps_times[[#This Row],[26]]),"DNF",CONCATENATE(RANK(rounds_cum_time[[#This Row],[26]],rounds_cum_time[26],1),"."))</f>
        <v>80.</v>
      </c>
      <c r="AJ85" s="129" t="str">
        <f>IF(ISBLANK(laps_times[[#This Row],[27]]),"DNF",CONCATENATE(RANK(rounds_cum_time[[#This Row],[27]],rounds_cum_time[27],1),"."))</f>
        <v>80.</v>
      </c>
      <c r="AK85" s="129" t="str">
        <f>IF(ISBLANK(laps_times[[#This Row],[28]]),"DNF",CONCATENATE(RANK(rounds_cum_time[[#This Row],[28]],rounds_cum_time[28],1),"."))</f>
        <v>80.</v>
      </c>
      <c r="AL85" s="129" t="str">
        <f>IF(ISBLANK(laps_times[[#This Row],[29]]),"DNF",CONCATENATE(RANK(rounds_cum_time[[#This Row],[29]],rounds_cum_time[29],1),"."))</f>
        <v>80.</v>
      </c>
      <c r="AM85" s="129" t="str">
        <f>IF(ISBLANK(laps_times[[#This Row],[30]]),"DNF",CONCATENATE(RANK(rounds_cum_time[[#This Row],[30]],rounds_cum_time[30],1),"."))</f>
        <v>80.</v>
      </c>
      <c r="AN85" s="129" t="str">
        <f>IF(ISBLANK(laps_times[[#This Row],[31]]),"DNF",CONCATENATE(RANK(rounds_cum_time[[#This Row],[31]],rounds_cum_time[31],1),"."))</f>
        <v>80.</v>
      </c>
      <c r="AO85" s="129" t="str">
        <f>IF(ISBLANK(laps_times[[#This Row],[32]]),"DNF",CONCATENATE(RANK(rounds_cum_time[[#This Row],[32]],rounds_cum_time[32],1),"."))</f>
        <v>80.</v>
      </c>
      <c r="AP85" s="129" t="str">
        <f>IF(ISBLANK(laps_times[[#This Row],[33]]),"DNF",CONCATENATE(RANK(rounds_cum_time[[#This Row],[33]],rounds_cum_time[33],1),"."))</f>
        <v>80.</v>
      </c>
      <c r="AQ85" s="129" t="str">
        <f>IF(ISBLANK(laps_times[[#This Row],[34]]),"DNF",CONCATENATE(RANK(rounds_cum_time[[#This Row],[34]],rounds_cum_time[34],1),"."))</f>
        <v>80.</v>
      </c>
      <c r="AR85" s="129" t="str">
        <f>IF(ISBLANK(laps_times[[#This Row],[35]]),"DNF",CONCATENATE(RANK(rounds_cum_time[[#This Row],[35]],rounds_cum_time[35],1),"."))</f>
        <v>81.</v>
      </c>
      <c r="AS85" s="129" t="str">
        <f>IF(ISBLANK(laps_times[[#This Row],[36]]),"DNF",CONCATENATE(RANK(rounds_cum_time[[#This Row],[36]],rounds_cum_time[36],1),"."))</f>
        <v>81.</v>
      </c>
      <c r="AT85" s="129" t="str">
        <f>IF(ISBLANK(laps_times[[#This Row],[37]]),"DNF",CONCATENATE(RANK(rounds_cum_time[[#This Row],[37]],rounds_cum_time[37],1),"."))</f>
        <v>80.</v>
      </c>
      <c r="AU85" s="129" t="str">
        <f>IF(ISBLANK(laps_times[[#This Row],[38]]),"DNF",CONCATENATE(RANK(rounds_cum_time[[#This Row],[38]],rounds_cum_time[38],1),"."))</f>
        <v>79.</v>
      </c>
      <c r="AV85" s="129" t="str">
        <f>IF(ISBLANK(laps_times[[#This Row],[39]]),"DNF",CONCATENATE(RANK(rounds_cum_time[[#This Row],[39]],rounds_cum_time[39],1),"."))</f>
        <v>79.</v>
      </c>
      <c r="AW85" s="129" t="str">
        <f>IF(ISBLANK(laps_times[[#This Row],[40]]),"DNF",CONCATENATE(RANK(rounds_cum_time[[#This Row],[40]],rounds_cum_time[40],1),"."))</f>
        <v>79.</v>
      </c>
      <c r="AX85" s="129" t="str">
        <f>IF(ISBLANK(laps_times[[#This Row],[41]]),"DNF",CONCATENATE(RANK(rounds_cum_time[[#This Row],[41]],rounds_cum_time[41],1),"."))</f>
        <v>79.</v>
      </c>
      <c r="AY85" s="129" t="str">
        <f>IF(ISBLANK(laps_times[[#This Row],[42]]),"DNF",CONCATENATE(RANK(rounds_cum_time[[#This Row],[42]],rounds_cum_time[42],1),"."))</f>
        <v>79.</v>
      </c>
      <c r="AZ85" s="129" t="str">
        <f>IF(ISBLANK(laps_times[[#This Row],[43]]),"DNF",CONCATENATE(RANK(rounds_cum_time[[#This Row],[43]],rounds_cum_time[43],1),"."))</f>
        <v>79.</v>
      </c>
      <c r="BA85" s="129" t="str">
        <f>IF(ISBLANK(laps_times[[#This Row],[44]]),"DNF",CONCATENATE(RANK(rounds_cum_time[[#This Row],[44]],rounds_cum_time[44],1),"."))</f>
        <v>79.</v>
      </c>
      <c r="BB85" s="129" t="str">
        <f>IF(ISBLANK(laps_times[[#This Row],[45]]),"DNF",CONCATENATE(RANK(rounds_cum_time[[#This Row],[45]],rounds_cum_time[45],1),"."))</f>
        <v>79.</v>
      </c>
      <c r="BC85" s="129" t="str">
        <f>IF(ISBLANK(laps_times[[#This Row],[46]]),"DNF",CONCATENATE(RANK(rounds_cum_time[[#This Row],[46]],rounds_cum_time[46],1),"."))</f>
        <v>79.</v>
      </c>
      <c r="BD85" s="129" t="str">
        <f>IF(ISBLANK(laps_times[[#This Row],[47]]),"DNF",CONCATENATE(RANK(rounds_cum_time[[#This Row],[47]],rounds_cum_time[47],1),"."))</f>
        <v>79.</v>
      </c>
      <c r="BE85" s="129" t="str">
        <f>IF(ISBLANK(laps_times[[#This Row],[48]]),"DNF",CONCATENATE(RANK(rounds_cum_time[[#This Row],[48]],rounds_cum_time[48],1),"."))</f>
        <v>80.</v>
      </c>
      <c r="BF85" s="129" t="str">
        <f>IF(ISBLANK(laps_times[[#This Row],[49]]),"DNF",CONCATENATE(RANK(rounds_cum_time[[#This Row],[49]],rounds_cum_time[49],1),"."))</f>
        <v>80.</v>
      </c>
      <c r="BG85" s="129" t="str">
        <f>IF(ISBLANK(laps_times[[#This Row],[50]]),"DNF",CONCATENATE(RANK(rounds_cum_time[[#This Row],[50]],rounds_cum_time[50],1),"."))</f>
        <v>80.</v>
      </c>
      <c r="BH85" s="129" t="str">
        <f>IF(ISBLANK(laps_times[[#This Row],[51]]),"DNF",CONCATENATE(RANK(rounds_cum_time[[#This Row],[51]],rounds_cum_time[51],1),"."))</f>
        <v>80.</v>
      </c>
      <c r="BI85" s="129" t="str">
        <f>IF(ISBLANK(laps_times[[#This Row],[52]]),"DNF",CONCATENATE(RANK(rounds_cum_time[[#This Row],[52]],rounds_cum_time[52],1),"."))</f>
        <v>80.</v>
      </c>
      <c r="BJ85" s="129" t="str">
        <f>IF(ISBLANK(laps_times[[#This Row],[53]]),"DNF",CONCATENATE(RANK(rounds_cum_time[[#This Row],[53]],rounds_cum_time[53],1),"."))</f>
        <v>80.</v>
      </c>
      <c r="BK85" s="129" t="str">
        <f>IF(ISBLANK(laps_times[[#This Row],[54]]),"DNF",CONCATENATE(RANK(rounds_cum_time[[#This Row],[54]],rounds_cum_time[54],1),"."))</f>
        <v>79.</v>
      </c>
      <c r="BL85" s="129" t="str">
        <f>IF(ISBLANK(laps_times[[#This Row],[55]]),"DNF",CONCATENATE(RANK(rounds_cum_time[[#This Row],[55]],rounds_cum_time[55],1),"."))</f>
        <v>79.</v>
      </c>
      <c r="BM85" s="129" t="str">
        <f>IF(ISBLANK(laps_times[[#This Row],[56]]),"DNF",CONCATENATE(RANK(rounds_cum_time[[#This Row],[56]],rounds_cum_time[56],1),"."))</f>
        <v>79.</v>
      </c>
      <c r="BN85" s="129" t="str">
        <f>IF(ISBLANK(laps_times[[#This Row],[57]]),"DNF",CONCATENATE(RANK(rounds_cum_time[[#This Row],[57]],rounds_cum_time[57],1),"."))</f>
        <v>79.</v>
      </c>
      <c r="BO85" s="129" t="str">
        <f>IF(ISBLANK(laps_times[[#This Row],[58]]),"DNF",CONCATENATE(RANK(rounds_cum_time[[#This Row],[58]],rounds_cum_time[58],1),"."))</f>
        <v>79.</v>
      </c>
      <c r="BP85" s="129" t="str">
        <f>IF(ISBLANK(laps_times[[#This Row],[59]]),"DNF",CONCATENATE(RANK(rounds_cum_time[[#This Row],[59]],rounds_cum_time[59],1),"."))</f>
        <v>79.</v>
      </c>
      <c r="BQ85" s="129" t="str">
        <f>IF(ISBLANK(laps_times[[#This Row],[60]]),"DNF",CONCATENATE(RANK(rounds_cum_time[[#This Row],[60]],rounds_cum_time[60],1),"."))</f>
        <v>79.</v>
      </c>
      <c r="BR85" s="129" t="str">
        <f>IF(ISBLANK(laps_times[[#This Row],[61]]),"DNF",CONCATENATE(RANK(rounds_cum_time[[#This Row],[61]],rounds_cum_time[61],1),"."))</f>
        <v>79.</v>
      </c>
      <c r="BS85" s="129" t="str">
        <f>IF(ISBLANK(laps_times[[#This Row],[62]]),"DNF",CONCATENATE(RANK(rounds_cum_time[[#This Row],[62]],rounds_cum_time[62],1),"."))</f>
        <v>79.</v>
      </c>
      <c r="BT85" s="129" t="str">
        <f>IF(ISBLANK(laps_times[[#This Row],[63]]),"DNF",CONCATENATE(RANK(rounds_cum_time[[#This Row],[63]],rounds_cum_time[63],1),"."))</f>
        <v>79.</v>
      </c>
      <c r="BU85" s="129" t="str">
        <f>IF(ISBLANK(laps_times[[#This Row],[64]]),"DNF",CONCATENATE(RANK(rounds_cum_time[[#This Row],[64]],rounds_cum_time[64],1),"."))</f>
        <v>79.</v>
      </c>
      <c r="BV85" s="129" t="str">
        <f>IF(ISBLANK(laps_times[[#This Row],[65]]),"DNF",CONCATENATE(RANK(rounds_cum_time[[#This Row],[65]],rounds_cum_time[65],1),"."))</f>
        <v>79.</v>
      </c>
      <c r="BW85" s="129" t="str">
        <f>IF(ISBLANK(laps_times[[#This Row],[66]]),"DNF",CONCATENATE(RANK(rounds_cum_time[[#This Row],[66]],rounds_cum_time[66],1),"."))</f>
        <v>79.</v>
      </c>
      <c r="BX85" s="129" t="str">
        <f>IF(ISBLANK(laps_times[[#This Row],[67]]),"DNF",CONCATENATE(RANK(rounds_cum_time[[#This Row],[67]],rounds_cum_time[67],1),"."))</f>
        <v>79.</v>
      </c>
      <c r="BY85" s="129" t="str">
        <f>IF(ISBLANK(laps_times[[#This Row],[68]]),"DNF",CONCATENATE(RANK(rounds_cum_time[[#This Row],[68]],rounds_cum_time[68],1),"."))</f>
        <v>79.</v>
      </c>
      <c r="BZ85" s="129" t="str">
        <f>IF(ISBLANK(laps_times[[#This Row],[69]]),"DNF",CONCATENATE(RANK(rounds_cum_time[[#This Row],[69]],rounds_cum_time[69],1),"."))</f>
        <v>79.</v>
      </c>
      <c r="CA85" s="129" t="str">
        <f>IF(ISBLANK(laps_times[[#This Row],[70]]),"DNF",CONCATENATE(RANK(rounds_cum_time[[#This Row],[70]],rounds_cum_time[70],1),"."))</f>
        <v>79.</v>
      </c>
      <c r="CB85" s="129" t="str">
        <f>IF(ISBLANK(laps_times[[#This Row],[71]]),"DNF",CONCATENATE(RANK(rounds_cum_time[[#This Row],[71]],rounds_cum_time[71],1),"."))</f>
        <v>79.</v>
      </c>
      <c r="CC85" s="129" t="str">
        <f>IF(ISBLANK(laps_times[[#This Row],[72]]),"DNF",CONCATENATE(RANK(rounds_cum_time[[#This Row],[72]],rounds_cum_time[72],1),"."))</f>
        <v>79.</v>
      </c>
      <c r="CD85" s="129" t="str">
        <f>IF(ISBLANK(laps_times[[#This Row],[73]]),"DNF",CONCATENATE(RANK(rounds_cum_time[[#This Row],[73]],rounds_cum_time[73],1),"."))</f>
        <v>79.</v>
      </c>
      <c r="CE85" s="129" t="str">
        <f>IF(ISBLANK(laps_times[[#This Row],[74]]),"DNF",CONCATENATE(RANK(rounds_cum_time[[#This Row],[74]],rounds_cum_time[74],1),"."))</f>
        <v>79.</v>
      </c>
      <c r="CF85" s="129" t="str">
        <f>IF(ISBLANK(laps_times[[#This Row],[75]]),"DNF",CONCATENATE(RANK(rounds_cum_time[[#This Row],[75]],rounds_cum_time[75],1),"."))</f>
        <v>79.</v>
      </c>
      <c r="CG85" s="129" t="str">
        <f>IF(ISBLANK(laps_times[[#This Row],[76]]),"DNF",CONCATENATE(RANK(rounds_cum_time[[#This Row],[76]],rounds_cum_time[76],1),"."))</f>
        <v>79.</v>
      </c>
      <c r="CH85" s="129" t="str">
        <f>IF(ISBLANK(laps_times[[#This Row],[77]]),"DNF",CONCATENATE(RANK(rounds_cum_time[[#This Row],[77]],rounds_cum_time[77],1),"."))</f>
        <v>79.</v>
      </c>
      <c r="CI85" s="129" t="str">
        <f>IF(ISBLANK(laps_times[[#This Row],[78]]),"DNF",CONCATENATE(RANK(rounds_cum_time[[#This Row],[78]],rounds_cum_time[78],1),"."))</f>
        <v>79.</v>
      </c>
      <c r="CJ85" s="129" t="str">
        <f>IF(ISBLANK(laps_times[[#This Row],[79]]),"DNF",CONCATENATE(RANK(rounds_cum_time[[#This Row],[79]],rounds_cum_time[79],1),"."))</f>
        <v>79.</v>
      </c>
      <c r="CK85" s="129" t="str">
        <f>IF(ISBLANK(laps_times[[#This Row],[80]]),"DNF",CONCATENATE(RANK(rounds_cum_time[[#This Row],[80]],rounds_cum_time[80],1),"."))</f>
        <v>79.</v>
      </c>
      <c r="CL85" s="129" t="str">
        <f>IF(ISBLANK(laps_times[[#This Row],[81]]),"DNF",CONCATENATE(RANK(rounds_cum_time[[#This Row],[81]],rounds_cum_time[81],1),"."))</f>
        <v>79.</v>
      </c>
      <c r="CM85" s="129" t="str">
        <f>IF(ISBLANK(laps_times[[#This Row],[82]]),"DNF",CONCATENATE(RANK(rounds_cum_time[[#This Row],[82]],rounds_cum_time[82],1),"."))</f>
        <v>79.</v>
      </c>
      <c r="CN85" s="129" t="str">
        <f>IF(ISBLANK(laps_times[[#This Row],[83]]),"DNF",CONCATENATE(RANK(rounds_cum_time[[#This Row],[83]],rounds_cum_time[83],1),"."))</f>
        <v>79.</v>
      </c>
      <c r="CO85" s="129" t="str">
        <f>IF(ISBLANK(laps_times[[#This Row],[84]]),"DNF",CONCATENATE(RANK(rounds_cum_time[[#This Row],[84]],rounds_cum_time[84],1),"."))</f>
        <v>79.</v>
      </c>
      <c r="CP85" s="129" t="str">
        <f>IF(ISBLANK(laps_times[[#This Row],[85]]),"DNF",CONCATENATE(RANK(rounds_cum_time[[#This Row],[85]],rounds_cum_time[85],1),"."))</f>
        <v>79.</v>
      </c>
      <c r="CQ85" s="129" t="str">
        <f>IF(ISBLANK(laps_times[[#This Row],[86]]),"DNF",CONCATENATE(RANK(rounds_cum_time[[#This Row],[86]],rounds_cum_time[86],1),"."))</f>
        <v>79.</v>
      </c>
      <c r="CR85" s="129" t="str">
        <f>IF(ISBLANK(laps_times[[#This Row],[87]]),"DNF",CONCATENATE(RANK(rounds_cum_time[[#This Row],[87]],rounds_cum_time[87],1),"."))</f>
        <v>79.</v>
      </c>
      <c r="CS85" s="129" t="str">
        <f>IF(ISBLANK(laps_times[[#This Row],[88]]),"DNF",CONCATENATE(RANK(rounds_cum_time[[#This Row],[88]],rounds_cum_time[88],1),"."))</f>
        <v>79.</v>
      </c>
      <c r="CT85" s="129" t="str">
        <f>IF(ISBLANK(laps_times[[#This Row],[89]]),"DNF",CONCATENATE(RANK(rounds_cum_time[[#This Row],[89]],rounds_cum_time[89],1),"."))</f>
        <v>79.</v>
      </c>
      <c r="CU85" s="129" t="str">
        <f>IF(ISBLANK(laps_times[[#This Row],[90]]),"DNF",CONCATENATE(RANK(rounds_cum_time[[#This Row],[90]],rounds_cum_time[90],1),"."))</f>
        <v>79.</v>
      </c>
      <c r="CV85" s="129" t="str">
        <f>IF(ISBLANK(laps_times[[#This Row],[91]]),"DNF",CONCATENATE(RANK(rounds_cum_time[[#This Row],[91]],rounds_cum_time[91],1),"."))</f>
        <v>79.</v>
      </c>
      <c r="CW85" s="129" t="str">
        <f>IF(ISBLANK(laps_times[[#This Row],[92]]),"DNF",CONCATENATE(RANK(rounds_cum_time[[#This Row],[92]],rounds_cum_time[92],1),"."))</f>
        <v>81.</v>
      </c>
      <c r="CX85" s="129" t="str">
        <f>IF(ISBLANK(laps_times[[#This Row],[93]]),"DNF",CONCATENATE(RANK(rounds_cum_time[[#This Row],[93]],rounds_cum_time[93],1),"."))</f>
        <v>81.</v>
      </c>
      <c r="CY85" s="129" t="str">
        <f>IF(ISBLANK(laps_times[[#This Row],[94]]),"DNF",CONCATENATE(RANK(rounds_cum_time[[#This Row],[94]],rounds_cum_time[94],1),"."))</f>
        <v>80.</v>
      </c>
      <c r="CZ85" s="129" t="str">
        <f>IF(ISBLANK(laps_times[[#This Row],[95]]),"DNF",CONCATENATE(RANK(rounds_cum_time[[#This Row],[95]],rounds_cum_time[95],1),"."))</f>
        <v>80.</v>
      </c>
      <c r="DA85" s="129" t="str">
        <f>IF(ISBLANK(laps_times[[#This Row],[96]]),"DNF",CONCATENATE(RANK(rounds_cum_time[[#This Row],[96]],rounds_cum_time[96],1),"."))</f>
        <v>81.</v>
      </c>
      <c r="DB85" s="129" t="str">
        <f>IF(ISBLANK(laps_times[[#This Row],[97]]),"DNF",CONCATENATE(RANK(rounds_cum_time[[#This Row],[97]],rounds_cum_time[97],1),"."))</f>
        <v>80.</v>
      </c>
      <c r="DC85" s="129" t="str">
        <f>IF(ISBLANK(laps_times[[#This Row],[98]]),"DNF",CONCATENATE(RANK(rounds_cum_time[[#This Row],[98]],rounds_cum_time[98],1),"."))</f>
        <v>80.</v>
      </c>
      <c r="DD85" s="129" t="str">
        <f>IF(ISBLANK(laps_times[[#This Row],[99]]),"DNF",CONCATENATE(RANK(rounds_cum_time[[#This Row],[99]],rounds_cum_time[99],1),"."))</f>
        <v>81.</v>
      </c>
      <c r="DE85" s="129" t="str">
        <f>IF(ISBLANK(laps_times[[#This Row],[100]]),"DNF",CONCATENATE(RANK(rounds_cum_time[[#This Row],[100]],rounds_cum_time[100],1),"."))</f>
        <v>82.</v>
      </c>
      <c r="DF85" s="129" t="str">
        <f>IF(ISBLANK(laps_times[[#This Row],[101]]),"DNF",CONCATENATE(RANK(rounds_cum_time[[#This Row],[101]],rounds_cum_time[101],1),"."))</f>
        <v>82.</v>
      </c>
      <c r="DG85" s="129" t="str">
        <f>IF(ISBLANK(laps_times[[#This Row],[102]]),"DNF",CONCATENATE(RANK(rounds_cum_time[[#This Row],[102]],rounds_cum_time[102],1),"."))</f>
        <v>82.</v>
      </c>
      <c r="DH85" s="129" t="str">
        <f>IF(ISBLANK(laps_times[[#This Row],[103]]),"DNF",CONCATENATE(RANK(rounds_cum_time[[#This Row],[103]],rounds_cum_time[103],1),"."))</f>
        <v>82.</v>
      </c>
      <c r="DI85" s="130" t="str">
        <f>IF(ISBLANK(laps_times[[#This Row],[104]]),"DNF",CONCATENATE(RANK(rounds_cum_time[[#This Row],[104]],rounds_cum_time[104],1),"."))</f>
        <v>82.</v>
      </c>
      <c r="DJ85" s="130" t="str">
        <f>IF(ISBLANK(laps_times[[#This Row],[105]]),"DNF",CONCATENATE(RANK(rounds_cum_time[[#This Row],[105]],rounds_cum_time[105],1),"."))</f>
        <v>82.</v>
      </c>
    </row>
    <row r="86" spans="2:114">
      <c r="B86" s="123">
        <f>laps_times[[#This Row],[poř]]</f>
        <v>83</v>
      </c>
      <c r="C86" s="128">
        <f>laps_times[[#This Row],[s.č.]]</f>
        <v>85</v>
      </c>
      <c r="D86" s="124" t="str">
        <f>laps_times[[#This Row],[jméno]]</f>
        <v>Zeman Pavel</v>
      </c>
      <c r="E86" s="125">
        <f>laps_times[[#This Row],[roč]]</f>
        <v>1954</v>
      </c>
      <c r="F86" s="125" t="str">
        <f>laps_times[[#This Row],[kat]]</f>
        <v>M60</v>
      </c>
      <c r="G86" s="125">
        <f>laps_times[[#This Row],[poř_kat]]</f>
        <v>6</v>
      </c>
      <c r="H86" s="124" t="str">
        <f>IF(ISBLANK(laps_times[[#This Row],[klub]]),"-",laps_times[[#This Row],[klub]])</f>
        <v>Traged team</v>
      </c>
      <c r="I86" s="133">
        <f>laps_times[[#This Row],[celk. čas]]</f>
        <v>0.20464236111111112</v>
      </c>
      <c r="J86" s="129" t="str">
        <f>IF(ISBLANK(laps_times[[#This Row],[1]]),"DNF",CONCATENATE(RANK(rounds_cum_time[[#This Row],[1]],rounds_cum_time[1],1),"."))</f>
        <v>87.</v>
      </c>
      <c r="K86" s="129" t="str">
        <f>IF(ISBLANK(laps_times[[#This Row],[2]]),"DNF",CONCATENATE(RANK(rounds_cum_time[[#This Row],[2]],rounds_cum_time[2],1),"."))</f>
        <v>87.</v>
      </c>
      <c r="L86" s="129" t="str">
        <f>IF(ISBLANK(laps_times[[#This Row],[3]]),"DNF",CONCATENATE(RANK(rounds_cum_time[[#This Row],[3]],rounds_cum_time[3],1),"."))</f>
        <v>87.</v>
      </c>
      <c r="M86" s="129" t="str">
        <f>IF(ISBLANK(laps_times[[#This Row],[4]]),"DNF",CONCATENATE(RANK(rounds_cum_time[[#This Row],[4]],rounds_cum_time[4],1),"."))</f>
        <v>87.</v>
      </c>
      <c r="N86" s="129" t="str">
        <f>IF(ISBLANK(laps_times[[#This Row],[5]]),"DNF",CONCATENATE(RANK(rounds_cum_time[[#This Row],[5]],rounds_cum_time[5],1),"."))</f>
        <v>88.</v>
      </c>
      <c r="O86" s="129" t="str">
        <f>IF(ISBLANK(laps_times[[#This Row],[6]]),"DNF",CONCATENATE(RANK(rounds_cum_time[[#This Row],[6]],rounds_cum_time[6],1),"."))</f>
        <v>87.</v>
      </c>
      <c r="P86" s="129" t="str">
        <f>IF(ISBLANK(laps_times[[#This Row],[7]]),"DNF",CONCATENATE(RANK(rounds_cum_time[[#This Row],[7]],rounds_cum_time[7],1),"."))</f>
        <v>87.</v>
      </c>
      <c r="Q86" s="129" t="str">
        <f>IF(ISBLANK(laps_times[[#This Row],[8]]),"DNF",CONCATENATE(RANK(rounds_cum_time[[#This Row],[8]],rounds_cum_time[8],1),"."))</f>
        <v>87.</v>
      </c>
      <c r="R86" s="129" t="str">
        <f>IF(ISBLANK(laps_times[[#This Row],[9]]),"DNF",CONCATENATE(RANK(rounds_cum_time[[#This Row],[9]],rounds_cum_time[9],1),"."))</f>
        <v>87.</v>
      </c>
      <c r="S86" s="129" t="str">
        <f>IF(ISBLANK(laps_times[[#This Row],[10]]),"DNF",CONCATENATE(RANK(rounds_cum_time[[#This Row],[10]],rounds_cum_time[10],1),"."))</f>
        <v>87.</v>
      </c>
      <c r="T86" s="129" t="str">
        <f>IF(ISBLANK(laps_times[[#This Row],[11]]),"DNF",CONCATENATE(RANK(rounds_cum_time[[#This Row],[11]],rounds_cum_time[11],1),"."))</f>
        <v>87.</v>
      </c>
      <c r="U86" s="129" t="str">
        <f>IF(ISBLANK(laps_times[[#This Row],[12]]),"DNF",CONCATENATE(RANK(rounds_cum_time[[#This Row],[12]],rounds_cum_time[12],1),"."))</f>
        <v>87.</v>
      </c>
      <c r="V86" s="129" t="str">
        <f>IF(ISBLANK(laps_times[[#This Row],[13]]),"DNF",CONCATENATE(RANK(rounds_cum_time[[#This Row],[13]],rounds_cum_time[13],1),"."))</f>
        <v>87.</v>
      </c>
      <c r="W86" s="129" t="str">
        <f>IF(ISBLANK(laps_times[[#This Row],[14]]),"DNF",CONCATENATE(RANK(rounds_cum_time[[#This Row],[14]],rounds_cum_time[14],1),"."))</f>
        <v>87.</v>
      </c>
      <c r="X86" s="129" t="str">
        <f>IF(ISBLANK(laps_times[[#This Row],[15]]),"DNF",CONCATENATE(RANK(rounds_cum_time[[#This Row],[15]],rounds_cum_time[15],1),"."))</f>
        <v>87.</v>
      </c>
      <c r="Y86" s="129" t="str">
        <f>IF(ISBLANK(laps_times[[#This Row],[16]]),"DNF",CONCATENATE(RANK(rounds_cum_time[[#This Row],[16]],rounds_cum_time[16],1),"."))</f>
        <v>87.</v>
      </c>
      <c r="Z86" s="129" t="str">
        <f>IF(ISBLANK(laps_times[[#This Row],[17]]),"DNF",CONCATENATE(RANK(rounds_cum_time[[#This Row],[17]],rounds_cum_time[17],1),"."))</f>
        <v>87.</v>
      </c>
      <c r="AA86" s="129" t="str">
        <f>IF(ISBLANK(laps_times[[#This Row],[18]]),"DNF",CONCATENATE(RANK(rounds_cum_time[[#This Row],[18]],rounds_cum_time[18],1),"."))</f>
        <v>87.</v>
      </c>
      <c r="AB86" s="129" t="str">
        <f>IF(ISBLANK(laps_times[[#This Row],[19]]),"DNF",CONCATENATE(RANK(rounds_cum_time[[#This Row],[19]],rounds_cum_time[19],1),"."))</f>
        <v>87.</v>
      </c>
      <c r="AC86" s="129" t="str">
        <f>IF(ISBLANK(laps_times[[#This Row],[20]]),"DNF",CONCATENATE(RANK(rounds_cum_time[[#This Row],[20]],rounds_cum_time[20],1),"."))</f>
        <v>88.</v>
      </c>
      <c r="AD86" s="129" t="str">
        <f>IF(ISBLANK(laps_times[[#This Row],[21]]),"DNF",CONCATENATE(RANK(rounds_cum_time[[#This Row],[21]],rounds_cum_time[21],1),"."))</f>
        <v>88.</v>
      </c>
      <c r="AE86" s="129" t="str">
        <f>IF(ISBLANK(laps_times[[#This Row],[22]]),"DNF",CONCATENATE(RANK(rounds_cum_time[[#This Row],[22]],rounds_cum_time[22],1),"."))</f>
        <v>88.</v>
      </c>
      <c r="AF86" s="129" t="str">
        <f>IF(ISBLANK(laps_times[[#This Row],[23]]),"DNF",CONCATENATE(RANK(rounds_cum_time[[#This Row],[23]],rounds_cum_time[23],1),"."))</f>
        <v>88.</v>
      </c>
      <c r="AG86" s="129" t="str">
        <f>IF(ISBLANK(laps_times[[#This Row],[24]]),"DNF",CONCATENATE(RANK(rounds_cum_time[[#This Row],[24]],rounds_cum_time[24],1),"."))</f>
        <v>88.</v>
      </c>
      <c r="AH86" s="129" t="str">
        <f>IF(ISBLANK(laps_times[[#This Row],[25]]),"DNF",CONCATENATE(RANK(rounds_cum_time[[#This Row],[25]],rounds_cum_time[25],1),"."))</f>
        <v>88.</v>
      </c>
      <c r="AI86" s="129" t="str">
        <f>IF(ISBLANK(laps_times[[#This Row],[26]]),"DNF",CONCATENATE(RANK(rounds_cum_time[[#This Row],[26]],rounds_cum_time[26],1),"."))</f>
        <v>88.</v>
      </c>
      <c r="AJ86" s="129" t="str">
        <f>IF(ISBLANK(laps_times[[#This Row],[27]]),"DNF",CONCATENATE(RANK(rounds_cum_time[[#This Row],[27]],rounds_cum_time[27],1),"."))</f>
        <v>88.</v>
      </c>
      <c r="AK86" s="129" t="str">
        <f>IF(ISBLANK(laps_times[[#This Row],[28]]),"DNF",CONCATENATE(RANK(rounds_cum_time[[#This Row],[28]],rounds_cum_time[28],1),"."))</f>
        <v>88.</v>
      </c>
      <c r="AL86" s="129" t="str">
        <f>IF(ISBLANK(laps_times[[#This Row],[29]]),"DNF",CONCATENATE(RANK(rounds_cum_time[[#This Row],[29]],rounds_cum_time[29],1),"."))</f>
        <v>88.</v>
      </c>
      <c r="AM86" s="129" t="str">
        <f>IF(ISBLANK(laps_times[[#This Row],[30]]),"DNF",CONCATENATE(RANK(rounds_cum_time[[#This Row],[30]],rounds_cum_time[30],1),"."))</f>
        <v>88.</v>
      </c>
      <c r="AN86" s="129" t="str">
        <f>IF(ISBLANK(laps_times[[#This Row],[31]]),"DNF",CONCATENATE(RANK(rounds_cum_time[[#This Row],[31]],rounds_cum_time[31],1),"."))</f>
        <v>88.</v>
      </c>
      <c r="AO86" s="129" t="str">
        <f>IF(ISBLANK(laps_times[[#This Row],[32]]),"DNF",CONCATENATE(RANK(rounds_cum_time[[#This Row],[32]],rounds_cum_time[32],1),"."))</f>
        <v>88.</v>
      </c>
      <c r="AP86" s="129" t="str">
        <f>IF(ISBLANK(laps_times[[#This Row],[33]]),"DNF",CONCATENATE(RANK(rounds_cum_time[[#This Row],[33]],rounds_cum_time[33],1),"."))</f>
        <v>88.</v>
      </c>
      <c r="AQ86" s="129" t="str">
        <f>IF(ISBLANK(laps_times[[#This Row],[34]]),"DNF",CONCATENATE(RANK(rounds_cum_time[[#This Row],[34]],rounds_cum_time[34],1),"."))</f>
        <v>88.</v>
      </c>
      <c r="AR86" s="129" t="str">
        <f>IF(ISBLANK(laps_times[[#This Row],[35]]),"DNF",CONCATENATE(RANK(rounds_cum_time[[#This Row],[35]],rounds_cum_time[35],1),"."))</f>
        <v>88.</v>
      </c>
      <c r="AS86" s="129" t="str">
        <f>IF(ISBLANK(laps_times[[#This Row],[36]]),"DNF",CONCATENATE(RANK(rounds_cum_time[[#This Row],[36]],rounds_cum_time[36],1),"."))</f>
        <v>88.</v>
      </c>
      <c r="AT86" s="129" t="str">
        <f>IF(ISBLANK(laps_times[[#This Row],[37]]),"DNF",CONCATENATE(RANK(rounds_cum_time[[#This Row],[37]],rounds_cum_time[37],1),"."))</f>
        <v>87.</v>
      </c>
      <c r="AU86" s="129" t="str">
        <f>IF(ISBLANK(laps_times[[#This Row],[38]]),"DNF",CONCATENATE(RANK(rounds_cum_time[[#This Row],[38]],rounds_cum_time[38],1),"."))</f>
        <v>87.</v>
      </c>
      <c r="AV86" s="129" t="str">
        <f>IF(ISBLANK(laps_times[[#This Row],[39]]),"DNF",CONCATENATE(RANK(rounds_cum_time[[#This Row],[39]],rounds_cum_time[39],1),"."))</f>
        <v>87.</v>
      </c>
      <c r="AW86" s="129" t="str">
        <f>IF(ISBLANK(laps_times[[#This Row],[40]]),"DNF",CONCATENATE(RANK(rounds_cum_time[[#This Row],[40]],rounds_cum_time[40],1),"."))</f>
        <v>87.</v>
      </c>
      <c r="AX86" s="129" t="str">
        <f>IF(ISBLANK(laps_times[[#This Row],[41]]),"DNF",CONCATENATE(RANK(rounds_cum_time[[#This Row],[41]],rounds_cum_time[41],1),"."))</f>
        <v>87.</v>
      </c>
      <c r="AY86" s="129" t="str">
        <f>IF(ISBLANK(laps_times[[#This Row],[42]]),"DNF",CONCATENATE(RANK(rounds_cum_time[[#This Row],[42]],rounds_cum_time[42],1),"."))</f>
        <v>87.</v>
      </c>
      <c r="AZ86" s="129" t="str">
        <f>IF(ISBLANK(laps_times[[#This Row],[43]]),"DNF",CONCATENATE(RANK(rounds_cum_time[[#This Row],[43]],rounds_cum_time[43],1),"."))</f>
        <v>87.</v>
      </c>
      <c r="BA86" s="129" t="str">
        <f>IF(ISBLANK(laps_times[[#This Row],[44]]),"DNF",CONCATENATE(RANK(rounds_cum_time[[#This Row],[44]],rounds_cum_time[44],1),"."))</f>
        <v>87.</v>
      </c>
      <c r="BB86" s="129" t="str">
        <f>IF(ISBLANK(laps_times[[#This Row],[45]]),"DNF",CONCATENATE(RANK(rounds_cum_time[[#This Row],[45]],rounds_cum_time[45],1),"."))</f>
        <v>87.</v>
      </c>
      <c r="BC86" s="129" t="str">
        <f>IF(ISBLANK(laps_times[[#This Row],[46]]),"DNF",CONCATENATE(RANK(rounds_cum_time[[#This Row],[46]],rounds_cum_time[46],1),"."))</f>
        <v>87.</v>
      </c>
      <c r="BD86" s="129" t="str">
        <f>IF(ISBLANK(laps_times[[#This Row],[47]]),"DNF",CONCATENATE(RANK(rounds_cum_time[[#This Row],[47]],rounds_cum_time[47],1),"."))</f>
        <v>87.</v>
      </c>
      <c r="BE86" s="129" t="str">
        <f>IF(ISBLANK(laps_times[[#This Row],[48]]),"DNF",CONCATENATE(RANK(rounds_cum_time[[#This Row],[48]],rounds_cum_time[48],1),"."))</f>
        <v>87.</v>
      </c>
      <c r="BF86" s="129" t="str">
        <f>IF(ISBLANK(laps_times[[#This Row],[49]]),"DNF",CONCATENATE(RANK(rounds_cum_time[[#This Row],[49]],rounds_cum_time[49],1),"."))</f>
        <v>87.</v>
      </c>
      <c r="BG86" s="129" t="str">
        <f>IF(ISBLANK(laps_times[[#This Row],[50]]),"DNF",CONCATENATE(RANK(rounds_cum_time[[#This Row],[50]],rounds_cum_time[50],1),"."))</f>
        <v>87.</v>
      </c>
      <c r="BH86" s="129" t="str">
        <f>IF(ISBLANK(laps_times[[#This Row],[51]]),"DNF",CONCATENATE(RANK(rounds_cum_time[[#This Row],[51]],rounds_cum_time[51],1),"."))</f>
        <v>87.</v>
      </c>
      <c r="BI86" s="129" t="str">
        <f>IF(ISBLANK(laps_times[[#This Row],[52]]),"DNF",CONCATENATE(RANK(rounds_cum_time[[#This Row],[52]],rounds_cum_time[52],1),"."))</f>
        <v>87.</v>
      </c>
      <c r="BJ86" s="129" t="str">
        <f>IF(ISBLANK(laps_times[[#This Row],[53]]),"DNF",CONCATENATE(RANK(rounds_cum_time[[#This Row],[53]],rounds_cum_time[53],1),"."))</f>
        <v>87.</v>
      </c>
      <c r="BK86" s="129" t="str">
        <f>IF(ISBLANK(laps_times[[#This Row],[54]]),"DNF",CONCATENATE(RANK(rounds_cum_time[[#This Row],[54]],rounds_cum_time[54],1),"."))</f>
        <v>86.</v>
      </c>
      <c r="BL86" s="129" t="str">
        <f>IF(ISBLANK(laps_times[[#This Row],[55]]),"DNF",CONCATENATE(RANK(rounds_cum_time[[#This Row],[55]],rounds_cum_time[55],1),"."))</f>
        <v>85.</v>
      </c>
      <c r="BM86" s="129" t="str">
        <f>IF(ISBLANK(laps_times[[#This Row],[56]]),"DNF",CONCATENATE(RANK(rounds_cum_time[[#This Row],[56]],rounds_cum_time[56],1),"."))</f>
        <v>85.</v>
      </c>
      <c r="BN86" s="129" t="str">
        <f>IF(ISBLANK(laps_times[[#This Row],[57]]),"DNF",CONCATENATE(RANK(rounds_cum_time[[#This Row],[57]],rounds_cum_time[57],1),"."))</f>
        <v>85.</v>
      </c>
      <c r="BO86" s="129" t="str">
        <f>IF(ISBLANK(laps_times[[#This Row],[58]]),"DNF",CONCATENATE(RANK(rounds_cum_time[[#This Row],[58]],rounds_cum_time[58],1),"."))</f>
        <v>85.</v>
      </c>
      <c r="BP86" s="129" t="str">
        <f>IF(ISBLANK(laps_times[[#This Row],[59]]),"DNF",CONCATENATE(RANK(rounds_cum_time[[#This Row],[59]],rounds_cum_time[59],1),"."))</f>
        <v>85.</v>
      </c>
      <c r="BQ86" s="129" t="str">
        <f>IF(ISBLANK(laps_times[[#This Row],[60]]),"DNF",CONCATENATE(RANK(rounds_cum_time[[#This Row],[60]],rounds_cum_time[60],1),"."))</f>
        <v>85.</v>
      </c>
      <c r="BR86" s="129" t="str">
        <f>IF(ISBLANK(laps_times[[#This Row],[61]]),"DNF",CONCATENATE(RANK(rounds_cum_time[[#This Row],[61]],rounds_cum_time[61],1),"."))</f>
        <v>85.</v>
      </c>
      <c r="BS86" s="129" t="str">
        <f>IF(ISBLANK(laps_times[[#This Row],[62]]),"DNF",CONCATENATE(RANK(rounds_cum_time[[#This Row],[62]],rounds_cum_time[62],1),"."))</f>
        <v>85.</v>
      </c>
      <c r="BT86" s="129" t="str">
        <f>IF(ISBLANK(laps_times[[#This Row],[63]]),"DNF",CONCATENATE(RANK(rounds_cum_time[[#This Row],[63]],rounds_cum_time[63],1),"."))</f>
        <v>85.</v>
      </c>
      <c r="BU86" s="129" t="str">
        <f>IF(ISBLANK(laps_times[[#This Row],[64]]),"DNF",CONCATENATE(RANK(rounds_cum_time[[#This Row],[64]],rounds_cum_time[64],1),"."))</f>
        <v>85.</v>
      </c>
      <c r="BV86" s="129" t="str">
        <f>IF(ISBLANK(laps_times[[#This Row],[65]]),"DNF",CONCATENATE(RANK(rounds_cum_time[[#This Row],[65]],rounds_cum_time[65],1),"."))</f>
        <v>85.</v>
      </c>
      <c r="BW86" s="129" t="str">
        <f>IF(ISBLANK(laps_times[[#This Row],[66]]),"DNF",CONCATENATE(RANK(rounds_cum_time[[#This Row],[66]],rounds_cum_time[66],1),"."))</f>
        <v>85.</v>
      </c>
      <c r="BX86" s="129" t="str">
        <f>IF(ISBLANK(laps_times[[#This Row],[67]]),"DNF",CONCATENATE(RANK(rounds_cum_time[[#This Row],[67]],rounds_cum_time[67],1),"."))</f>
        <v>84.</v>
      </c>
      <c r="BY86" s="129" t="str">
        <f>IF(ISBLANK(laps_times[[#This Row],[68]]),"DNF",CONCATENATE(RANK(rounds_cum_time[[#This Row],[68]],rounds_cum_time[68],1),"."))</f>
        <v>84.</v>
      </c>
      <c r="BZ86" s="129" t="str">
        <f>IF(ISBLANK(laps_times[[#This Row],[69]]),"DNF",CONCATENATE(RANK(rounds_cum_time[[#This Row],[69]],rounds_cum_time[69],1),"."))</f>
        <v>84.</v>
      </c>
      <c r="CA86" s="129" t="str">
        <f>IF(ISBLANK(laps_times[[#This Row],[70]]),"DNF",CONCATENATE(RANK(rounds_cum_time[[#This Row],[70]],rounds_cum_time[70],1),"."))</f>
        <v>84.</v>
      </c>
      <c r="CB86" s="129" t="str">
        <f>IF(ISBLANK(laps_times[[#This Row],[71]]),"DNF",CONCATENATE(RANK(rounds_cum_time[[#This Row],[71]],rounds_cum_time[71],1),"."))</f>
        <v>84.</v>
      </c>
      <c r="CC86" s="129" t="str">
        <f>IF(ISBLANK(laps_times[[#This Row],[72]]),"DNF",CONCATENATE(RANK(rounds_cum_time[[#This Row],[72]],rounds_cum_time[72],1),"."))</f>
        <v>84.</v>
      </c>
      <c r="CD86" s="129" t="str">
        <f>IF(ISBLANK(laps_times[[#This Row],[73]]),"DNF",CONCATENATE(RANK(rounds_cum_time[[#This Row],[73]],rounds_cum_time[73],1),"."))</f>
        <v>84.</v>
      </c>
      <c r="CE86" s="129" t="str">
        <f>IF(ISBLANK(laps_times[[#This Row],[74]]),"DNF",CONCATENATE(RANK(rounds_cum_time[[#This Row],[74]],rounds_cum_time[74],1),"."))</f>
        <v>84.</v>
      </c>
      <c r="CF86" s="129" t="str">
        <f>IF(ISBLANK(laps_times[[#This Row],[75]]),"DNF",CONCATENATE(RANK(rounds_cum_time[[#This Row],[75]],rounds_cum_time[75],1),"."))</f>
        <v>84.</v>
      </c>
      <c r="CG86" s="129" t="str">
        <f>IF(ISBLANK(laps_times[[#This Row],[76]]),"DNF",CONCATENATE(RANK(rounds_cum_time[[#This Row],[76]],rounds_cum_time[76],1),"."))</f>
        <v>84.</v>
      </c>
      <c r="CH86" s="129" t="str">
        <f>IF(ISBLANK(laps_times[[#This Row],[77]]),"DNF",CONCATENATE(RANK(rounds_cum_time[[#This Row],[77]],rounds_cum_time[77],1),"."))</f>
        <v>84.</v>
      </c>
      <c r="CI86" s="129" t="str">
        <f>IF(ISBLANK(laps_times[[#This Row],[78]]),"DNF",CONCATENATE(RANK(rounds_cum_time[[#This Row],[78]],rounds_cum_time[78],1),"."))</f>
        <v>84.</v>
      </c>
      <c r="CJ86" s="129" t="str">
        <f>IF(ISBLANK(laps_times[[#This Row],[79]]),"DNF",CONCATENATE(RANK(rounds_cum_time[[#This Row],[79]],rounds_cum_time[79],1),"."))</f>
        <v>84.</v>
      </c>
      <c r="CK86" s="129" t="str">
        <f>IF(ISBLANK(laps_times[[#This Row],[80]]),"DNF",CONCATENATE(RANK(rounds_cum_time[[#This Row],[80]],rounds_cum_time[80],1),"."))</f>
        <v>84.</v>
      </c>
      <c r="CL86" s="129" t="str">
        <f>IF(ISBLANK(laps_times[[#This Row],[81]]),"DNF",CONCATENATE(RANK(rounds_cum_time[[#This Row],[81]],rounds_cum_time[81],1),"."))</f>
        <v>84.</v>
      </c>
      <c r="CM86" s="129" t="str">
        <f>IF(ISBLANK(laps_times[[#This Row],[82]]),"DNF",CONCATENATE(RANK(rounds_cum_time[[#This Row],[82]],rounds_cum_time[82],1),"."))</f>
        <v>84.</v>
      </c>
      <c r="CN86" s="129" t="str">
        <f>IF(ISBLANK(laps_times[[#This Row],[83]]),"DNF",CONCATENATE(RANK(rounds_cum_time[[#This Row],[83]],rounds_cum_time[83],1),"."))</f>
        <v>84.</v>
      </c>
      <c r="CO86" s="129" t="str">
        <f>IF(ISBLANK(laps_times[[#This Row],[84]]),"DNF",CONCATENATE(RANK(rounds_cum_time[[#This Row],[84]],rounds_cum_time[84],1),"."))</f>
        <v>84.</v>
      </c>
      <c r="CP86" s="129" t="str">
        <f>IF(ISBLANK(laps_times[[#This Row],[85]]),"DNF",CONCATENATE(RANK(rounds_cum_time[[#This Row],[85]],rounds_cum_time[85],1),"."))</f>
        <v>84.</v>
      </c>
      <c r="CQ86" s="129" t="str">
        <f>IF(ISBLANK(laps_times[[#This Row],[86]]),"DNF",CONCATENATE(RANK(rounds_cum_time[[#This Row],[86]],rounds_cum_time[86],1),"."))</f>
        <v>84.</v>
      </c>
      <c r="CR86" s="129" t="str">
        <f>IF(ISBLANK(laps_times[[#This Row],[87]]),"DNF",CONCATENATE(RANK(rounds_cum_time[[#This Row],[87]],rounds_cum_time[87],1),"."))</f>
        <v>84.</v>
      </c>
      <c r="CS86" s="129" t="str">
        <f>IF(ISBLANK(laps_times[[#This Row],[88]]),"DNF",CONCATENATE(RANK(rounds_cum_time[[#This Row],[88]],rounds_cum_time[88],1),"."))</f>
        <v>84.</v>
      </c>
      <c r="CT86" s="129" t="str">
        <f>IF(ISBLANK(laps_times[[#This Row],[89]]),"DNF",CONCATENATE(RANK(rounds_cum_time[[#This Row],[89]],rounds_cum_time[89],1),"."))</f>
        <v>84.</v>
      </c>
      <c r="CU86" s="129" t="str">
        <f>IF(ISBLANK(laps_times[[#This Row],[90]]),"DNF",CONCATENATE(RANK(rounds_cum_time[[#This Row],[90]],rounds_cum_time[90],1),"."))</f>
        <v>83.</v>
      </c>
      <c r="CV86" s="129" t="str">
        <f>IF(ISBLANK(laps_times[[#This Row],[91]]),"DNF",CONCATENATE(RANK(rounds_cum_time[[#This Row],[91]],rounds_cum_time[91],1),"."))</f>
        <v>83.</v>
      </c>
      <c r="CW86" s="129" t="str">
        <f>IF(ISBLANK(laps_times[[#This Row],[92]]),"DNF",CONCATENATE(RANK(rounds_cum_time[[#This Row],[92]],rounds_cum_time[92],1),"."))</f>
        <v>83.</v>
      </c>
      <c r="CX86" s="129" t="str">
        <f>IF(ISBLANK(laps_times[[#This Row],[93]]),"DNF",CONCATENATE(RANK(rounds_cum_time[[#This Row],[93]],rounds_cum_time[93],1),"."))</f>
        <v>83.</v>
      </c>
      <c r="CY86" s="129" t="str">
        <f>IF(ISBLANK(laps_times[[#This Row],[94]]),"DNF",CONCATENATE(RANK(rounds_cum_time[[#This Row],[94]],rounds_cum_time[94],1),"."))</f>
        <v>83.</v>
      </c>
      <c r="CZ86" s="129" t="str">
        <f>IF(ISBLANK(laps_times[[#This Row],[95]]),"DNF",CONCATENATE(RANK(rounds_cum_time[[#This Row],[95]],rounds_cum_time[95],1),"."))</f>
        <v>83.</v>
      </c>
      <c r="DA86" s="129" t="str">
        <f>IF(ISBLANK(laps_times[[#This Row],[96]]),"DNF",CONCATENATE(RANK(rounds_cum_time[[#This Row],[96]],rounds_cum_time[96],1),"."))</f>
        <v>83.</v>
      </c>
      <c r="DB86" s="129" t="str">
        <f>IF(ISBLANK(laps_times[[#This Row],[97]]),"DNF",CONCATENATE(RANK(rounds_cum_time[[#This Row],[97]],rounds_cum_time[97],1),"."))</f>
        <v>83.</v>
      </c>
      <c r="DC86" s="129" t="str">
        <f>IF(ISBLANK(laps_times[[#This Row],[98]]),"DNF",CONCATENATE(RANK(rounds_cum_time[[#This Row],[98]],rounds_cum_time[98],1),"."))</f>
        <v>83.</v>
      </c>
      <c r="DD86" s="129" t="str">
        <f>IF(ISBLANK(laps_times[[#This Row],[99]]),"DNF",CONCATENATE(RANK(rounds_cum_time[[#This Row],[99]],rounds_cum_time[99],1),"."))</f>
        <v>83.</v>
      </c>
      <c r="DE86" s="129" t="str">
        <f>IF(ISBLANK(laps_times[[#This Row],[100]]),"DNF",CONCATENATE(RANK(rounds_cum_time[[#This Row],[100]],rounds_cum_time[100],1),"."))</f>
        <v>83.</v>
      </c>
      <c r="DF86" s="129" t="str">
        <f>IF(ISBLANK(laps_times[[#This Row],[101]]),"DNF",CONCATENATE(RANK(rounds_cum_time[[#This Row],[101]],rounds_cum_time[101],1),"."))</f>
        <v>83.</v>
      </c>
      <c r="DG86" s="129" t="str">
        <f>IF(ISBLANK(laps_times[[#This Row],[102]]),"DNF",CONCATENATE(RANK(rounds_cum_time[[#This Row],[102]],rounds_cum_time[102],1),"."))</f>
        <v>83.</v>
      </c>
      <c r="DH86" s="129" t="str">
        <f>IF(ISBLANK(laps_times[[#This Row],[103]]),"DNF",CONCATENATE(RANK(rounds_cum_time[[#This Row],[103]],rounds_cum_time[103],1),"."))</f>
        <v>83.</v>
      </c>
      <c r="DI86" s="130" t="str">
        <f>IF(ISBLANK(laps_times[[#This Row],[104]]),"DNF",CONCATENATE(RANK(rounds_cum_time[[#This Row],[104]],rounds_cum_time[104],1),"."))</f>
        <v>83.</v>
      </c>
      <c r="DJ86" s="130" t="str">
        <f>IF(ISBLANK(laps_times[[#This Row],[105]]),"DNF",CONCATENATE(RANK(rounds_cum_time[[#This Row],[105]],rounds_cum_time[105],1),"."))</f>
        <v>83.</v>
      </c>
    </row>
    <row r="87" spans="2:114">
      <c r="B87" s="123">
        <f>laps_times[[#This Row],[poř]]</f>
        <v>84</v>
      </c>
      <c r="C87" s="128">
        <f>laps_times[[#This Row],[s.č.]]</f>
        <v>78</v>
      </c>
      <c r="D87" s="124" t="str">
        <f>laps_times[[#This Row],[jméno]]</f>
        <v>Svabic Rajko</v>
      </c>
      <c r="E87" s="125">
        <f>laps_times[[#This Row],[roč]]</f>
        <v>1966</v>
      </c>
      <c r="F87" s="125" t="str">
        <f>laps_times[[#This Row],[kat]]</f>
        <v>M50</v>
      </c>
      <c r="G87" s="125">
        <f>laps_times[[#This Row],[poř_kat]]</f>
        <v>16</v>
      </c>
      <c r="H87" s="124" t="str">
        <f>IF(ISBLANK(laps_times[[#This Row],[klub]]),"-",laps_times[[#This Row],[klub]])</f>
        <v>-</v>
      </c>
      <c r="I87" s="133">
        <f>laps_times[[#This Row],[celk. čas]]</f>
        <v>0.2133298611111111</v>
      </c>
      <c r="J87" s="129" t="str">
        <f>IF(ISBLANK(laps_times[[#This Row],[1]]),"DNF",CONCATENATE(RANK(rounds_cum_time[[#This Row],[1]],rounds_cum_time[1],1),"."))</f>
        <v>89.</v>
      </c>
      <c r="K87" s="129" t="str">
        <f>IF(ISBLANK(laps_times[[#This Row],[2]]),"DNF",CONCATENATE(RANK(rounds_cum_time[[#This Row],[2]],rounds_cum_time[2],1),"."))</f>
        <v>89.</v>
      </c>
      <c r="L87" s="129" t="str">
        <f>IF(ISBLANK(laps_times[[#This Row],[3]]),"DNF",CONCATENATE(RANK(rounds_cum_time[[#This Row],[3]],rounds_cum_time[3],1),"."))</f>
        <v>89.</v>
      </c>
      <c r="M87" s="129" t="str">
        <f>IF(ISBLANK(laps_times[[#This Row],[4]]),"DNF",CONCATENATE(RANK(rounds_cum_time[[#This Row],[4]],rounds_cum_time[4],1),"."))</f>
        <v>89.</v>
      </c>
      <c r="N87" s="129" t="str">
        <f>IF(ISBLANK(laps_times[[#This Row],[5]]),"DNF",CONCATENATE(RANK(rounds_cum_time[[#This Row],[5]],rounds_cum_time[5],1),"."))</f>
        <v>89.</v>
      </c>
      <c r="O87" s="129" t="str">
        <f>IF(ISBLANK(laps_times[[#This Row],[6]]),"DNF",CONCATENATE(RANK(rounds_cum_time[[#This Row],[6]],rounds_cum_time[6],1),"."))</f>
        <v>88.</v>
      </c>
      <c r="P87" s="129" t="str">
        <f>IF(ISBLANK(laps_times[[#This Row],[7]]),"DNF",CONCATENATE(RANK(rounds_cum_time[[#This Row],[7]],rounds_cum_time[7],1),"."))</f>
        <v>88.</v>
      </c>
      <c r="Q87" s="129" t="str">
        <f>IF(ISBLANK(laps_times[[#This Row],[8]]),"DNF",CONCATENATE(RANK(rounds_cum_time[[#This Row],[8]],rounds_cum_time[8],1),"."))</f>
        <v>88.</v>
      </c>
      <c r="R87" s="129" t="str">
        <f>IF(ISBLANK(laps_times[[#This Row],[9]]),"DNF",CONCATENATE(RANK(rounds_cum_time[[#This Row],[9]],rounds_cum_time[9],1),"."))</f>
        <v>88.</v>
      </c>
      <c r="S87" s="129" t="str">
        <f>IF(ISBLANK(laps_times[[#This Row],[10]]),"DNF",CONCATENATE(RANK(rounds_cum_time[[#This Row],[10]],rounds_cum_time[10],1),"."))</f>
        <v>88.</v>
      </c>
      <c r="T87" s="129" t="str">
        <f>IF(ISBLANK(laps_times[[#This Row],[11]]),"DNF",CONCATENATE(RANK(rounds_cum_time[[#This Row],[11]],rounds_cum_time[11],1),"."))</f>
        <v>88.</v>
      </c>
      <c r="U87" s="129" t="str">
        <f>IF(ISBLANK(laps_times[[#This Row],[12]]),"DNF",CONCATENATE(RANK(rounds_cum_time[[#This Row],[12]],rounds_cum_time[12],1),"."))</f>
        <v>88.</v>
      </c>
      <c r="V87" s="129" t="str">
        <f>IF(ISBLANK(laps_times[[#This Row],[13]]),"DNF",CONCATENATE(RANK(rounds_cum_time[[#This Row],[13]],rounds_cum_time[13],1),"."))</f>
        <v>88.</v>
      </c>
      <c r="W87" s="129" t="str">
        <f>IF(ISBLANK(laps_times[[#This Row],[14]]),"DNF",CONCATENATE(RANK(rounds_cum_time[[#This Row],[14]],rounds_cum_time[14],1),"."))</f>
        <v>88.</v>
      </c>
      <c r="X87" s="129" t="str">
        <f>IF(ISBLANK(laps_times[[#This Row],[15]]),"DNF",CONCATENATE(RANK(rounds_cum_time[[#This Row],[15]],rounds_cum_time[15],1),"."))</f>
        <v>88.</v>
      </c>
      <c r="Y87" s="129" t="str">
        <f>IF(ISBLANK(laps_times[[#This Row],[16]]),"DNF",CONCATENATE(RANK(rounds_cum_time[[#This Row],[16]],rounds_cum_time[16],1),"."))</f>
        <v>88.</v>
      </c>
      <c r="Z87" s="129" t="str">
        <f>IF(ISBLANK(laps_times[[#This Row],[17]]),"DNF",CONCATENATE(RANK(rounds_cum_time[[#This Row],[17]],rounds_cum_time[17],1),"."))</f>
        <v>88.</v>
      </c>
      <c r="AA87" s="129" t="str">
        <f>IF(ISBLANK(laps_times[[#This Row],[18]]),"DNF",CONCATENATE(RANK(rounds_cum_time[[#This Row],[18]],rounds_cum_time[18],1),"."))</f>
        <v>88.</v>
      </c>
      <c r="AB87" s="129" t="str">
        <f>IF(ISBLANK(laps_times[[#This Row],[19]]),"DNF",CONCATENATE(RANK(rounds_cum_time[[#This Row],[19]],rounds_cum_time[19],1),"."))</f>
        <v>88.</v>
      </c>
      <c r="AC87" s="129" t="str">
        <f>IF(ISBLANK(laps_times[[#This Row],[20]]),"DNF",CONCATENATE(RANK(rounds_cum_time[[#This Row],[20]],rounds_cum_time[20],1),"."))</f>
        <v>87.</v>
      </c>
      <c r="AD87" s="129" t="str">
        <f>IF(ISBLANK(laps_times[[#This Row],[21]]),"DNF",CONCATENATE(RANK(rounds_cum_time[[#This Row],[21]],rounds_cum_time[21],1),"."))</f>
        <v>87.</v>
      </c>
      <c r="AE87" s="129" t="str">
        <f>IF(ISBLANK(laps_times[[#This Row],[22]]),"DNF",CONCATENATE(RANK(rounds_cum_time[[#This Row],[22]],rounds_cum_time[22],1),"."))</f>
        <v>87.</v>
      </c>
      <c r="AF87" s="129" t="str">
        <f>IF(ISBLANK(laps_times[[#This Row],[23]]),"DNF",CONCATENATE(RANK(rounds_cum_time[[#This Row],[23]],rounds_cum_time[23],1),"."))</f>
        <v>87.</v>
      </c>
      <c r="AG87" s="129" t="str">
        <f>IF(ISBLANK(laps_times[[#This Row],[24]]),"DNF",CONCATENATE(RANK(rounds_cum_time[[#This Row],[24]],rounds_cum_time[24],1),"."))</f>
        <v>87.</v>
      </c>
      <c r="AH87" s="129" t="str">
        <f>IF(ISBLANK(laps_times[[#This Row],[25]]),"DNF",CONCATENATE(RANK(rounds_cum_time[[#This Row],[25]],rounds_cum_time[25],1),"."))</f>
        <v>87.</v>
      </c>
      <c r="AI87" s="129" t="str">
        <f>IF(ISBLANK(laps_times[[#This Row],[26]]),"DNF",CONCATENATE(RANK(rounds_cum_time[[#This Row],[26]],rounds_cum_time[26],1),"."))</f>
        <v>87.</v>
      </c>
      <c r="AJ87" s="129" t="str">
        <f>IF(ISBLANK(laps_times[[#This Row],[27]]),"DNF",CONCATENATE(RANK(rounds_cum_time[[#This Row],[27]],rounds_cum_time[27],1),"."))</f>
        <v>87.</v>
      </c>
      <c r="AK87" s="129" t="str">
        <f>IF(ISBLANK(laps_times[[#This Row],[28]]),"DNF",CONCATENATE(RANK(rounds_cum_time[[#This Row],[28]],rounds_cum_time[28],1),"."))</f>
        <v>87.</v>
      </c>
      <c r="AL87" s="129" t="str">
        <f>IF(ISBLANK(laps_times[[#This Row],[29]]),"DNF",CONCATENATE(RANK(rounds_cum_time[[#This Row],[29]],rounds_cum_time[29],1),"."))</f>
        <v>87.</v>
      </c>
      <c r="AM87" s="129" t="str">
        <f>IF(ISBLANK(laps_times[[#This Row],[30]]),"DNF",CONCATENATE(RANK(rounds_cum_time[[#This Row],[30]],rounds_cum_time[30],1),"."))</f>
        <v>87.</v>
      </c>
      <c r="AN87" s="129" t="str">
        <f>IF(ISBLANK(laps_times[[#This Row],[31]]),"DNF",CONCATENATE(RANK(rounds_cum_time[[#This Row],[31]],rounds_cum_time[31],1),"."))</f>
        <v>87.</v>
      </c>
      <c r="AO87" s="129" t="str">
        <f>IF(ISBLANK(laps_times[[#This Row],[32]]),"DNF",CONCATENATE(RANK(rounds_cum_time[[#This Row],[32]],rounds_cum_time[32],1),"."))</f>
        <v>87.</v>
      </c>
      <c r="AP87" s="129" t="str">
        <f>IF(ISBLANK(laps_times[[#This Row],[33]]),"DNF",CONCATENATE(RANK(rounds_cum_time[[#This Row],[33]],rounds_cum_time[33],1),"."))</f>
        <v>87.</v>
      </c>
      <c r="AQ87" s="129" t="str">
        <f>IF(ISBLANK(laps_times[[#This Row],[34]]),"DNF",CONCATENATE(RANK(rounds_cum_time[[#This Row],[34]],rounds_cum_time[34],1),"."))</f>
        <v>87.</v>
      </c>
      <c r="AR87" s="129" t="str">
        <f>IF(ISBLANK(laps_times[[#This Row],[35]]),"DNF",CONCATENATE(RANK(rounds_cum_time[[#This Row],[35]],rounds_cum_time[35],1),"."))</f>
        <v>87.</v>
      </c>
      <c r="AS87" s="129" t="str">
        <f>IF(ISBLANK(laps_times[[#This Row],[36]]),"DNF",CONCATENATE(RANK(rounds_cum_time[[#This Row],[36]],rounds_cum_time[36],1),"."))</f>
        <v>87.</v>
      </c>
      <c r="AT87" s="129" t="str">
        <f>IF(ISBLANK(laps_times[[#This Row],[37]]),"DNF",CONCATENATE(RANK(rounds_cum_time[[#This Row],[37]],rounds_cum_time[37],1),"."))</f>
        <v>86.</v>
      </c>
      <c r="AU87" s="129" t="str">
        <f>IF(ISBLANK(laps_times[[#This Row],[38]]),"DNF",CONCATENATE(RANK(rounds_cum_time[[#This Row],[38]],rounds_cum_time[38],1),"."))</f>
        <v>86.</v>
      </c>
      <c r="AV87" s="129" t="str">
        <f>IF(ISBLANK(laps_times[[#This Row],[39]]),"DNF",CONCATENATE(RANK(rounds_cum_time[[#This Row],[39]],rounds_cum_time[39],1),"."))</f>
        <v>86.</v>
      </c>
      <c r="AW87" s="129" t="str">
        <f>IF(ISBLANK(laps_times[[#This Row],[40]]),"DNF",CONCATENATE(RANK(rounds_cum_time[[#This Row],[40]],rounds_cum_time[40],1),"."))</f>
        <v>86.</v>
      </c>
      <c r="AX87" s="129" t="str">
        <f>IF(ISBLANK(laps_times[[#This Row],[41]]),"DNF",CONCATENATE(RANK(rounds_cum_time[[#This Row],[41]],rounds_cum_time[41],1),"."))</f>
        <v>86.</v>
      </c>
      <c r="AY87" s="129" t="str">
        <f>IF(ISBLANK(laps_times[[#This Row],[42]]),"DNF",CONCATENATE(RANK(rounds_cum_time[[#This Row],[42]],rounds_cum_time[42],1),"."))</f>
        <v>86.</v>
      </c>
      <c r="AZ87" s="129" t="str">
        <f>IF(ISBLANK(laps_times[[#This Row],[43]]),"DNF",CONCATENATE(RANK(rounds_cum_time[[#This Row],[43]],rounds_cum_time[43],1),"."))</f>
        <v>86.</v>
      </c>
      <c r="BA87" s="129" t="str">
        <f>IF(ISBLANK(laps_times[[#This Row],[44]]),"DNF",CONCATENATE(RANK(rounds_cum_time[[#This Row],[44]],rounds_cum_time[44],1),"."))</f>
        <v>86.</v>
      </c>
      <c r="BB87" s="129" t="str">
        <f>IF(ISBLANK(laps_times[[#This Row],[45]]),"DNF",CONCATENATE(RANK(rounds_cum_time[[#This Row],[45]],rounds_cum_time[45],1),"."))</f>
        <v>86.</v>
      </c>
      <c r="BC87" s="129" t="str">
        <f>IF(ISBLANK(laps_times[[#This Row],[46]]),"DNF",CONCATENATE(RANK(rounds_cum_time[[#This Row],[46]],rounds_cum_time[46],1),"."))</f>
        <v>86.</v>
      </c>
      <c r="BD87" s="129" t="str">
        <f>IF(ISBLANK(laps_times[[#This Row],[47]]),"DNF",CONCATENATE(RANK(rounds_cum_time[[#This Row],[47]],rounds_cum_time[47],1),"."))</f>
        <v>86.</v>
      </c>
      <c r="BE87" s="129" t="str">
        <f>IF(ISBLANK(laps_times[[#This Row],[48]]),"DNF",CONCATENATE(RANK(rounds_cum_time[[#This Row],[48]],rounds_cum_time[48],1),"."))</f>
        <v>86.</v>
      </c>
      <c r="BF87" s="129" t="str">
        <f>IF(ISBLANK(laps_times[[#This Row],[49]]),"DNF",CONCATENATE(RANK(rounds_cum_time[[#This Row],[49]],rounds_cum_time[49],1),"."))</f>
        <v>86.</v>
      </c>
      <c r="BG87" s="129" t="str">
        <f>IF(ISBLANK(laps_times[[#This Row],[50]]),"DNF",CONCATENATE(RANK(rounds_cum_time[[#This Row],[50]],rounds_cum_time[50],1),"."))</f>
        <v>85.</v>
      </c>
      <c r="BH87" s="129" t="str">
        <f>IF(ISBLANK(laps_times[[#This Row],[51]]),"DNF",CONCATENATE(RANK(rounds_cum_time[[#This Row],[51]],rounds_cum_time[51],1),"."))</f>
        <v>85.</v>
      </c>
      <c r="BI87" s="129" t="str">
        <f>IF(ISBLANK(laps_times[[#This Row],[52]]),"DNF",CONCATENATE(RANK(rounds_cum_time[[#This Row],[52]],rounds_cum_time[52],1),"."))</f>
        <v>84.</v>
      </c>
      <c r="BJ87" s="129" t="str">
        <f>IF(ISBLANK(laps_times[[#This Row],[53]]),"DNF",CONCATENATE(RANK(rounds_cum_time[[#This Row],[53]],rounds_cum_time[53],1),"."))</f>
        <v>84.</v>
      </c>
      <c r="BK87" s="129" t="str">
        <f>IF(ISBLANK(laps_times[[#This Row],[54]]),"DNF",CONCATENATE(RANK(rounds_cum_time[[#This Row],[54]],rounds_cum_time[54],1),"."))</f>
        <v>84.</v>
      </c>
      <c r="BL87" s="129" t="str">
        <f>IF(ISBLANK(laps_times[[#This Row],[55]]),"DNF",CONCATENATE(RANK(rounds_cum_time[[#This Row],[55]],rounds_cum_time[55],1),"."))</f>
        <v>84.</v>
      </c>
      <c r="BM87" s="129" t="str">
        <f>IF(ISBLANK(laps_times[[#This Row],[56]]),"DNF",CONCATENATE(RANK(rounds_cum_time[[#This Row],[56]],rounds_cum_time[56],1),"."))</f>
        <v>84.</v>
      </c>
      <c r="BN87" s="129" t="str">
        <f>IF(ISBLANK(laps_times[[#This Row],[57]]),"DNF",CONCATENATE(RANK(rounds_cum_time[[#This Row],[57]],rounds_cum_time[57],1),"."))</f>
        <v>84.</v>
      </c>
      <c r="BO87" s="129" t="str">
        <f>IF(ISBLANK(laps_times[[#This Row],[58]]),"DNF",CONCATENATE(RANK(rounds_cum_time[[#This Row],[58]],rounds_cum_time[58],1),"."))</f>
        <v>84.</v>
      </c>
      <c r="BP87" s="129" t="str">
        <f>IF(ISBLANK(laps_times[[#This Row],[59]]),"DNF",CONCATENATE(RANK(rounds_cum_time[[#This Row],[59]],rounds_cum_time[59],1),"."))</f>
        <v>84.</v>
      </c>
      <c r="BQ87" s="129" t="str">
        <f>IF(ISBLANK(laps_times[[#This Row],[60]]),"DNF",CONCATENATE(RANK(rounds_cum_time[[#This Row],[60]],rounds_cum_time[60],1),"."))</f>
        <v>84.</v>
      </c>
      <c r="BR87" s="129" t="str">
        <f>IF(ISBLANK(laps_times[[#This Row],[61]]),"DNF",CONCATENATE(RANK(rounds_cum_time[[#This Row],[61]],rounds_cum_time[61],1),"."))</f>
        <v>84.</v>
      </c>
      <c r="BS87" s="129" t="str">
        <f>IF(ISBLANK(laps_times[[#This Row],[62]]),"DNF",CONCATENATE(RANK(rounds_cum_time[[#This Row],[62]],rounds_cum_time[62],1),"."))</f>
        <v>84.</v>
      </c>
      <c r="BT87" s="129" t="str">
        <f>IF(ISBLANK(laps_times[[#This Row],[63]]),"DNF",CONCATENATE(RANK(rounds_cum_time[[#This Row],[63]],rounds_cum_time[63],1),"."))</f>
        <v>84.</v>
      </c>
      <c r="BU87" s="129" t="str">
        <f>IF(ISBLANK(laps_times[[#This Row],[64]]),"DNF",CONCATENATE(RANK(rounds_cum_time[[#This Row],[64]],rounds_cum_time[64],1),"."))</f>
        <v>84.</v>
      </c>
      <c r="BV87" s="129" t="str">
        <f>IF(ISBLANK(laps_times[[#This Row],[65]]),"DNF",CONCATENATE(RANK(rounds_cum_time[[#This Row],[65]],rounds_cum_time[65],1),"."))</f>
        <v>84.</v>
      </c>
      <c r="BW87" s="129" t="str">
        <f>IF(ISBLANK(laps_times[[#This Row],[66]]),"DNF",CONCATENATE(RANK(rounds_cum_time[[#This Row],[66]],rounds_cum_time[66],1),"."))</f>
        <v>84.</v>
      </c>
      <c r="BX87" s="129" t="str">
        <f>IF(ISBLANK(laps_times[[#This Row],[67]]),"DNF",CONCATENATE(RANK(rounds_cum_time[[#This Row],[67]],rounds_cum_time[67],1),"."))</f>
        <v>85.</v>
      </c>
      <c r="BY87" s="129" t="str">
        <f>IF(ISBLANK(laps_times[[#This Row],[68]]),"DNF",CONCATENATE(RANK(rounds_cum_time[[#This Row],[68]],rounds_cum_time[68],1),"."))</f>
        <v>85.</v>
      </c>
      <c r="BZ87" s="129" t="str">
        <f>IF(ISBLANK(laps_times[[#This Row],[69]]),"DNF",CONCATENATE(RANK(rounds_cum_time[[#This Row],[69]],rounds_cum_time[69],1),"."))</f>
        <v>85.</v>
      </c>
      <c r="CA87" s="129" t="str">
        <f>IF(ISBLANK(laps_times[[#This Row],[70]]),"DNF",CONCATENATE(RANK(rounds_cum_time[[#This Row],[70]],rounds_cum_time[70],1),"."))</f>
        <v>85.</v>
      </c>
      <c r="CB87" s="129" t="str">
        <f>IF(ISBLANK(laps_times[[#This Row],[71]]),"DNF",CONCATENATE(RANK(rounds_cum_time[[#This Row],[71]],rounds_cum_time[71],1),"."))</f>
        <v>85.</v>
      </c>
      <c r="CC87" s="129" t="str">
        <f>IF(ISBLANK(laps_times[[#This Row],[72]]),"DNF",CONCATENATE(RANK(rounds_cum_time[[#This Row],[72]],rounds_cum_time[72],1),"."))</f>
        <v>85.</v>
      </c>
      <c r="CD87" s="129" t="str">
        <f>IF(ISBLANK(laps_times[[#This Row],[73]]),"DNF",CONCATENATE(RANK(rounds_cum_time[[#This Row],[73]],rounds_cum_time[73],1),"."))</f>
        <v>85.</v>
      </c>
      <c r="CE87" s="129" t="str">
        <f>IF(ISBLANK(laps_times[[#This Row],[74]]),"DNF",CONCATENATE(RANK(rounds_cum_time[[#This Row],[74]],rounds_cum_time[74],1),"."))</f>
        <v>85.</v>
      </c>
      <c r="CF87" s="129" t="str">
        <f>IF(ISBLANK(laps_times[[#This Row],[75]]),"DNF",CONCATENATE(RANK(rounds_cum_time[[#This Row],[75]],rounds_cum_time[75],1),"."))</f>
        <v>85.</v>
      </c>
      <c r="CG87" s="129" t="str">
        <f>IF(ISBLANK(laps_times[[#This Row],[76]]),"DNF",CONCATENATE(RANK(rounds_cum_time[[#This Row],[76]],rounds_cum_time[76],1),"."))</f>
        <v>85.</v>
      </c>
      <c r="CH87" s="129" t="str">
        <f>IF(ISBLANK(laps_times[[#This Row],[77]]),"DNF",CONCATENATE(RANK(rounds_cum_time[[#This Row],[77]],rounds_cum_time[77],1),"."))</f>
        <v>85.</v>
      </c>
      <c r="CI87" s="129" t="str">
        <f>IF(ISBLANK(laps_times[[#This Row],[78]]),"DNF",CONCATENATE(RANK(rounds_cum_time[[#This Row],[78]],rounds_cum_time[78],1),"."))</f>
        <v>85.</v>
      </c>
      <c r="CJ87" s="129" t="str">
        <f>IF(ISBLANK(laps_times[[#This Row],[79]]),"DNF",CONCATENATE(RANK(rounds_cum_time[[#This Row],[79]],rounds_cum_time[79],1),"."))</f>
        <v>85.</v>
      </c>
      <c r="CK87" s="129" t="str">
        <f>IF(ISBLANK(laps_times[[#This Row],[80]]),"DNF",CONCATENATE(RANK(rounds_cum_time[[#This Row],[80]],rounds_cum_time[80],1),"."))</f>
        <v>85.</v>
      </c>
      <c r="CL87" s="129" t="str">
        <f>IF(ISBLANK(laps_times[[#This Row],[81]]),"DNF",CONCATENATE(RANK(rounds_cum_time[[#This Row],[81]],rounds_cum_time[81],1),"."))</f>
        <v>85.</v>
      </c>
      <c r="CM87" s="129" t="str">
        <f>IF(ISBLANK(laps_times[[#This Row],[82]]),"DNF",CONCATENATE(RANK(rounds_cum_time[[#This Row],[82]],rounds_cum_time[82],1),"."))</f>
        <v>85.</v>
      </c>
      <c r="CN87" s="129" t="str">
        <f>IF(ISBLANK(laps_times[[#This Row],[83]]),"DNF",CONCATENATE(RANK(rounds_cum_time[[#This Row],[83]],rounds_cum_time[83],1),"."))</f>
        <v>85.</v>
      </c>
      <c r="CO87" s="129" t="str">
        <f>IF(ISBLANK(laps_times[[#This Row],[84]]),"DNF",CONCATENATE(RANK(rounds_cum_time[[#This Row],[84]],rounds_cum_time[84],1),"."))</f>
        <v>85.</v>
      </c>
      <c r="CP87" s="129" t="str">
        <f>IF(ISBLANK(laps_times[[#This Row],[85]]),"DNF",CONCATENATE(RANK(rounds_cum_time[[#This Row],[85]],rounds_cum_time[85],1),"."))</f>
        <v>85.</v>
      </c>
      <c r="CQ87" s="129" t="str">
        <f>IF(ISBLANK(laps_times[[#This Row],[86]]),"DNF",CONCATENATE(RANK(rounds_cum_time[[#This Row],[86]],rounds_cum_time[86],1),"."))</f>
        <v>85.</v>
      </c>
      <c r="CR87" s="129" t="str">
        <f>IF(ISBLANK(laps_times[[#This Row],[87]]),"DNF",CONCATENATE(RANK(rounds_cum_time[[#This Row],[87]],rounds_cum_time[87],1),"."))</f>
        <v>85.</v>
      </c>
      <c r="CS87" s="129" t="str">
        <f>IF(ISBLANK(laps_times[[#This Row],[88]]),"DNF",CONCATENATE(RANK(rounds_cum_time[[#This Row],[88]],rounds_cum_time[88],1),"."))</f>
        <v>85.</v>
      </c>
      <c r="CT87" s="129" t="str">
        <f>IF(ISBLANK(laps_times[[#This Row],[89]]),"DNF",CONCATENATE(RANK(rounds_cum_time[[#This Row],[89]],rounds_cum_time[89],1),"."))</f>
        <v>85.</v>
      </c>
      <c r="CU87" s="129" t="str">
        <f>IF(ISBLANK(laps_times[[#This Row],[90]]),"DNF",CONCATENATE(RANK(rounds_cum_time[[#This Row],[90]],rounds_cum_time[90],1),"."))</f>
        <v>84.</v>
      </c>
      <c r="CV87" s="129" t="str">
        <f>IF(ISBLANK(laps_times[[#This Row],[91]]),"DNF",CONCATENATE(RANK(rounds_cum_time[[#This Row],[91]],rounds_cum_time[91],1),"."))</f>
        <v>84.</v>
      </c>
      <c r="CW87" s="129" t="str">
        <f>IF(ISBLANK(laps_times[[#This Row],[92]]),"DNF",CONCATENATE(RANK(rounds_cum_time[[#This Row],[92]],rounds_cum_time[92],1),"."))</f>
        <v>84.</v>
      </c>
      <c r="CX87" s="129" t="str">
        <f>IF(ISBLANK(laps_times[[#This Row],[93]]),"DNF",CONCATENATE(RANK(rounds_cum_time[[#This Row],[93]],rounds_cum_time[93],1),"."))</f>
        <v>84.</v>
      </c>
      <c r="CY87" s="129" t="str">
        <f>IF(ISBLANK(laps_times[[#This Row],[94]]),"DNF",CONCATENATE(RANK(rounds_cum_time[[#This Row],[94]],rounds_cum_time[94],1),"."))</f>
        <v>84.</v>
      </c>
      <c r="CZ87" s="129" t="str">
        <f>IF(ISBLANK(laps_times[[#This Row],[95]]),"DNF",CONCATENATE(RANK(rounds_cum_time[[#This Row],[95]],rounds_cum_time[95],1),"."))</f>
        <v>84.</v>
      </c>
      <c r="DA87" s="129" t="str">
        <f>IF(ISBLANK(laps_times[[#This Row],[96]]),"DNF",CONCATENATE(RANK(rounds_cum_time[[#This Row],[96]],rounds_cum_time[96],1),"."))</f>
        <v>84.</v>
      </c>
      <c r="DB87" s="129" t="str">
        <f>IF(ISBLANK(laps_times[[#This Row],[97]]),"DNF",CONCATENATE(RANK(rounds_cum_time[[#This Row],[97]],rounds_cum_time[97],1),"."))</f>
        <v>84.</v>
      </c>
      <c r="DC87" s="129" t="str">
        <f>IF(ISBLANK(laps_times[[#This Row],[98]]),"DNF",CONCATENATE(RANK(rounds_cum_time[[#This Row],[98]],rounds_cum_time[98],1),"."))</f>
        <v>84.</v>
      </c>
      <c r="DD87" s="129" t="str">
        <f>IF(ISBLANK(laps_times[[#This Row],[99]]),"DNF",CONCATENATE(RANK(rounds_cum_time[[#This Row],[99]],rounds_cum_time[99],1),"."))</f>
        <v>84.</v>
      </c>
      <c r="DE87" s="129" t="str">
        <f>IF(ISBLANK(laps_times[[#This Row],[100]]),"DNF",CONCATENATE(RANK(rounds_cum_time[[#This Row],[100]],rounds_cum_time[100],1),"."))</f>
        <v>84.</v>
      </c>
      <c r="DF87" s="129" t="str">
        <f>IF(ISBLANK(laps_times[[#This Row],[101]]),"DNF",CONCATENATE(RANK(rounds_cum_time[[#This Row],[101]],rounds_cum_time[101],1),"."))</f>
        <v>84.</v>
      </c>
      <c r="DG87" s="129" t="str">
        <f>IF(ISBLANK(laps_times[[#This Row],[102]]),"DNF",CONCATENATE(RANK(rounds_cum_time[[#This Row],[102]],rounds_cum_time[102],1),"."))</f>
        <v>84.</v>
      </c>
      <c r="DH87" s="129" t="str">
        <f>IF(ISBLANK(laps_times[[#This Row],[103]]),"DNF",CONCATENATE(RANK(rounds_cum_time[[#This Row],[103]],rounds_cum_time[103],1),"."))</f>
        <v>84.</v>
      </c>
      <c r="DI87" s="130" t="str">
        <f>IF(ISBLANK(laps_times[[#This Row],[104]]),"DNF",CONCATENATE(RANK(rounds_cum_time[[#This Row],[104]],rounds_cum_time[104],1),"."))</f>
        <v>84.</v>
      </c>
      <c r="DJ87" s="130" t="str">
        <f>IF(ISBLANK(laps_times[[#This Row],[105]]),"DNF",CONCATENATE(RANK(rounds_cum_time[[#This Row],[105]],rounds_cum_time[105],1),"."))</f>
        <v>84.</v>
      </c>
    </row>
    <row r="88" spans="2:114">
      <c r="B88" s="123">
        <f>laps_times[[#This Row],[poř]]</f>
        <v>85</v>
      </c>
      <c r="C88" s="128">
        <f>laps_times[[#This Row],[s.č.]]</f>
        <v>38</v>
      </c>
      <c r="D88" s="124" t="str">
        <f>laps_times[[#This Row],[jméno]]</f>
        <v>Kopecký Zdeněk</v>
      </c>
      <c r="E88" s="125">
        <f>laps_times[[#This Row],[roč]]</f>
        <v>1937</v>
      </c>
      <c r="F88" s="125" t="str">
        <f>laps_times[[#This Row],[kat]]</f>
        <v>M70</v>
      </c>
      <c r="G88" s="125">
        <f>laps_times[[#This Row],[poř_kat]]</f>
        <v>4</v>
      </c>
      <c r="H88" s="124" t="str">
        <f>IF(ISBLANK(laps_times[[#This Row],[klub]]),"-",laps_times[[#This Row],[klub]])</f>
        <v>Budvar</v>
      </c>
      <c r="I88" s="133">
        <f>laps_times[[#This Row],[celk. čas]]</f>
        <v>0.23569675925925926</v>
      </c>
      <c r="J88" s="129" t="str">
        <f>IF(ISBLANK(laps_times[[#This Row],[1]]),"DNF",CONCATENATE(RANK(rounds_cum_time[[#This Row],[1]],rounds_cum_time[1],1),"."))</f>
        <v>86.</v>
      </c>
      <c r="K88" s="129" t="str">
        <f>IF(ISBLANK(laps_times[[#This Row],[2]]),"DNF",CONCATENATE(RANK(rounds_cum_time[[#This Row],[2]],rounds_cum_time[2],1),"."))</f>
        <v>86.</v>
      </c>
      <c r="L88" s="129" t="str">
        <f>IF(ISBLANK(laps_times[[#This Row],[3]]),"DNF",CONCATENATE(RANK(rounds_cum_time[[#This Row],[3]],rounds_cum_time[3],1),"."))</f>
        <v>86.</v>
      </c>
      <c r="M88" s="129" t="str">
        <f>IF(ISBLANK(laps_times[[#This Row],[4]]),"DNF",CONCATENATE(RANK(rounds_cum_time[[#This Row],[4]],rounds_cum_time[4],1),"."))</f>
        <v>85.</v>
      </c>
      <c r="N88" s="129" t="str">
        <f>IF(ISBLANK(laps_times[[#This Row],[5]]),"DNF",CONCATENATE(RANK(rounds_cum_time[[#This Row],[5]],rounds_cum_time[5],1),"."))</f>
        <v>85.</v>
      </c>
      <c r="O88" s="129" t="str">
        <f>IF(ISBLANK(laps_times[[#This Row],[6]]),"DNF",CONCATENATE(RANK(rounds_cum_time[[#This Row],[6]],rounds_cum_time[6],1),"."))</f>
        <v>85.</v>
      </c>
      <c r="P88" s="129" t="str">
        <f>IF(ISBLANK(laps_times[[#This Row],[7]]),"DNF",CONCATENATE(RANK(rounds_cum_time[[#This Row],[7]],rounds_cum_time[7],1),"."))</f>
        <v>85.</v>
      </c>
      <c r="Q88" s="129" t="str">
        <f>IF(ISBLANK(laps_times[[#This Row],[8]]),"DNF",CONCATENATE(RANK(rounds_cum_time[[#This Row],[8]],rounds_cum_time[8],1),"."))</f>
        <v>85.</v>
      </c>
      <c r="R88" s="129" t="str">
        <f>IF(ISBLANK(laps_times[[#This Row],[9]]),"DNF",CONCATENATE(RANK(rounds_cum_time[[#This Row],[9]],rounds_cum_time[9],1),"."))</f>
        <v>86.</v>
      </c>
      <c r="S88" s="129" t="str">
        <f>IF(ISBLANK(laps_times[[#This Row],[10]]),"DNF",CONCATENATE(RANK(rounds_cum_time[[#This Row],[10]],rounds_cum_time[10],1),"."))</f>
        <v>86.</v>
      </c>
      <c r="T88" s="129" t="str">
        <f>IF(ISBLANK(laps_times[[#This Row],[11]]),"DNF",CONCATENATE(RANK(rounds_cum_time[[#This Row],[11]],rounds_cum_time[11],1),"."))</f>
        <v>85.</v>
      </c>
      <c r="U88" s="129" t="str">
        <f>IF(ISBLANK(laps_times[[#This Row],[12]]),"DNF",CONCATENATE(RANK(rounds_cum_time[[#This Row],[12]],rounds_cum_time[12],1),"."))</f>
        <v>85.</v>
      </c>
      <c r="V88" s="129" t="str">
        <f>IF(ISBLANK(laps_times[[#This Row],[13]]),"DNF",CONCATENATE(RANK(rounds_cum_time[[#This Row],[13]],rounds_cum_time[13],1),"."))</f>
        <v>86.</v>
      </c>
      <c r="W88" s="129" t="str">
        <f>IF(ISBLANK(laps_times[[#This Row],[14]]),"DNF",CONCATENATE(RANK(rounds_cum_time[[#This Row],[14]],rounds_cum_time[14],1),"."))</f>
        <v>86.</v>
      </c>
      <c r="X88" s="129" t="str">
        <f>IF(ISBLANK(laps_times[[#This Row],[15]]),"DNF",CONCATENATE(RANK(rounds_cum_time[[#This Row],[15]],rounds_cum_time[15],1),"."))</f>
        <v>86.</v>
      </c>
      <c r="Y88" s="129" t="str">
        <f>IF(ISBLANK(laps_times[[#This Row],[16]]),"DNF",CONCATENATE(RANK(rounds_cum_time[[#This Row],[16]],rounds_cum_time[16],1),"."))</f>
        <v>85.</v>
      </c>
      <c r="Z88" s="129" t="str">
        <f>IF(ISBLANK(laps_times[[#This Row],[17]]),"DNF",CONCATENATE(RANK(rounds_cum_time[[#This Row],[17]],rounds_cum_time[17],1),"."))</f>
        <v>85.</v>
      </c>
      <c r="AA88" s="129" t="str">
        <f>IF(ISBLANK(laps_times[[#This Row],[18]]),"DNF",CONCATENATE(RANK(rounds_cum_time[[#This Row],[18]],rounds_cum_time[18],1),"."))</f>
        <v>85.</v>
      </c>
      <c r="AB88" s="129" t="str">
        <f>IF(ISBLANK(laps_times[[#This Row],[19]]),"DNF",CONCATENATE(RANK(rounds_cum_time[[#This Row],[19]],rounds_cum_time[19],1),"."))</f>
        <v>85.</v>
      </c>
      <c r="AC88" s="129" t="str">
        <f>IF(ISBLANK(laps_times[[#This Row],[20]]),"DNF",CONCATENATE(RANK(rounds_cum_time[[#This Row],[20]],rounds_cum_time[20],1),"."))</f>
        <v>85.</v>
      </c>
      <c r="AD88" s="129" t="str">
        <f>IF(ISBLANK(laps_times[[#This Row],[21]]),"DNF",CONCATENATE(RANK(rounds_cum_time[[#This Row],[21]],rounds_cum_time[21],1),"."))</f>
        <v>85.</v>
      </c>
      <c r="AE88" s="129" t="str">
        <f>IF(ISBLANK(laps_times[[#This Row],[22]]),"DNF",CONCATENATE(RANK(rounds_cum_time[[#This Row],[22]],rounds_cum_time[22],1),"."))</f>
        <v>85.</v>
      </c>
      <c r="AF88" s="129" t="str">
        <f>IF(ISBLANK(laps_times[[#This Row],[23]]),"DNF",CONCATENATE(RANK(rounds_cum_time[[#This Row],[23]],rounds_cum_time[23],1),"."))</f>
        <v>84.</v>
      </c>
      <c r="AG88" s="129" t="str">
        <f>IF(ISBLANK(laps_times[[#This Row],[24]]),"DNF",CONCATENATE(RANK(rounds_cum_time[[#This Row],[24]],rounds_cum_time[24],1),"."))</f>
        <v>84.</v>
      </c>
      <c r="AH88" s="129" t="str">
        <f>IF(ISBLANK(laps_times[[#This Row],[25]]),"DNF",CONCATENATE(RANK(rounds_cum_time[[#This Row],[25]],rounds_cum_time[25],1),"."))</f>
        <v>84.</v>
      </c>
      <c r="AI88" s="129" t="str">
        <f>IF(ISBLANK(laps_times[[#This Row],[26]]),"DNF",CONCATENATE(RANK(rounds_cum_time[[#This Row],[26]],rounds_cum_time[26],1),"."))</f>
        <v>85.</v>
      </c>
      <c r="AJ88" s="129" t="str">
        <f>IF(ISBLANK(laps_times[[#This Row],[27]]),"DNF",CONCATENATE(RANK(rounds_cum_time[[#This Row],[27]],rounds_cum_time[27],1),"."))</f>
        <v>86.</v>
      </c>
      <c r="AK88" s="129" t="str">
        <f>IF(ISBLANK(laps_times[[#This Row],[28]]),"DNF",CONCATENATE(RANK(rounds_cum_time[[#This Row],[28]],rounds_cum_time[28],1),"."))</f>
        <v>86.</v>
      </c>
      <c r="AL88" s="129" t="str">
        <f>IF(ISBLANK(laps_times[[#This Row],[29]]),"DNF",CONCATENATE(RANK(rounds_cum_time[[#This Row],[29]],rounds_cum_time[29],1),"."))</f>
        <v>86.</v>
      </c>
      <c r="AM88" s="129" t="str">
        <f>IF(ISBLANK(laps_times[[#This Row],[30]]),"DNF",CONCATENATE(RANK(rounds_cum_time[[#This Row],[30]],rounds_cum_time[30],1),"."))</f>
        <v>86.</v>
      </c>
      <c r="AN88" s="129" t="str">
        <f>IF(ISBLANK(laps_times[[#This Row],[31]]),"DNF",CONCATENATE(RANK(rounds_cum_time[[#This Row],[31]],rounds_cum_time[31],1),"."))</f>
        <v>86.</v>
      </c>
      <c r="AO88" s="129" t="str">
        <f>IF(ISBLANK(laps_times[[#This Row],[32]]),"DNF",CONCATENATE(RANK(rounds_cum_time[[#This Row],[32]],rounds_cum_time[32],1),"."))</f>
        <v>86.</v>
      </c>
      <c r="AP88" s="129" t="str">
        <f>IF(ISBLANK(laps_times[[#This Row],[33]]),"DNF",CONCATENATE(RANK(rounds_cum_time[[#This Row],[33]],rounds_cum_time[33],1),"."))</f>
        <v>86.</v>
      </c>
      <c r="AQ88" s="129" t="str">
        <f>IF(ISBLANK(laps_times[[#This Row],[34]]),"DNF",CONCATENATE(RANK(rounds_cum_time[[#This Row],[34]],rounds_cum_time[34],1),"."))</f>
        <v>86.</v>
      </c>
      <c r="AR88" s="129" t="str">
        <f>IF(ISBLANK(laps_times[[#This Row],[35]]),"DNF",CONCATENATE(RANK(rounds_cum_time[[#This Row],[35]],rounds_cum_time[35],1),"."))</f>
        <v>86.</v>
      </c>
      <c r="AS88" s="129" t="str">
        <f>IF(ISBLANK(laps_times[[#This Row],[36]]),"DNF",CONCATENATE(RANK(rounds_cum_time[[#This Row],[36]],rounds_cum_time[36],1),"."))</f>
        <v>86.</v>
      </c>
      <c r="AT88" s="129" t="str">
        <f>IF(ISBLANK(laps_times[[#This Row],[37]]),"DNF",CONCATENATE(RANK(rounds_cum_time[[#This Row],[37]],rounds_cum_time[37],1),"."))</f>
        <v>85.</v>
      </c>
      <c r="AU88" s="129" t="str">
        <f>IF(ISBLANK(laps_times[[#This Row],[38]]),"DNF",CONCATENATE(RANK(rounds_cum_time[[#This Row],[38]],rounds_cum_time[38],1),"."))</f>
        <v>85.</v>
      </c>
      <c r="AV88" s="129" t="str">
        <f>IF(ISBLANK(laps_times[[#This Row],[39]]),"DNF",CONCATENATE(RANK(rounds_cum_time[[#This Row],[39]],rounds_cum_time[39],1),"."))</f>
        <v>85.</v>
      </c>
      <c r="AW88" s="129" t="str">
        <f>IF(ISBLANK(laps_times[[#This Row],[40]]),"DNF",CONCATENATE(RANK(rounds_cum_time[[#This Row],[40]],rounds_cum_time[40],1),"."))</f>
        <v>85.</v>
      </c>
      <c r="AX88" s="129" t="str">
        <f>IF(ISBLANK(laps_times[[#This Row],[41]]),"DNF",CONCATENATE(RANK(rounds_cum_time[[#This Row],[41]],rounds_cum_time[41],1),"."))</f>
        <v>85.</v>
      </c>
      <c r="AY88" s="129" t="str">
        <f>IF(ISBLANK(laps_times[[#This Row],[42]]),"DNF",CONCATENATE(RANK(rounds_cum_time[[#This Row],[42]],rounds_cum_time[42],1),"."))</f>
        <v>85.</v>
      </c>
      <c r="AZ88" s="129" t="str">
        <f>IF(ISBLANK(laps_times[[#This Row],[43]]),"DNF",CONCATENATE(RANK(rounds_cum_time[[#This Row],[43]],rounds_cum_time[43],1),"."))</f>
        <v>85.</v>
      </c>
      <c r="BA88" s="129" t="str">
        <f>IF(ISBLANK(laps_times[[#This Row],[44]]),"DNF",CONCATENATE(RANK(rounds_cum_time[[#This Row],[44]],rounds_cum_time[44],1),"."))</f>
        <v>85.</v>
      </c>
      <c r="BB88" s="129" t="str">
        <f>IF(ISBLANK(laps_times[[#This Row],[45]]),"DNF",CONCATENATE(RANK(rounds_cum_time[[#This Row],[45]],rounds_cum_time[45],1),"."))</f>
        <v>85.</v>
      </c>
      <c r="BC88" s="129" t="str">
        <f>IF(ISBLANK(laps_times[[#This Row],[46]]),"DNF",CONCATENATE(RANK(rounds_cum_time[[#This Row],[46]],rounds_cum_time[46],1),"."))</f>
        <v>85.</v>
      </c>
      <c r="BD88" s="129" t="str">
        <f>IF(ISBLANK(laps_times[[#This Row],[47]]),"DNF",CONCATENATE(RANK(rounds_cum_time[[#This Row],[47]],rounds_cum_time[47],1),"."))</f>
        <v>85.</v>
      </c>
      <c r="BE88" s="129" t="str">
        <f>IF(ISBLANK(laps_times[[#This Row],[48]]),"DNF",CONCATENATE(RANK(rounds_cum_time[[#This Row],[48]],rounds_cum_time[48],1),"."))</f>
        <v>85.</v>
      </c>
      <c r="BF88" s="129" t="str">
        <f>IF(ISBLANK(laps_times[[#This Row],[49]]),"DNF",CONCATENATE(RANK(rounds_cum_time[[#This Row],[49]],rounds_cum_time[49],1),"."))</f>
        <v>85.</v>
      </c>
      <c r="BG88" s="129" t="str">
        <f>IF(ISBLANK(laps_times[[#This Row],[50]]),"DNF",CONCATENATE(RANK(rounds_cum_time[[#This Row],[50]],rounds_cum_time[50],1),"."))</f>
        <v>86.</v>
      </c>
      <c r="BH88" s="129" t="str">
        <f>IF(ISBLANK(laps_times[[#This Row],[51]]),"DNF",CONCATENATE(RANK(rounds_cum_time[[#This Row],[51]],rounds_cum_time[51],1),"."))</f>
        <v>86.</v>
      </c>
      <c r="BI88" s="129" t="str">
        <f>IF(ISBLANK(laps_times[[#This Row],[52]]),"DNF",CONCATENATE(RANK(rounds_cum_time[[#This Row],[52]],rounds_cum_time[52],1),"."))</f>
        <v>86.</v>
      </c>
      <c r="BJ88" s="129" t="str">
        <f>IF(ISBLANK(laps_times[[#This Row],[53]]),"DNF",CONCATENATE(RANK(rounds_cum_time[[#This Row],[53]],rounds_cum_time[53],1),"."))</f>
        <v>86.</v>
      </c>
      <c r="BK88" s="129" t="str">
        <f>IF(ISBLANK(laps_times[[#This Row],[54]]),"DNF",CONCATENATE(RANK(rounds_cum_time[[#This Row],[54]],rounds_cum_time[54],1),"."))</f>
        <v>85.</v>
      </c>
      <c r="BL88" s="129" t="str">
        <f>IF(ISBLANK(laps_times[[#This Row],[55]]),"DNF",CONCATENATE(RANK(rounds_cum_time[[#This Row],[55]],rounds_cum_time[55],1),"."))</f>
        <v>86.</v>
      </c>
      <c r="BM88" s="129" t="str">
        <f>IF(ISBLANK(laps_times[[#This Row],[56]]),"DNF",CONCATENATE(RANK(rounds_cum_time[[#This Row],[56]],rounds_cum_time[56],1),"."))</f>
        <v>86.</v>
      </c>
      <c r="BN88" s="129" t="str">
        <f>IF(ISBLANK(laps_times[[#This Row],[57]]),"DNF",CONCATENATE(RANK(rounds_cum_time[[#This Row],[57]],rounds_cum_time[57],1),"."))</f>
        <v>86.</v>
      </c>
      <c r="BO88" s="129" t="str">
        <f>IF(ISBLANK(laps_times[[#This Row],[58]]),"DNF",CONCATENATE(RANK(rounds_cum_time[[#This Row],[58]],rounds_cum_time[58],1),"."))</f>
        <v>86.</v>
      </c>
      <c r="BP88" s="129" t="str">
        <f>IF(ISBLANK(laps_times[[#This Row],[59]]),"DNF",CONCATENATE(RANK(rounds_cum_time[[#This Row],[59]],rounds_cum_time[59],1),"."))</f>
        <v>86.</v>
      </c>
      <c r="BQ88" s="129" t="str">
        <f>IF(ISBLANK(laps_times[[#This Row],[60]]),"DNF",CONCATENATE(RANK(rounds_cum_time[[#This Row],[60]],rounds_cum_time[60],1),"."))</f>
        <v>86.</v>
      </c>
      <c r="BR88" s="129" t="str">
        <f>IF(ISBLANK(laps_times[[#This Row],[61]]),"DNF",CONCATENATE(RANK(rounds_cum_time[[#This Row],[61]],rounds_cum_time[61],1),"."))</f>
        <v>86.</v>
      </c>
      <c r="BS88" s="129" t="str">
        <f>IF(ISBLANK(laps_times[[#This Row],[62]]),"DNF",CONCATENATE(RANK(rounds_cum_time[[#This Row],[62]],rounds_cum_time[62],1),"."))</f>
        <v>86.</v>
      </c>
      <c r="BT88" s="129" t="str">
        <f>IF(ISBLANK(laps_times[[#This Row],[63]]),"DNF",CONCATENATE(RANK(rounds_cum_time[[#This Row],[63]],rounds_cum_time[63],1),"."))</f>
        <v>86.</v>
      </c>
      <c r="BU88" s="129" t="str">
        <f>IF(ISBLANK(laps_times[[#This Row],[64]]),"DNF",CONCATENATE(RANK(rounds_cum_time[[#This Row],[64]],rounds_cum_time[64],1),"."))</f>
        <v>86.</v>
      </c>
      <c r="BV88" s="129" t="str">
        <f>IF(ISBLANK(laps_times[[#This Row],[65]]),"DNF",CONCATENATE(RANK(rounds_cum_time[[#This Row],[65]],rounds_cum_time[65],1),"."))</f>
        <v>86.</v>
      </c>
      <c r="BW88" s="129" t="str">
        <f>IF(ISBLANK(laps_times[[#This Row],[66]]),"DNF",CONCATENATE(RANK(rounds_cum_time[[#This Row],[66]],rounds_cum_time[66],1),"."))</f>
        <v>86.</v>
      </c>
      <c r="BX88" s="129" t="str">
        <f>IF(ISBLANK(laps_times[[#This Row],[67]]),"DNF",CONCATENATE(RANK(rounds_cum_time[[#This Row],[67]],rounds_cum_time[67],1),"."))</f>
        <v>86.</v>
      </c>
      <c r="BY88" s="129" t="str">
        <f>IF(ISBLANK(laps_times[[#This Row],[68]]),"DNF",CONCATENATE(RANK(rounds_cum_time[[#This Row],[68]],rounds_cum_time[68],1),"."))</f>
        <v>86.</v>
      </c>
      <c r="BZ88" s="129" t="str">
        <f>IF(ISBLANK(laps_times[[#This Row],[69]]),"DNF",CONCATENATE(RANK(rounds_cum_time[[#This Row],[69]],rounds_cum_time[69],1),"."))</f>
        <v>86.</v>
      </c>
      <c r="CA88" s="129" t="str">
        <f>IF(ISBLANK(laps_times[[#This Row],[70]]),"DNF",CONCATENATE(RANK(rounds_cum_time[[#This Row],[70]],rounds_cum_time[70],1),"."))</f>
        <v>86.</v>
      </c>
      <c r="CB88" s="129" t="str">
        <f>IF(ISBLANK(laps_times[[#This Row],[71]]),"DNF",CONCATENATE(RANK(rounds_cum_time[[#This Row],[71]],rounds_cum_time[71],1),"."))</f>
        <v>86.</v>
      </c>
      <c r="CC88" s="129" t="str">
        <f>IF(ISBLANK(laps_times[[#This Row],[72]]),"DNF",CONCATENATE(RANK(rounds_cum_time[[#This Row],[72]],rounds_cum_time[72],1),"."))</f>
        <v>86.</v>
      </c>
      <c r="CD88" s="129" t="str">
        <f>IF(ISBLANK(laps_times[[#This Row],[73]]),"DNF",CONCATENATE(RANK(rounds_cum_time[[#This Row],[73]],rounds_cum_time[73],1),"."))</f>
        <v>86.</v>
      </c>
      <c r="CE88" s="129" t="str">
        <f>IF(ISBLANK(laps_times[[#This Row],[74]]),"DNF",CONCATENATE(RANK(rounds_cum_time[[#This Row],[74]],rounds_cum_time[74],1),"."))</f>
        <v>86.</v>
      </c>
      <c r="CF88" s="129" t="str">
        <f>IF(ISBLANK(laps_times[[#This Row],[75]]),"DNF",CONCATENATE(RANK(rounds_cum_time[[#This Row],[75]],rounds_cum_time[75],1),"."))</f>
        <v>86.</v>
      </c>
      <c r="CG88" s="129" t="str">
        <f>IF(ISBLANK(laps_times[[#This Row],[76]]),"DNF",CONCATENATE(RANK(rounds_cum_time[[#This Row],[76]],rounds_cum_time[76],1),"."))</f>
        <v>86.</v>
      </c>
      <c r="CH88" s="129" t="str">
        <f>IF(ISBLANK(laps_times[[#This Row],[77]]),"DNF",CONCATENATE(RANK(rounds_cum_time[[#This Row],[77]],rounds_cum_time[77],1),"."))</f>
        <v>86.</v>
      </c>
      <c r="CI88" s="129" t="str">
        <f>IF(ISBLANK(laps_times[[#This Row],[78]]),"DNF",CONCATENATE(RANK(rounds_cum_time[[#This Row],[78]],rounds_cum_time[78],1),"."))</f>
        <v>86.</v>
      </c>
      <c r="CJ88" s="129" t="str">
        <f>IF(ISBLANK(laps_times[[#This Row],[79]]),"DNF",CONCATENATE(RANK(rounds_cum_time[[#This Row],[79]],rounds_cum_time[79],1),"."))</f>
        <v>86.</v>
      </c>
      <c r="CK88" s="129" t="str">
        <f>IF(ISBLANK(laps_times[[#This Row],[80]]),"DNF",CONCATENATE(RANK(rounds_cum_time[[#This Row],[80]],rounds_cum_time[80],1),"."))</f>
        <v>86.</v>
      </c>
      <c r="CL88" s="129" t="str">
        <f>IF(ISBLANK(laps_times[[#This Row],[81]]),"DNF",CONCATENATE(RANK(rounds_cum_time[[#This Row],[81]],rounds_cum_time[81],1),"."))</f>
        <v>86.</v>
      </c>
      <c r="CM88" s="129" t="str">
        <f>IF(ISBLANK(laps_times[[#This Row],[82]]),"DNF",CONCATENATE(RANK(rounds_cum_time[[#This Row],[82]],rounds_cum_time[82],1),"."))</f>
        <v>86.</v>
      </c>
      <c r="CN88" s="129" t="str">
        <f>IF(ISBLANK(laps_times[[#This Row],[83]]),"DNF",CONCATENATE(RANK(rounds_cum_time[[#This Row],[83]],rounds_cum_time[83],1),"."))</f>
        <v>86.</v>
      </c>
      <c r="CO88" s="129" t="str">
        <f>IF(ISBLANK(laps_times[[#This Row],[84]]),"DNF",CONCATENATE(RANK(rounds_cum_time[[#This Row],[84]],rounds_cum_time[84],1),"."))</f>
        <v>86.</v>
      </c>
      <c r="CP88" s="129" t="str">
        <f>IF(ISBLANK(laps_times[[#This Row],[85]]),"DNF",CONCATENATE(RANK(rounds_cum_time[[#This Row],[85]],rounds_cum_time[85],1),"."))</f>
        <v>86.</v>
      </c>
      <c r="CQ88" s="129" t="str">
        <f>IF(ISBLANK(laps_times[[#This Row],[86]]),"DNF",CONCATENATE(RANK(rounds_cum_time[[#This Row],[86]],rounds_cum_time[86],1),"."))</f>
        <v>86.</v>
      </c>
      <c r="CR88" s="129" t="str">
        <f>IF(ISBLANK(laps_times[[#This Row],[87]]),"DNF",CONCATENATE(RANK(rounds_cum_time[[#This Row],[87]],rounds_cum_time[87],1),"."))</f>
        <v>86.</v>
      </c>
      <c r="CS88" s="129" t="str">
        <f>IF(ISBLANK(laps_times[[#This Row],[88]]),"DNF",CONCATENATE(RANK(rounds_cum_time[[#This Row],[88]],rounds_cum_time[88],1),"."))</f>
        <v>86.</v>
      </c>
      <c r="CT88" s="129" t="str">
        <f>IF(ISBLANK(laps_times[[#This Row],[89]]),"DNF",CONCATENATE(RANK(rounds_cum_time[[#This Row],[89]],rounds_cum_time[89],1),"."))</f>
        <v>86.</v>
      </c>
      <c r="CU88" s="129" t="str">
        <f>IF(ISBLANK(laps_times[[#This Row],[90]]),"DNF",CONCATENATE(RANK(rounds_cum_time[[#This Row],[90]],rounds_cum_time[90],1),"."))</f>
        <v>85.</v>
      </c>
      <c r="CV88" s="129" t="str">
        <f>IF(ISBLANK(laps_times[[#This Row],[91]]),"DNF",CONCATENATE(RANK(rounds_cum_time[[#This Row],[91]],rounds_cum_time[91],1),"."))</f>
        <v>85.</v>
      </c>
      <c r="CW88" s="129" t="str">
        <f>IF(ISBLANK(laps_times[[#This Row],[92]]),"DNF",CONCATENATE(RANK(rounds_cum_time[[#This Row],[92]],rounds_cum_time[92],1),"."))</f>
        <v>85.</v>
      </c>
      <c r="CX88" s="129" t="str">
        <f>IF(ISBLANK(laps_times[[#This Row],[93]]),"DNF",CONCATENATE(RANK(rounds_cum_time[[#This Row],[93]],rounds_cum_time[93],1),"."))</f>
        <v>85.</v>
      </c>
      <c r="CY88" s="129" t="str">
        <f>IF(ISBLANK(laps_times[[#This Row],[94]]),"DNF",CONCATENATE(RANK(rounds_cum_time[[#This Row],[94]],rounds_cum_time[94],1),"."))</f>
        <v>85.</v>
      </c>
      <c r="CZ88" s="129" t="str">
        <f>IF(ISBLANK(laps_times[[#This Row],[95]]),"DNF",CONCATENATE(RANK(rounds_cum_time[[#This Row],[95]],rounds_cum_time[95],1),"."))</f>
        <v>85.</v>
      </c>
      <c r="DA88" s="129" t="str">
        <f>IF(ISBLANK(laps_times[[#This Row],[96]]),"DNF",CONCATENATE(RANK(rounds_cum_time[[#This Row],[96]],rounds_cum_time[96],1),"."))</f>
        <v>85.</v>
      </c>
      <c r="DB88" s="129" t="str">
        <f>IF(ISBLANK(laps_times[[#This Row],[97]]),"DNF",CONCATENATE(RANK(rounds_cum_time[[#This Row],[97]],rounds_cum_time[97],1),"."))</f>
        <v>85.</v>
      </c>
      <c r="DC88" s="129" t="str">
        <f>IF(ISBLANK(laps_times[[#This Row],[98]]),"DNF",CONCATENATE(RANK(rounds_cum_time[[#This Row],[98]],rounds_cum_time[98],1),"."))</f>
        <v>85.</v>
      </c>
      <c r="DD88" s="129" t="str">
        <f>IF(ISBLANK(laps_times[[#This Row],[99]]),"DNF",CONCATENATE(RANK(rounds_cum_time[[#This Row],[99]],rounds_cum_time[99],1),"."))</f>
        <v>85.</v>
      </c>
      <c r="DE88" s="129" t="str">
        <f>IF(ISBLANK(laps_times[[#This Row],[100]]),"DNF",CONCATENATE(RANK(rounds_cum_time[[#This Row],[100]],rounds_cum_time[100],1),"."))</f>
        <v>85.</v>
      </c>
      <c r="DF88" s="129" t="str">
        <f>IF(ISBLANK(laps_times[[#This Row],[101]]),"DNF",CONCATENATE(RANK(rounds_cum_time[[#This Row],[101]],rounds_cum_time[101],1),"."))</f>
        <v>85.</v>
      </c>
      <c r="DG88" s="129" t="str">
        <f>IF(ISBLANK(laps_times[[#This Row],[102]]),"DNF",CONCATENATE(RANK(rounds_cum_time[[#This Row],[102]],rounds_cum_time[102],1),"."))</f>
        <v>85.</v>
      </c>
      <c r="DH88" s="129" t="str">
        <f>IF(ISBLANK(laps_times[[#This Row],[103]]),"DNF",CONCATENATE(RANK(rounds_cum_time[[#This Row],[103]],rounds_cum_time[103],1),"."))</f>
        <v>85.</v>
      </c>
      <c r="DI88" s="130" t="str">
        <f>IF(ISBLANK(laps_times[[#This Row],[104]]),"DNF",CONCATENATE(RANK(rounds_cum_time[[#This Row],[104]],rounds_cum_time[104],1),"."))</f>
        <v>85.</v>
      </c>
      <c r="DJ88" s="130" t="str">
        <f>IF(ISBLANK(laps_times[[#This Row],[105]]),"DNF",CONCATENATE(RANK(rounds_cum_time[[#This Row],[105]],rounds_cum_time[105],1),"."))</f>
        <v>85.</v>
      </c>
    </row>
    <row r="89" spans="2:114">
      <c r="B89" s="157" t="str">
        <f>laps_times[[#This Row],[poř]]</f>
        <v>DNF</v>
      </c>
      <c r="C89" s="163">
        <f>laps_times[[#This Row],[s.č.]]</f>
        <v>103</v>
      </c>
      <c r="D89" s="158" t="str">
        <f>laps_times[[#This Row],[jméno]]</f>
        <v>Velický Petr</v>
      </c>
      <c r="E89" s="159">
        <f>laps_times[[#This Row],[roč]]</f>
        <v>1977</v>
      </c>
      <c r="F89" s="159" t="str">
        <f>laps_times[[#This Row],[kat]]</f>
        <v>M40</v>
      </c>
      <c r="G89" s="159" t="str">
        <f>laps_times[[#This Row],[poř_kat]]</f>
        <v>DNF</v>
      </c>
      <c r="H89" s="158" t="str">
        <f>IF(ISBLANK(laps_times[[#This Row],[klub]]),"-",laps_times[[#This Row],[klub]])</f>
        <v>a.c. Parta Písek</v>
      </c>
      <c r="I89" s="160">
        <f>laps_times[[#This Row],[celk. čas]]</f>
        <v>0.15120717592592592</v>
      </c>
      <c r="J89" s="164" t="str">
        <f>IF(ISBLANK(laps_times[[#This Row],[1]]),"DNF",CONCATENATE(RANK(rounds_cum_time[[#This Row],[1]],rounds_cum_time[1],1),"."))</f>
        <v>65.</v>
      </c>
      <c r="K89" s="164" t="str">
        <f>IF(ISBLANK(laps_times[[#This Row],[2]]),"DNF",CONCATENATE(RANK(rounds_cum_time[[#This Row],[2]],rounds_cum_time[2],1),"."))</f>
        <v>60.</v>
      </c>
      <c r="L89" s="164" t="str">
        <f>IF(ISBLANK(laps_times[[#This Row],[3]]),"DNF",CONCATENATE(RANK(rounds_cum_time[[#This Row],[3]],rounds_cum_time[3],1),"."))</f>
        <v>57.</v>
      </c>
      <c r="M89" s="164" t="str">
        <f>IF(ISBLANK(laps_times[[#This Row],[4]]),"DNF",CONCATENATE(RANK(rounds_cum_time[[#This Row],[4]],rounds_cum_time[4],1),"."))</f>
        <v>56.</v>
      </c>
      <c r="N89" s="164" t="str">
        <f>IF(ISBLANK(laps_times[[#This Row],[5]]),"DNF",CONCATENATE(RANK(rounds_cum_time[[#This Row],[5]],rounds_cum_time[5],1),"."))</f>
        <v>54.</v>
      </c>
      <c r="O89" s="164" t="str">
        <f>IF(ISBLANK(laps_times[[#This Row],[6]]),"DNF",CONCATENATE(RANK(rounds_cum_time[[#This Row],[6]],rounds_cum_time[6],1),"."))</f>
        <v>54.</v>
      </c>
      <c r="P89" s="164" t="str">
        <f>IF(ISBLANK(laps_times[[#This Row],[7]]),"DNF",CONCATENATE(RANK(rounds_cum_time[[#This Row],[7]],rounds_cum_time[7],1),"."))</f>
        <v>54.</v>
      </c>
      <c r="Q89" s="164" t="str">
        <f>IF(ISBLANK(laps_times[[#This Row],[8]]),"DNF",CONCATENATE(RANK(rounds_cum_time[[#This Row],[8]],rounds_cum_time[8],1),"."))</f>
        <v>52.</v>
      </c>
      <c r="R89" s="164" t="str">
        <f>IF(ISBLANK(laps_times[[#This Row],[9]]),"DNF",CONCATENATE(RANK(rounds_cum_time[[#This Row],[9]],rounds_cum_time[9],1),"."))</f>
        <v>52.</v>
      </c>
      <c r="S89" s="164" t="str">
        <f>IF(ISBLANK(laps_times[[#This Row],[10]]),"DNF",CONCATENATE(RANK(rounds_cum_time[[#This Row],[10]],rounds_cum_time[10],1),"."))</f>
        <v>51.</v>
      </c>
      <c r="T89" s="164" t="str">
        <f>IF(ISBLANK(laps_times[[#This Row],[11]]),"DNF",CONCATENATE(RANK(rounds_cum_time[[#This Row],[11]],rounds_cum_time[11],1),"."))</f>
        <v>51.</v>
      </c>
      <c r="U89" s="164" t="str">
        <f>IF(ISBLANK(laps_times[[#This Row],[12]]),"DNF",CONCATENATE(RANK(rounds_cum_time[[#This Row],[12]],rounds_cum_time[12],1),"."))</f>
        <v>51.</v>
      </c>
      <c r="V89" s="164" t="str">
        <f>IF(ISBLANK(laps_times[[#This Row],[13]]),"DNF",CONCATENATE(RANK(rounds_cum_time[[#This Row],[13]],rounds_cum_time[13],1),"."))</f>
        <v>51.</v>
      </c>
      <c r="W89" s="164" t="str">
        <f>IF(ISBLANK(laps_times[[#This Row],[14]]),"DNF",CONCATENATE(RANK(rounds_cum_time[[#This Row],[14]],rounds_cum_time[14],1),"."))</f>
        <v>51.</v>
      </c>
      <c r="X89" s="164" t="str">
        <f>IF(ISBLANK(laps_times[[#This Row],[15]]),"DNF",CONCATENATE(RANK(rounds_cum_time[[#This Row],[15]],rounds_cum_time[15],1),"."))</f>
        <v>51.</v>
      </c>
      <c r="Y89" s="164" t="str">
        <f>IF(ISBLANK(laps_times[[#This Row],[16]]),"DNF",CONCATENATE(RANK(rounds_cum_time[[#This Row],[16]],rounds_cum_time[16],1),"."))</f>
        <v>51.</v>
      </c>
      <c r="Z89" s="164" t="str">
        <f>IF(ISBLANK(laps_times[[#This Row],[17]]),"DNF",CONCATENATE(RANK(rounds_cum_time[[#This Row],[17]],rounds_cum_time[17],1),"."))</f>
        <v>51.</v>
      </c>
      <c r="AA89" s="164" t="str">
        <f>IF(ISBLANK(laps_times[[#This Row],[18]]),"DNF",CONCATENATE(RANK(rounds_cum_time[[#This Row],[18]],rounds_cum_time[18],1),"."))</f>
        <v>51.</v>
      </c>
      <c r="AB89" s="164" t="str">
        <f>IF(ISBLANK(laps_times[[#This Row],[19]]),"DNF",CONCATENATE(RANK(rounds_cum_time[[#This Row],[19]],rounds_cum_time[19],1),"."))</f>
        <v>51.</v>
      </c>
      <c r="AC89" s="164" t="str">
        <f>IF(ISBLANK(laps_times[[#This Row],[20]]),"DNF",CONCATENATE(RANK(rounds_cum_time[[#This Row],[20]],rounds_cum_time[20],1),"."))</f>
        <v>51.</v>
      </c>
      <c r="AD89" s="164" t="str">
        <f>IF(ISBLANK(laps_times[[#This Row],[21]]),"DNF",CONCATENATE(RANK(rounds_cum_time[[#This Row],[21]],rounds_cum_time[21],1),"."))</f>
        <v>51.</v>
      </c>
      <c r="AE89" s="164" t="str">
        <f>IF(ISBLANK(laps_times[[#This Row],[22]]),"DNF",CONCATENATE(RANK(rounds_cum_time[[#This Row],[22]],rounds_cum_time[22],1),"."))</f>
        <v>51.</v>
      </c>
      <c r="AF89" s="164" t="str">
        <f>IF(ISBLANK(laps_times[[#This Row],[23]]),"DNF",CONCATENATE(RANK(rounds_cum_time[[#This Row],[23]],rounds_cum_time[23],1),"."))</f>
        <v>51.</v>
      </c>
      <c r="AG89" s="164" t="str">
        <f>IF(ISBLANK(laps_times[[#This Row],[24]]),"DNF",CONCATENATE(RANK(rounds_cum_time[[#This Row],[24]],rounds_cum_time[24],1),"."))</f>
        <v>51.</v>
      </c>
      <c r="AH89" s="164" t="str">
        <f>IF(ISBLANK(laps_times[[#This Row],[25]]),"DNF",CONCATENATE(RANK(rounds_cum_time[[#This Row],[25]],rounds_cum_time[25],1),"."))</f>
        <v>51.</v>
      </c>
      <c r="AI89" s="164" t="str">
        <f>IF(ISBLANK(laps_times[[#This Row],[26]]),"DNF",CONCATENATE(RANK(rounds_cum_time[[#This Row],[26]],rounds_cum_time[26],1),"."))</f>
        <v>51.</v>
      </c>
      <c r="AJ89" s="164" t="str">
        <f>IF(ISBLANK(laps_times[[#This Row],[27]]),"DNF",CONCATENATE(RANK(rounds_cum_time[[#This Row],[27]],rounds_cum_time[27],1),"."))</f>
        <v>51.</v>
      </c>
      <c r="AK89" s="164" t="str">
        <f>IF(ISBLANK(laps_times[[#This Row],[28]]),"DNF",CONCATENATE(RANK(rounds_cum_time[[#This Row],[28]],rounds_cum_time[28],1),"."))</f>
        <v>51.</v>
      </c>
      <c r="AL89" s="164" t="str">
        <f>IF(ISBLANK(laps_times[[#This Row],[29]]),"DNF",CONCATENATE(RANK(rounds_cum_time[[#This Row],[29]],rounds_cum_time[29],1),"."))</f>
        <v>51.</v>
      </c>
      <c r="AM89" s="164" t="str">
        <f>IF(ISBLANK(laps_times[[#This Row],[30]]),"DNF",CONCATENATE(RANK(rounds_cum_time[[#This Row],[30]],rounds_cum_time[30],1),"."))</f>
        <v>52.</v>
      </c>
      <c r="AN89" s="164" t="str">
        <f>IF(ISBLANK(laps_times[[#This Row],[31]]),"DNF",CONCATENATE(RANK(rounds_cum_time[[#This Row],[31]],rounds_cum_time[31],1),"."))</f>
        <v>52.</v>
      </c>
      <c r="AO89" s="164" t="str">
        <f>IF(ISBLANK(laps_times[[#This Row],[32]]),"DNF",CONCATENATE(RANK(rounds_cum_time[[#This Row],[32]],rounds_cum_time[32],1),"."))</f>
        <v>52.</v>
      </c>
      <c r="AP89" s="164" t="str">
        <f>IF(ISBLANK(laps_times[[#This Row],[33]]),"DNF",CONCATENATE(RANK(rounds_cum_time[[#This Row],[33]],rounds_cum_time[33],1),"."))</f>
        <v>52.</v>
      </c>
      <c r="AQ89" s="164" t="str">
        <f>IF(ISBLANK(laps_times[[#This Row],[34]]),"DNF",CONCATENATE(RANK(rounds_cum_time[[#This Row],[34]],rounds_cum_time[34],1),"."))</f>
        <v>51.</v>
      </c>
      <c r="AR89" s="164" t="str">
        <f>IF(ISBLANK(laps_times[[#This Row],[35]]),"DNF",CONCATENATE(RANK(rounds_cum_time[[#This Row],[35]],rounds_cum_time[35],1),"."))</f>
        <v>51.</v>
      </c>
      <c r="AS89" s="164" t="str">
        <f>IF(ISBLANK(laps_times[[#This Row],[36]]),"DNF",CONCATENATE(RANK(rounds_cum_time[[#This Row],[36]],rounds_cum_time[36],1),"."))</f>
        <v>51.</v>
      </c>
      <c r="AT89" s="164" t="str">
        <f>IF(ISBLANK(laps_times[[#This Row],[37]]),"DNF",CONCATENATE(RANK(rounds_cum_time[[#This Row],[37]],rounds_cum_time[37],1),"."))</f>
        <v>50.</v>
      </c>
      <c r="AU89" s="164" t="str">
        <f>IF(ISBLANK(laps_times[[#This Row],[38]]),"DNF",CONCATENATE(RANK(rounds_cum_time[[#This Row],[38]],rounds_cum_time[38],1),"."))</f>
        <v>53.</v>
      </c>
      <c r="AV89" s="164" t="str">
        <f>IF(ISBLANK(laps_times[[#This Row],[39]]),"DNF",CONCATENATE(RANK(rounds_cum_time[[#This Row],[39]],rounds_cum_time[39],1),"."))</f>
        <v>51.</v>
      </c>
      <c r="AW89" s="164" t="str">
        <f>IF(ISBLANK(laps_times[[#This Row],[40]]),"DNF",CONCATENATE(RANK(rounds_cum_time[[#This Row],[40]],rounds_cum_time[40],1),"."))</f>
        <v>50.</v>
      </c>
      <c r="AX89" s="164" t="str">
        <f>IF(ISBLANK(laps_times[[#This Row],[41]]),"DNF",CONCATENATE(RANK(rounds_cum_time[[#This Row],[41]],rounds_cum_time[41],1),"."))</f>
        <v>51.</v>
      </c>
      <c r="AY89" s="164" t="str">
        <f>IF(ISBLANK(laps_times[[#This Row],[42]]),"DNF",CONCATENATE(RANK(rounds_cum_time[[#This Row],[42]],rounds_cum_time[42],1),"."))</f>
        <v>51.</v>
      </c>
      <c r="AZ89" s="164" t="str">
        <f>IF(ISBLANK(laps_times[[#This Row],[43]]),"DNF",CONCATENATE(RANK(rounds_cum_time[[#This Row],[43]],rounds_cum_time[43],1),"."))</f>
        <v>50.</v>
      </c>
      <c r="BA89" s="164" t="str">
        <f>IF(ISBLANK(laps_times[[#This Row],[44]]),"DNF",CONCATENATE(RANK(rounds_cum_time[[#This Row],[44]],rounds_cum_time[44],1),"."))</f>
        <v>50.</v>
      </c>
      <c r="BB89" s="164" t="str">
        <f>IF(ISBLANK(laps_times[[#This Row],[45]]),"DNF",CONCATENATE(RANK(rounds_cum_time[[#This Row],[45]],rounds_cum_time[45],1),"."))</f>
        <v>50.</v>
      </c>
      <c r="BC89" s="164" t="str">
        <f>IF(ISBLANK(laps_times[[#This Row],[46]]),"DNF",CONCATENATE(RANK(rounds_cum_time[[#This Row],[46]],rounds_cum_time[46],1),"."))</f>
        <v>50.</v>
      </c>
      <c r="BD89" s="164" t="str">
        <f>IF(ISBLANK(laps_times[[#This Row],[47]]),"DNF",CONCATENATE(RANK(rounds_cum_time[[#This Row],[47]],rounds_cum_time[47],1),"."))</f>
        <v>50.</v>
      </c>
      <c r="BE89" s="164" t="str">
        <f>IF(ISBLANK(laps_times[[#This Row],[48]]),"DNF",CONCATENATE(RANK(rounds_cum_time[[#This Row],[48]],rounds_cum_time[48],1),"."))</f>
        <v>49.</v>
      </c>
      <c r="BF89" s="164" t="str">
        <f>IF(ISBLANK(laps_times[[#This Row],[49]]),"DNF",CONCATENATE(RANK(rounds_cum_time[[#This Row],[49]],rounds_cum_time[49],1),"."))</f>
        <v>49.</v>
      </c>
      <c r="BG89" s="164" t="str">
        <f>IF(ISBLANK(laps_times[[#This Row],[50]]),"DNF",CONCATENATE(RANK(rounds_cum_time[[#This Row],[50]],rounds_cum_time[50],1),"."))</f>
        <v>49.</v>
      </c>
      <c r="BH89" s="164" t="str">
        <f>IF(ISBLANK(laps_times[[#This Row],[51]]),"DNF",CONCATENATE(RANK(rounds_cum_time[[#This Row],[51]],rounds_cum_time[51],1),"."))</f>
        <v>49.</v>
      </c>
      <c r="BI89" s="164" t="str">
        <f>IF(ISBLANK(laps_times[[#This Row],[52]]),"DNF",CONCATENATE(RANK(rounds_cum_time[[#This Row],[52]],rounds_cum_time[52],1),"."))</f>
        <v>49.</v>
      </c>
      <c r="BJ89" s="164" t="str">
        <f>IF(ISBLANK(laps_times[[#This Row],[53]]),"DNF",CONCATENATE(RANK(rounds_cum_time[[#This Row],[53]],rounds_cum_time[53],1),"."))</f>
        <v>49.</v>
      </c>
      <c r="BK89" s="164" t="str">
        <f>IF(ISBLANK(laps_times[[#This Row],[54]]),"DNF",CONCATENATE(RANK(rounds_cum_time[[#This Row],[54]],rounds_cum_time[54],1),"."))</f>
        <v>50.</v>
      </c>
      <c r="BL89" s="164" t="str">
        <f>IF(ISBLANK(laps_times[[#This Row],[55]]),"DNF",CONCATENATE(RANK(rounds_cum_time[[#This Row],[55]],rounds_cum_time[55],1),"."))</f>
        <v>50.</v>
      </c>
      <c r="BM89" s="164" t="str">
        <f>IF(ISBLANK(laps_times[[#This Row],[56]]),"DNF",CONCATENATE(RANK(rounds_cum_time[[#This Row],[56]],rounds_cum_time[56],1),"."))</f>
        <v>50.</v>
      </c>
      <c r="BN89" s="164" t="str">
        <f>IF(ISBLANK(laps_times[[#This Row],[57]]),"DNF",CONCATENATE(RANK(rounds_cum_time[[#This Row],[57]],rounds_cum_time[57],1),"."))</f>
        <v>50.</v>
      </c>
      <c r="BO89" s="164" t="str">
        <f>IF(ISBLANK(laps_times[[#This Row],[58]]),"DNF",CONCATENATE(RANK(rounds_cum_time[[#This Row],[58]],rounds_cum_time[58],1),"."))</f>
        <v>50.</v>
      </c>
      <c r="BP89" s="164" t="str">
        <f>IF(ISBLANK(laps_times[[#This Row],[59]]),"DNF",CONCATENATE(RANK(rounds_cum_time[[#This Row],[59]],rounds_cum_time[59],1),"."))</f>
        <v>50.</v>
      </c>
      <c r="BQ89" s="164" t="str">
        <f>IF(ISBLANK(laps_times[[#This Row],[60]]),"DNF",CONCATENATE(RANK(rounds_cum_time[[#This Row],[60]],rounds_cum_time[60],1),"."))</f>
        <v>50.</v>
      </c>
      <c r="BR89" s="164" t="str">
        <f>IF(ISBLANK(laps_times[[#This Row],[61]]),"DNF",CONCATENATE(RANK(rounds_cum_time[[#This Row],[61]],rounds_cum_time[61],1),"."))</f>
        <v>50.</v>
      </c>
      <c r="BS89" s="164" t="str">
        <f>IF(ISBLANK(laps_times[[#This Row],[62]]),"DNF",CONCATENATE(RANK(rounds_cum_time[[#This Row],[62]],rounds_cum_time[62],1),"."))</f>
        <v>50.</v>
      </c>
      <c r="BT89" s="164" t="str">
        <f>IF(ISBLANK(laps_times[[#This Row],[63]]),"DNF",CONCATENATE(RANK(rounds_cum_time[[#This Row],[63]],rounds_cum_time[63],1),"."))</f>
        <v>50.</v>
      </c>
      <c r="BU89" s="164" t="str">
        <f>IF(ISBLANK(laps_times[[#This Row],[64]]),"DNF",CONCATENATE(RANK(rounds_cum_time[[#This Row],[64]],rounds_cum_time[64],1),"."))</f>
        <v>50.</v>
      </c>
      <c r="BV89" s="164" t="str">
        <f>IF(ISBLANK(laps_times[[#This Row],[65]]),"DNF",CONCATENATE(RANK(rounds_cum_time[[#This Row],[65]],rounds_cum_time[65],1),"."))</f>
        <v>50.</v>
      </c>
      <c r="BW89" s="164" t="str">
        <f>IF(ISBLANK(laps_times[[#This Row],[66]]),"DNF",CONCATENATE(RANK(rounds_cum_time[[#This Row],[66]],rounds_cum_time[66],1),"."))</f>
        <v>50.</v>
      </c>
      <c r="BX89" s="164" t="str">
        <f>IF(ISBLANK(laps_times[[#This Row],[67]]),"DNF",CONCATENATE(RANK(rounds_cum_time[[#This Row],[67]],rounds_cum_time[67],1),"."))</f>
        <v>50.</v>
      </c>
      <c r="BY89" s="164" t="str">
        <f>IF(ISBLANK(laps_times[[#This Row],[68]]),"DNF",CONCATENATE(RANK(rounds_cum_time[[#This Row],[68]],rounds_cum_time[68],1),"."))</f>
        <v>50.</v>
      </c>
      <c r="BZ89" s="164" t="str">
        <f>IF(ISBLANK(laps_times[[#This Row],[69]]),"DNF",CONCATENATE(RANK(rounds_cum_time[[#This Row],[69]],rounds_cum_time[69],1),"."))</f>
        <v>49.</v>
      </c>
      <c r="CA89" s="164" t="str">
        <f>IF(ISBLANK(laps_times[[#This Row],[70]]),"DNF",CONCATENATE(RANK(rounds_cum_time[[#This Row],[70]],rounds_cum_time[70],1),"."))</f>
        <v>50.</v>
      </c>
      <c r="CB89" s="164" t="str">
        <f>IF(ISBLANK(laps_times[[#This Row],[71]]),"DNF",CONCATENATE(RANK(rounds_cum_time[[#This Row],[71]],rounds_cum_time[71],1),"."))</f>
        <v>50.</v>
      </c>
      <c r="CC89" s="164" t="str">
        <f>IF(ISBLANK(laps_times[[#This Row],[72]]),"DNF",CONCATENATE(RANK(rounds_cum_time[[#This Row],[72]],rounds_cum_time[72],1),"."))</f>
        <v>50.</v>
      </c>
      <c r="CD89" s="164" t="str">
        <f>IF(ISBLANK(laps_times[[#This Row],[73]]),"DNF",CONCATENATE(RANK(rounds_cum_time[[#This Row],[73]],rounds_cum_time[73],1),"."))</f>
        <v>50.</v>
      </c>
      <c r="CE89" s="164" t="str">
        <f>IF(ISBLANK(laps_times[[#This Row],[74]]),"DNF",CONCATENATE(RANK(rounds_cum_time[[#This Row],[74]],rounds_cum_time[74],1),"."))</f>
        <v>50.</v>
      </c>
      <c r="CF89" s="164" t="str">
        <f>IF(ISBLANK(laps_times[[#This Row],[75]]),"DNF",CONCATENATE(RANK(rounds_cum_time[[#This Row],[75]],rounds_cum_time[75],1),"."))</f>
        <v>50.</v>
      </c>
      <c r="CG89" s="164" t="str">
        <f>IF(ISBLANK(laps_times[[#This Row],[76]]),"DNF",CONCATENATE(RANK(rounds_cum_time[[#This Row],[76]],rounds_cum_time[76],1),"."))</f>
        <v>53.</v>
      </c>
      <c r="CH89" s="164" t="str">
        <f>IF(ISBLANK(laps_times[[#This Row],[77]]),"DNF",CONCATENATE(RANK(rounds_cum_time[[#This Row],[77]],rounds_cum_time[77],1),"."))</f>
        <v>53.</v>
      </c>
      <c r="CI89" s="164" t="str">
        <f>IF(ISBLANK(laps_times[[#This Row],[78]]),"DNF",CONCATENATE(RANK(rounds_cum_time[[#This Row],[78]],rounds_cum_time[78],1),"."))</f>
        <v>53.</v>
      </c>
      <c r="CJ89" s="164" t="str">
        <f>IF(ISBLANK(laps_times[[#This Row],[79]]),"DNF",CONCATENATE(RANK(rounds_cum_time[[#This Row],[79]],rounds_cum_time[79],1),"."))</f>
        <v>53.</v>
      </c>
      <c r="CK89" s="164" t="str">
        <f>IF(ISBLANK(laps_times[[#This Row],[80]]),"DNF",CONCATENATE(RANK(rounds_cum_time[[#This Row],[80]],rounds_cum_time[80],1),"."))</f>
        <v>53.</v>
      </c>
      <c r="CL89" s="164" t="str">
        <f>IF(ISBLANK(laps_times[[#This Row],[81]]),"DNF",CONCATENATE(RANK(rounds_cum_time[[#This Row],[81]],rounds_cum_time[81],1),"."))</f>
        <v>53.</v>
      </c>
      <c r="CM89" s="164" t="str">
        <f>IF(ISBLANK(laps_times[[#This Row],[82]]),"DNF",CONCATENATE(RANK(rounds_cum_time[[#This Row],[82]],rounds_cum_time[82],1),"."))</f>
        <v>53.</v>
      </c>
      <c r="CN89" s="164" t="str">
        <f>IF(ISBLANK(laps_times[[#This Row],[83]]),"DNF",CONCATENATE(RANK(rounds_cum_time[[#This Row],[83]],rounds_cum_time[83],1),"."))</f>
        <v>52.</v>
      </c>
      <c r="CO89" s="164" t="str">
        <f>IF(ISBLANK(laps_times[[#This Row],[84]]),"DNF",CONCATENATE(RANK(rounds_cum_time[[#This Row],[84]],rounds_cum_time[84],1),"."))</f>
        <v>56.</v>
      </c>
      <c r="CP89" s="164" t="str">
        <f>IF(ISBLANK(laps_times[[#This Row],[85]]),"DNF",CONCATENATE(RANK(rounds_cum_time[[#This Row],[85]],rounds_cum_time[85],1),"."))</f>
        <v>56.</v>
      </c>
      <c r="CQ89" s="164" t="str">
        <f>IF(ISBLANK(laps_times[[#This Row],[86]]),"DNF",CONCATENATE(RANK(rounds_cum_time[[#This Row],[86]],rounds_cum_time[86],1),"."))</f>
        <v>57.</v>
      </c>
      <c r="CR89" s="164" t="str">
        <f>IF(ISBLANK(laps_times[[#This Row],[87]]),"DNF",CONCATENATE(RANK(rounds_cum_time[[#This Row],[87]],rounds_cum_time[87],1),"."))</f>
        <v>58.</v>
      </c>
      <c r="CS89" s="164" t="str">
        <f>IF(ISBLANK(laps_times[[#This Row],[88]]),"DNF",CONCATENATE(RANK(rounds_cum_time[[#This Row],[88]],rounds_cum_time[88],1),"."))</f>
        <v>58.</v>
      </c>
      <c r="CT89" s="164" t="str">
        <f>IF(ISBLANK(laps_times[[#This Row],[89]]),"DNF",CONCATENATE(RANK(rounds_cum_time[[#This Row],[89]],rounds_cum_time[89],1),"."))</f>
        <v>66.</v>
      </c>
      <c r="CU89" s="164" t="str">
        <f>IF(ISBLANK(laps_times[[#This Row],[90]]),"DNF",CONCATENATE(RANK(rounds_cum_time[[#This Row],[90]],rounds_cum_time[90],1),"."))</f>
        <v>DNF</v>
      </c>
      <c r="CV89" s="164" t="str">
        <f>IF(ISBLANK(laps_times[[#This Row],[91]]),"DNF",CONCATENATE(RANK(rounds_cum_time[[#This Row],[91]],rounds_cum_time[91],1),"."))</f>
        <v>DNF</v>
      </c>
      <c r="CW89" s="164" t="str">
        <f>IF(ISBLANK(laps_times[[#This Row],[92]]),"DNF",CONCATENATE(RANK(rounds_cum_time[[#This Row],[92]],rounds_cum_time[92],1),"."))</f>
        <v>DNF</v>
      </c>
      <c r="CX89" s="164" t="str">
        <f>IF(ISBLANK(laps_times[[#This Row],[93]]),"DNF",CONCATENATE(RANK(rounds_cum_time[[#This Row],[93]],rounds_cum_time[93],1),"."))</f>
        <v>DNF</v>
      </c>
      <c r="CY89" s="164" t="str">
        <f>IF(ISBLANK(laps_times[[#This Row],[94]]),"DNF",CONCATENATE(RANK(rounds_cum_time[[#This Row],[94]],rounds_cum_time[94],1),"."))</f>
        <v>DNF</v>
      </c>
      <c r="CZ89" s="164" t="str">
        <f>IF(ISBLANK(laps_times[[#This Row],[95]]),"DNF",CONCATENATE(RANK(rounds_cum_time[[#This Row],[95]],rounds_cum_time[95],1),"."))</f>
        <v>DNF</v>
      </c>
      <c r="DA89" s="164" t="str">
        <f>IF(ISBLANK(laps_times[[#This Row],[96]]),"DNF",CONCATENATE(RANK(rounds_cum_time[[#This Row],[96]],rounds_cum_time[96],1),"."))</f>
        <v>DNF</v>
      </c>
      <c r="DB89" s="164" t="str">
        <f>IF(ISBLANK(laps_times[[#This Row],[97]]),"DNF",CONCATENATE(RANK(rounds_cum_time[[#This Row],[97]],rounds_cum_time[97],1),"."))</f>
        <v>DNF</v>
      </c>
      <c r="DC89" s="164" t="str">
        <f>IF(ISBLANK(laps_times[[#This Row],[98]]),"DNF",CONCATENATE(RANK(rounds_cum_time[[#This Row],[98]],rounds_cum_time[98],1),"."))</f>
        <v>DNF</v>
      </c>
      <c r="DD89" s="164" t="str">
        <f>IF(ISBLANK(laps_times[[#This Row],[99]]),"DNF",CONCATENATE(RANK(rounds_cum_time[[#This Row],[99]],rounds_cum_time[99],1),"."))</f>
        <v>DNF</v>
      </c>
      <c r="DE89" s="164" t="str">
        <f>IF(ISBLANK(laps_times[[#This Row],[100]]),"DNF",CONCATENATE(RANK(rounds_cum_time[[#This Row],[100]],rounds_cum_time[100],1),"."))</f>
        <v>DNF</v>
      </c>
      <c r="DF89" s="164" t="str">
        <f>IF(ISBLANK(laps_times[[#This Row],[101]]),"DNF",CONCATENATE(RANK(rounds_cum_time[[#This Row],[101]],rounds_cum_time[101],1),"."))</f>
        <v>DNF</v>
      </c>
      <c r="DG89" s="164" t="str">
        <f>IF(ISBLANK(laps_times[[#This Row],[102]]),"DNF",CONCATENATE(RANK(rounds_cum_time[[#This Row],[102]],rounds_cum_time[102],1),"."))</f>
        <v>DNF</v>
      </c>
      <c r="DH89" s="164" t="str">
        <f>IF(ISBLANK(laps_times[[#This Row],[103]]),"DNF",CONCATENATE(RANK(rounds_cum_time[[#This Row],[103]],rounds_cum_time[103],1),"."))</f>
        <v>DNF</v>
      </c>
      <c r="DI89" s="165" t="str">
        <f>IF(ISBLANK(laps_times[[#This Row],[104]]),"DNF",CONCATENATE(RANK(rounds_cum_time[[#This Row],[104]],rounds_cum_time[104],1),"."))</f>
        <v>DNF</v>
      </c>
      <c r="DJ89" s="165" t="str">
        <f>IF(ISBLANK(laps_times[[#This Row],[105]]),"DNF",CONCATENATE(RANK(rounds_cum_time[[#This Row],[105]],rounds_cum_time[105],1),"."))</f>
        <v>DNF</v>
      </c>
    </row>
    <row r="90" spans="2:114">
      <c r="B90" s="157" t="str">
        <f>laps_times[[#This Row],[poř]]</f>
        <v>DNF</v>
      </c>
      <c r="C90" s="163">
        <f>laps_times[[#This Row],[s.č.]]</f>
        <v>53</v>
      </c>
      <c r="D90" s="158" t="str">
        <f>laps_times[[#This Row],[jméno]]</f>
        <v>Oubram Jan</v>
      </c>
      <c r="E90" s="159">
        <f>laps_times[[#This Row],[roč]]</f>
        <v>1978</v>
      </c>
      <c r="F90" s="159" t="str">
        <f>laps_times[[#This Row],[kat]]</f>
        <v>M40</v>
      </c>
      <c r="G90" s="159" t="str">
        <f>laps_times[[#This Row],[poř_kat]]</f>
        <v>DNF</v>
      </c>
      <c r="H90" s="158" t="str">
        <f>IF(ISBLANK(laps_times[[#This Row],[klub]]),"-",laps_times[[#This Row],[klub]])</f>
        <v>-</v>
      </c>
      <c r="I90" s="160">
        <f>laps_times[[#This Row],[celk. čas]]</f>
        <v>8.3106597222222231E-2</v>
      </c>
      <c r="J90" s="164" t="str">
        <f>IF(ISBLANK(laps_times[[#This Row],[1]]),"DNF",CONCATENATE(RANK(rounds_cum_time[[#This Row],[1]],rounds_cum_time[1],1),"."))</f>
        <v>61.</v>
      </c>
      <c r="K90" s="164" t="str">
        <f>IF(ISBLANK(laps_times[[#This Row],[2]]),"DNF",CONCATENATE(RANK(rounds_cum_time[[#This Row],[2]],rounds_cum_time[2],1),"."))</f>
        <v>65.</v>
      </c>
      <c r="L90" s="164" t="str">
        <f>IF(ISBLANK(laps_times[[#This Row],[3]]),"DNF",CONCATENATE(RANK(rounds_cum_time[[#This Row],[3]],rounds_cum_time[3],1),"."))</f>
        <v>65.</v>
      </c>
      <c r="M90" s="164" t="str">
        <f>IF(ISBLANK(laps_times[[#This Row],[4]]),"DNF",CONCATENATE(RANK(rounds_cum_time[[#This Row],[4]],rounds_cum_time[4],1),"."))</f>
        <v>62.</v>
      </c>
      <c r="N90" s="164" t="str">
        <f>IF(ISBLANK(laps_times[[#This Row],[5]]),"DNF",CONCATENATE(RANK(rounds_cum_time[[#This Row],[5]],rounds_cum_time[5],1),"."))</f>
        <v>62.</v>
      </c>
      <c r="O90" s="164" t="str">
        <f>IF(ISBLANK(laps_times[[#This Row],[6]]),"DNF",CONCATENATE(RANK(rounds_cum_time[[#This Row],[6]],rounds_cum_time[6],1),"."))</f>
        <v>61.</v>
      </c>
      <c r="P90" s="164" t="str">
        <f>IF(ISBLANK(laps_times[[#This Row],[7]]),"DNF",CONCATENATE(RANK(rounds_cum_time[[#This Row],[7]],rounds_cum_time[7],1),"."))</f>
        <v>58.</v>
      </c>
      <c r="Q90" s="164" t="str">
        <f>IF(ISBLANK(laps_times[[#This Row],[8]]),"DNF",CONCATENATE(RANK(rounds_cum_time[[#This Row],[8]],rounds_cum_time[8],1),"."))</f>
        <v>59.</v>
      </c>
      <c r="R90" s="164" t="str">
        <f>IF(ISBLANK(laps_times[[#This Row],[9]]),"DNF",CONCATENATE(RANK(rounds_cum_time[[#This Row],[9]],rounds_cum_time[9],1),"."))</f>
        <v>56.</v>
      </c>
      <c r="S90" s="164" t="str">
        <f>IF(ISBLANK(laps_times[[#This Row],[10]]),"DNF",CONCATENATE(RANK(rounds_cum_time[[#This Row],[10]],rounds_cum_time[10],1),"."))</f>
        <v>55.</v>
      </c>
      <c r="T90" s="164" t="str">
        <f>IF(ISBLANK(laps_times[[#This Row],[11]]),"DNF",CONCATENATE(RANK(rounds_cum_time[[#This Row],[11]],rounds_cum_time[11],1),"."))</f>
        <v>52.</v>
      </c>
      <c r="U90" s="164" t="str">
        <f>IF(ISBLANK(laps_times[[#This Row],[12]]),"DNF",CONCATENATE(RANK(rounds_cum_time[[#This Row],[12]],rounds_cum_time[12],1),"."))</f>
        <v>52.</v>
      </c>
      <c r="V90" s="164" t="str">
        <f>IF(ISBLANK(laps_times[[#This Row],[13]]),"DNF",CONCATENATE(RANK(rounds_cum_time[[#This Row],[13]],rounds_cum_time[13],1),"."))</f>
        <v>52.</v>
      </c>
      <c r="W90" s="164" t="str">
        <f>IF(ISBLANK(laps_times[[#This Row],[14]]),"DNF",CONCATENATE(RANK(rounds_cum_time[[#This Row],[14]],rounds_cum_time[14],1),"."))</f>
        <v>52.</v>
      </c>
      <c r="X90" s="164" t="str">
        <f>IF(ISBLANK(laps_times[[#This Row],[15]]),"DNF",CONCATENATE(RANK(rounds_cum_time[[#This Row],[15]],rounds_cum_time[15],1),"."))</f>
        <v>52.</v>
      </c>
      <c r="Y90" s="164" t="str">
        <f>IF(ISBLANK(laps_times[[#This Row],[16]]),"DNF",CONCATENATE(RANK(rounds_cum_time[[#This Row],[16]],rounds_cum_time[16],1),"."))</f>
        <v>52.</v>
      </c>
      <c r="Z90" s="164" t="str">
        <f>IF(ISBLANK(laps_times[[#This Row],[17]]),"DNF",CONCATENATE(RANK(rounds_cum_time[[#This Row],[17]],rounds_cum_time[17],1),"."))</f>
        <v>52.</v>
      </c>
      <c r="AA90" s="164" t="str">
        <f>IF(ISBLANK(laps_times[[#This Row],[18]]),"DNF",CONCATENATE(RANK(rounds_cum_time[[#This Row],[18]],rounds_cum_time[18],1),"."))</f>
        <v>52.</v>
      </c>
      <c r="AB90" s="164" t="str">
        <f>IF(ISBLANK(laps_times[[#This Row],[19]]),"DNF",CONCATENATE(RANK(rounds_cum_time[[#This Row],[19]],rounds_cum_time[19],1),"."))</f>
        <v>53.</v>
      </c>
      <c r="AC90" s="164" t="str">
        <f>IF(ISBLANK(laps_times[[#This Row],[20]]),"DNF",CONCATENATE(RANK(rounds_cum_time[[#This Row],[20]],rounds_cum_time[20],1),"."))</f>
        <v>54.</v>
      </c>
      <c r="AD90" s="164" t="str">
        <f>IF(ISBLANK(laps_times[[#This Row],[21]]),"DNF",CONCATENATE(RANK(rounds_cum_time[[#This Row],[21]],rounds_cum_time[21],1),"."))</f>
        <v>58.</v>
      </c>
      <c r="AE90" s="164" t="str">
        <f>IF(ISBLANK(laps_times[[#This Row],[22]]),"DNF",CONCATENATE(RANK(rounds_cum_time[[#This Row],[22]],rounds_cum_time[22],1),"."))</f>
        <v>58.</v>
      </c>
      <c r="AF90" s="164" t="str">
        <f>IF(ISBLANK(laps_times[[#This Row],[23]]),"DNF",CONCATENATE(RANK(rounds_cum_time[[#This Row],[23]],rounds_cum_time[23],1),"."))</f>
        <v>58.</v>
      </c>
      <c r="AG90" s="164" t="str">
        <f>IF(ISBLANK(laps_times[[#This Row],[24]]),"DNF",CONCATENATE(RANK(rounds_cum_time[[#This Row],[24]],rounds_cum_time[24],1),"."))</f>
        <v>58.</v>
      </c>
      <c r="AH90" s="164" t="str">
        <f>IF(ISBLANK(laps_times[[#This Row],[25]]),"DNF",CONCATENATE(RANK(rounds_cum_time[[#This Row],[25]],rounds_cum_time[25],1),"."))</f>
        <v>57.</v>
      </c>
      <c r="AI90" s="164" t="str">
        <f>IF(ISBLANK(laps_times[[#This Row],[26]]),"DNF",CONCATENATE(RANK(rounds_cum_time[[#This Row],[26]],rounds_cum_time[26],1),"."))</f>
        <v>60.</v>
      </c>
      <c r="AJ90" s="164" t="str">
        <f>IF(ISBLANK(laps_times[[#This Row],[27]]),"DNF",CONCATENATE(RANK(rounds_cum_time[[#This Row],[27]],rounds_cum_time[27],1),"."))</f>
        <v>60.</v>
      </c>
      <c r="AK90" s="164" t="str">
        <f>IF(ISBLANK(laps_times[[#This Row],[28]]),"DNF",CONCATENATE(RANK(rounds_cum_time[[#This Row],[28]],rounds_cum_time[28],1),"."))</f>
        <v>60.</v>
      </c>
      <c r="AL90" s="164" t="str">
        <f>IF(ISBLANK(laps_times[[#This Row],[29]]),"DNF",CONCATENATE(RANK(rounds_cum_time[[#This Row],[29]],rounds_cum_time[29],1),"."))</f>
        <v>60.</v>
      </c>
      <c r="AM90" s="164" t="str">
        <f>IF(ISBLANK(laps_times[[#This Row],[30]]),"DNF",CONCATENATE(RANK(rounds_cum_time[[#This Row],[30]],rounds_cum_time[30],1),"."))</f>
        <v>58.</v>
      </c>
      <c r="AN90" s="164" t="str">
        <f>IF(ISBLANK(laps_times[[#This Row],[31]]),"DNF",CONCATENATE(RANK(rounds_cum_time[[#This Row],[31]],rounds_cum_time[31],1),"."))</f>
        <v>58.</v>
      </c>
      <c r="AO90" s="164" t="str">
        <f>IF(ISBLANK(laps_times[[#This Row],[32]]),"DNF",CONCATENATE(RANK(rounds_cum_time[[#This Row],[32]],rounds_cum_time[32],1),"."))</f>
        <v>58.</v>
      </c>
      <c r="AP90" s="164" t="str">
        <f>IF(ISBLANK(laps_times[[#This Row],[33]]),"DNF",CONCATENATE(RANK(rounds_cum_time[[#This Row],[33]],rounds_cum_time[33],1),"."))</f>
        <v>58.</v>
      </c>
      <c r="AQ90" s="164" t="str">
        <f>IF(ISBLANK(laps_times[[#This Row],[34]]),"DNF",CONCATENATE(RANK(rounds_cum_time[[#This Row],[34]],rounds_cum_time[34],1),"."))</f>
        <v>60.</v>
      </c>
      <c r="AR90" s="164" t="str">
        <f>IF(ISBLANK(laps_times[[#This Row],[35]]),"DNF",CONCATENATE(RANK(rounds_cum_time[[#This Row],[35]],rounds_cum_time[35],1),"."))</f>
        <v>60.</v>
      </c>
      <c r="AS90" s="164" t="str">
        <f>IF(ISBLANK(laps_times[[#This Row],[36]]),"DNF",CONCATENATE(RANK(rounds_cum_time[[#This Row],[36]],rounds_cum_time[36],1),"."))</f>
        <v>60.</v>
      </c>
      <c r="AT90" s="164" t="str">
        <f>IF(ISBLANK(laps_times[[#This Row],[37]]),"DNF",CONCATENATE(RANK(rounds_cum_time[[#This Row],[37]],rounds_cum_time[37],1),"."))</f>
        <v>59.</v>
      </c>
      <c r="AU90" s="164" t="str">
        <f>IF(ISBLANK(laps_times[[#This Row],[38]]),"DNF",CONCATENATE(RANK(rounds_cum_time[[#This Row],[38]],rounds_cum_time[38],1),"."))</f>
        <v>61.</v>
      </c>
      <c r="AV90" s="164" t="str">
        <f>IF(ISBLANK(laps_times[[#This Row],[39]]),"DNF",CONCATENATE(RANK(rounds_cum_time[[#This Row],[39]],rounds_cum_time[39],1),"."))</f>
        <v>61.</v>
      </c>
      <c r="AW90" s="164" t="str">
        <f>IF(ISBLANK(laps_times[[#This Row],[40]]),"DNF",CONCATENATE(RANK(rounds_cum_time[[#This Row],[40]],rounds_cum_time[40],1),"."))</f>
        <v>61.</v>
      </c>
      <c r="AX90" s="164" t="str">
        <f>IF(ISBLANK(laps_times[[#This Row],[41]]),"DNF",CONCATENATE(RANK(rounds_cum_time[[#This Row],[41]],rounds_cum_time[41],1),"."))</f>
        <v>60.</v>
      </c>
      <c r="AY90" s="164" t="str">
        <f>IF(ISBLANK(laps_times[[#This Row],[42]]),"DNF",CONCATENATE(RANK(rounds_cum_time[[#This Row],[42]],rounds_cum_time[42],1),"."))</f>
        <v>60.</v>
      </c>
      <c r="AZ90" s="164" t="str">
        <f>IF(ISBLANK(laps_times[[#This Row],[43]]),"DNF",CONCATENATE(RANK(rounds_cum_time[[#This Row],[43]],rounds_cum_time[43],1),"."))</f>
        <v>60.</v>
      </c>
      <c r="BA90" s="164" t="str">
        <f>IF(ISBLANK(laps_times[[#This Row],[44]]),"DNF",CONCATENATE(RANK(rounds_cum_time[[#This Row],[44]],rounds_cum_time[44],1),"."))</f>
        <v>60.</v>
      </c>
      <c r="BB90" s="164" t="str">
        <f>IF(ISBLANK(laps_times[[#This Row],[45]]),"DNF",CONCATENATE(RANK(rounds_cum_time[[#This Row],[45]],rounds_cum_time[45],1),"."))</f>
        <v>60.</v>
      </c>
      <c r="BC90" s="164" t="str">
        <f>IF(ISBLANK(laps_times[[#This Row],[46]]),"DNF",CONCATENATE(RANK(rounds_cum_time[[#This Row],[46]],rounds_cum_time[46],1),"."))</f>
        <v>60.</v>
      </c>
      <c r="BD90" s="164" t="str">
        <f>IF(ISBLANK(laps_times[[#This Row],[47]]),"DNF",CONCATENATE(RANK(rounds_cum_time[[#This Row],[47]],rounds_cum_time[47],1),"."))</f>
        <v>60.</v>
      </c>
      <c r="BE90" s="164" t="str">
        <f>IF(ISBLANK(laps_times[[#This Row],[48]]),"DNF",CONCATENATE(RANK(rounds_cum_time[[#This Row],[48]],rounds_cum_time[48],1),"."))</f>
        <v>60.</v>
      </c>
      <c r="BF90" s="164" t="str">
        <f>IF(ISBLANK(laps_times[[#This Row],[49]]),"DNF",CONCATENATE(RANK(rounds_cum_time[[#This Row],[49]],rounds_cum_time[49],1),"."))</f>
        <v>60.</v>
      </c>
      <c r="BG90" s="164" t="str">
        <f>IF(ISBLANK(laps_times[[#This Row],[50]]),"DNF",CONCATENATE(RANK(rounds_cum_time[[#This Row],[50]],rounds_cum_time[50],1),"."))</f>
        <v>60.</v>
      </c>
      <c r="BH90" s="164" t="str">
        <f>IF(ISBLANK(laps_times[[#This Row],[51]]),"DNF",CONCATENATE(RANK(rounds_cum_time[[#This Row],[51]],rounds_cum_time[51],1),"."))</f>
        <v>59.</v>
      </c>
      <c r="BI90" s="164" t="str">
        <f>IF(ISBLANK(laps_times[[#This Row],[52]]),"DNF",CONCATENATE(RANK(rounds_cum_time[[#This Row],[52]],rounds_cum_time[52],1),"."))</f>
        <v>59.</v>
      </c>
      <c r="BJ90" s="164" t="str">
        <f>IF(ISBLANK(laps_times[[#This Row],[53]]),"DNF",CONCATENATE(RANK(rounds_cum_time[[#This Row],[53]],rounds_cum_time[53],1),"."))</f>
        <v>63.</v>
      </c>
      <c r="BK90" s="164" t="str">
        <f>IF(ISBLANK(laps_times[[#This Row],[54]]),"DNF",CONCATENATE(RANK(rounds_cum_time[[#This Row],[54]],rounds_cum_time[54],1),"."))</f>
        <v>DNF</v>
      </c>
      <c r="BL90" s="164" t="str">
        <f>IF(ISBLANK(laps_times[[#This Row],[55]]),"DNF",CONCATENATE(RANK(rounds_cum_time[[#This Row],[55]],rounds_cum_time[55],1),"."))</f>
        <v>DNF</v>
      </c>
      <c r="BM90" s="164" t="str">
        <f>IF(ISBLANK(laps_times[[#This Row],[56]]),"DNF",CONCATENATE(RANK(rounds_cum_time[[#This Row],[56]],rounds_cum_time[56],1),"."))</f>
        <v>DNF</v>
      </c>
      <c r="BN90" s="164" t="str">
        <f>IF(ISBLANK(laps_times[[#This Row],[57]]),"DNF",CONCATENATE(RANK(rounds_cum_time[[#This Row],[57]],rounds_cum_time[57],1),"."))</f>
        <v>DNF</v>
      </c>
      <c r="BO90" s="164" t="str">
        <f>IF(ISBLANK(laps_times[[#This Row],[58]]),"DNF",CONCATENATE(RANK(rounds_cum_time[[#This Row],[58]],rounds_cum_time[58],1),"."))</f>
        <v>DNF</v>
      </c>
      <c r="BP90" s="164" t="str">
        <f>IF(ISBLANK(laps_times[[#This Row],[59]]),"DNF",CONCATENATE(RANK(rounds_cum_time[[#This Row],[59]],rounds_cum_time[59],1),"."))</f>
        <v>DNF</v>
      </c>
      <c r="BQ90" s="164" t="str">
        <f>IF(ISBLANK(laps_times[[#This Row],[60]]),"DNF",CONCATENATE(RANK(rounds_cum_time[[#This Row],[60]],rounds_cum_time[60],1),"."))</f>
        <v>DNF</v>
      </c>
      <c r="BR90" s="164" t="str">
        <f>IF(ISBLANK(laps_times[[#This Row],[61]]),"DNF",CONCATENATE(RANK(rounds_cum_time[[#This Row],[61]],rounds_cum_time[61],1),"."))</f>
        <v>DNF</v>
      </c>
      <c r="BS90" s="164" t="str">
        <f>IF(ISBLANK(laps_times[[#This Row],[62]]),"DNF",CONCATENATE(RANK(rounds_cum_time[[#This Row],[62]],rounds_cum_time[62],1),"."))</f>
        <v>DNF</v>
      </c>
      <c r="BT90" s="164" t="str">
        <f>IF(ISBLANK(laps_times[[#This Row],[63]]),"DNF",CONCATENATE(RANK(rounds_cum_time[[#This Row],[63]],rounds_cum_time[63],1),"."))</f>
        <v>DNF</v>
      </c>
      <c r="BU90" s="164" t="str">
        <f>IF(ISBLANK(laps_times[[#This Row],[64]]),"DNF",CONCATENATE(RANK(rounds_cum_time[[#This Row],[64]],rounds_cum_time[64],1),"."))</f>
        <v>DNF</v>
      </c>
      <c r="BV90" s="164" t="str">
        <f>IF(ISBLANK(laps_times[[#This Row],[65]]),"DNF",CONCATENATE(RANK(rounds_cum_time[[#This Row],[65]],rounds_cum_time[65],1),"."))</f>
        <v>DNF</v>
      </c>
      <c r="BW90" s="164" t="str">
        <f>IF(ISBLANK(laps_times[[#This Row],[66]]),"DNF",CONCATENATE(RANK(rounds_cum_time[[#This Row],[66]],rounds_cum_time[66],1),"."))</f>
        <v>DNF</v>
      </c>
      <c r="BX90" s="164" t="str">
        <f>IF(ISBLANK(laps_times[[#This Row],[67]]),"DNF",CONCATENATE(RANK(rounds_cum_time[[#This Row],[67]],rounds_cum_time[67],1),"."))</f>
        <v>DNF</v>
      </c>
      <c r="BY90" s="164" t="str">
        <f>IF(ISBLANK(laps_times[[#This Row],[68]]),"DNF",CONCATENATE(RANK(rounds_cum_time[[#This Row],[68]],rounds_cum_time[68],1),"."))</f>
        <v>DNF</v>
      </c>
      <c r="BZ90" s="164" t="str">
        <f>IF(ISBLANK(laps_times[[#This Row],[69]]),"DNF",CONCATENATE(RANK(rounds_cum_time[[#This Row],[69]],rounds_cum_time[69],1),"."))</f>
        <v>DNF</v>
      </c>
      <c r="CA90" s="164" t="str">
        <f>IF(ISBLANK(laps_times[[#This Row],[70]]),"DNF",CONCATENATE(RANK(rounds_cum_time[[#This Row],[70]],rounds_cum_time[70],1),"."))</f>
        <v>DNF</v>
      </c>
      <c r="CB90" s="164" t="str">
        <f>IF(ISBLANK(laps_times[[#This Row],[71]]),"DNF",CONCATENATE(RANK(rounds_cum_time[[#This Row],[71]],rounds_cum_time[71],1),"."))</f>
        <v>DNF</v>
      </c>
      <c r="CC90" s="164" t="str">
        <f>IF(ISBLANK(laps_times[[#This Row],[72]]),"DNF",CONCATENATE(RANK(rounds_cum_time[[#This Row],[72]],rounds_cum_time[72],1),"."))</f>
        <v>DNF</v>
      </c>
      <c r="CD90" s="164" t="str">
        <f>IF(ISBLANK(laps_times[[#This Row],[73]]),"DNF",CONCATENATE(RANK(rounds_cum_time[[#This Row],[73]],rounds_cum_time[73],1),"."))</f>
        <v>DNF</v>
      </c>
      <c r="CE90" s="164" t="str">
        <f>IF(ISBLANK(laps_times[[#This Row],[74]]),"DNF",CONCATENATE(RANK(rounds_cum_time[[#This Row],[74]],rounds_cum_time[74],1),"."))</f>
        <v>DNF</v>
      </c>
      <c r="CF90" s="164" t="str">
        <f>IF(ISBLANK(laps_times[[#This Row],[75]]),"DNF",CONCATENATE(RANK(rounds_cum_time[[#This Row],[75]],rounds_cum_time[75],1),"."))</f>
        <v>DNF</v>
      </c>
      <c r="CG90" s="164" t="str">
        <f>IF(ISBLANK(laps_times[[#This Row],[76]]),"DNF",CONCATENATE(RANK(rounds_cum_time[[#This Row],[76]],rounds_cum_time[76],1),"."))</f>
        <v>DNF</v>
      </c>
      <c r="CH90" s="164" t="str">
        <f>IF(ISBLANK(laps_times[[#This Row],[77]]),"DNF",CONCATENATE(RANK(rounds_cum_time[[#This Row],[77]],rounds_cum_time[77],1),"."))</f>
        <v>DNF</v>
      </c>
      <c r="CI90" s="164" t="str">
        <f>IF(ISBLANK(laps_times[[#This Row],[78]]),"DNF",CONCATENATE(RANK(rounds_cum_time[[#This Row],[78]],rounds_cum_time[78],1),"."))</f>
        <v>DNF</v>
      </c>
      <c r="CJ90" s="164" t="str">
        <f>IF(ISBLANK(laps_times[[#This Row],[79]]),"DNF",CONCATENATE(RANK(rounds_cum_time[[#This Row],[79]],rounds_cum_time[79],1),"."))</f>
        <v>DNF</v>
      </c>
      <c r="CK90" s="164" t="str">
        <f>IF(ISBLANK(laps_times[[#This Row],[80]]),"DNF",CONCATENATE(RANK(rounds_cum_time[[#This Row],[80]],rounds_cum_time[80],1),"."))</f>
        <v>DNF</v>
      </c>
      <c r="CL90" s="164" t="str">
        <f>IF(ISBLANK(laps_times[[#This Row],[81]]),"DNF",CONCATENATE(RANK(rounds_cum_time[[#This Row],[81]],rounds_cum_time[81],1),"."))</f>
        <v>DNF</v>
      </c>
      <c r="CM90" s="164" t="str">
        <f>IF(ISBLANK(laps_times[[#This Row],[82]]),"DNF",CONCATENATE(RANK(rounds_cum_time[[#This Row],[82]],rounds_cum_time[82],1),"."))</f>
        <v>DNF</v>
      </c>
      <c r="CN90" s="164" t="str">
        <f>IF(ISBLANK(laps_times[[#This Row],[83]]),"DNF",CONCATENATE(RANK(rounds_cum_time[[#This Row],[83]],rounds_cum_time[83],1),"."))</f>
        <v>DNF</v>
      </c>
      <c r="CO90" s="164" t="str">
        <f>IF(ISBLANK(laps_times[[#This Row],[84]]),"DNF",CONCATENATE(RANK(rounds_cum_time[[#This Row],[84]],rounds_cum_time[84],1),"."))</f>
        <v>DNF</v>
      </c>
      <c r="CP90" s="164" t="str">
        <f>IF(ISBLANK(laps_times[[#This Row],[85]]),"DNF",CONCATENATE(RANK(rounds_cum_time[[#This Row],[85]],rounds_cum_time[85],1),"."))</f>
        <v>DNF</v>
      </c>
      <c r="CQ90" s="164" t="str">
        <f>IF(ISBLANK(laps_times[[#This Row],[86]]),"DNF",CONCATENATE(RANK(rounds_cum_time[[#This Row],[86]],rounds_cum_time[86],1),"."))</f>
        <v>DNF</v>
      </c>
      <c r="CR90" s="164" t="str">
        <f>IF(ISBLANK(laps_times[[#This Row],[87]]),"DNF",CONCATENATE(RANK(rounds_cum_time[[#This Row],[87]],rounds_cum_time[87],1),"."))</f>
        <v>DNF</v>
      </c>
      <c r="CS90" s="164" t="str">
        <f>IF(ISBLANK(laps_times[[#This Row],[88]]),"DNF",CONCATENATE(RANK(rounds_cum_time[[#This Row],[88]],rounds_cum_time[88],1),"."))</f>
        <v>DNF</v>
      </c>
      <c r="CT90" s="164" t="str">
        <f>IF(ISBLANK(laps_times[[#This Row],[89]]),"DNF",CONCATENATE(RANK(rounds_cum_time[[#This Row],[89]],rounds_cum_time[89],1),"."))</f>
        <v>DNF</v>
      </c>
      <c r="CU90" s="164" t="str">
        <f>IF(ISBLANK(laps_times[[#This Row],[90]]),"DNF",CONCATENATE(RANK(rounds_cum_time[[#This Row],[90]],rounds_cum_time[90],1),"."))</f>
        <v>DNF</v>
      </c>
      <c r="CV90" s="164" t="str">
        <f>IF(ISBLANK(laps_times[[#This Row],[91]]),"DNF",CONCATENATE(RANK(rounds_cum_time[[#This Row],[91]],rounds_cum_time[91],1),"."))</f>
        <v>DNF</v>
      </c>
      <c r="CW90" s="164" t="str">
        <f>IF(ISBLANK(laps_times[[#This Row],[92]]),"DNF",CONCATENATE(RANK(rounds_cum_time[[#This Row],[92]],rounds_cum_time[92],1),"."))</f>
        <v>DNF</v>
      </c>
      <c r="CX90" s="164" t="str">
        <f>IF(ISBLANK(laps_times[[#This Row],[93]]),"DNF",CONCATENATE(RANK(rounds_cum_time[[#This Row],[93]],rounds_cum_time[93],1),"."))</f>
        <v>DNF</v>
      </c>
      <c r="CY90" s="164" t="str">
        <f>IF(ISBLANK(laps_times[[#This Row],[94]]),"DNF",CONCATENATE(RANK(rounds_cum_time[[#This Row],[94]],rounds_cum_time[94],1),"."))</f>
        <v>DNF</v>
      </c>
      <c r="CZ90" s="164" t="str">
        <f>IF(ISBLANK(laps_times[[#This Row],[95]]),"DNF",CONCATENATE(RANK(rounds_cum_time[[#This Row],[95]],rounds_cum_time[95],1),"."))</f>
        <v>DNF</v>
      </c>
      <c r="DA90" s="164" t="str">
        <f>IF(ISBLANK(laps_times[[#This Row],[96]]),"DNF",CONCATENATE(RANK(rounds_cum_time[[#This Row],[96]],rounds_cum_time[96],1),"."))</f>
        <v>DNF</v>
      </c>
      <c r="DB90" s="164" t="str">
        <f>IF(ISBLANK(laps_times[[#This Row],[97]]),"DNF",CONCATENATE(RANK(rounds_cum_time[[#This Row],[97]],rounds_cum_time[97],1),"."))</f>
        <v>DNF</v>
      </c>
      <c r="DC90" s="164" t="str">
        <f>IF(ISBLANK(laps_times[[#This Row],[98]]),"DNF",CONCATENATE(RANK(rounds_cum_time[[#This Row],[98]],rounds_cum_time[98],1),"."))</f>
        <v>DNF</v>
      </c>
      <c r="DD90" s="164" t="str">
        <f>IF(ISBLANK(laps_times[[#This Row],[99]]),"DNF",CONCATENATE(RANK(rounds_cum_time[[#This Row],[99]],rounds_cum_time[99],1),"."))</f>
        <v>DNF</v>
      </c>
      <c r="DE90" s="164" t="str">
        <f>IF(ISBLANK(laps_times[[#This Row],[100]]),"DNF",CONCATENATE(RANK(rounds_cum_time[[#This Row],[100]],rounds_cum_time[100],1),"."))</f>
        <v>DNF</v>
      </c>
      <c r="DF90" s="164" t="str">
        <f>IF(ISBLANK(laps_times[[#This Row],[101]]),"DNF",CONCATENATE(RANK(rounds_cum_time[[#This Row],[101]],rounds_cum_time[101],1),"."))</f>
        <v>DNF</v>
      </c>
      <c r="DG90" s="164" t="str">
        <f>IF(ISBLANK(laps_times[[#This Row],[102]]),"DNF",CONCATENATE(RANK(rounds_cum_time[[#This Row],[102]],rounds_cum_time[102],1),"."))</f>
        <v>DNF</v>
      </c>
      <c r="DH90" s="164" t="str">
        <f>IF(ISBLANK(laps_times[[#This Row],[103]]),"DNF",CONCATENATE(RANK(rounds_cum_time[[#This Row],[103]],rounds_cum_time[103],1),"."))</f>
        <v>DNF</v>
      </c>
      <c r="DI90" s="165" t="str">
        <f>IF(ISBLANK(laps_times[[#This Row],[104]]),"DNF",CONCATENATE(RANK(rounds_cum_time[[#This Row],[104]],rounds_cum_time[104],1),"."))</f>
        <v>DNF</v>
      </c>
      <c r="DJ90" s="165" t="str">
        <f>IF(ISBLANK(laps_times[[#This Row],[105]]),"DNF",CONCATENATE(RANK(rounds_cum_time[[#This Row],[105]],rounds_cum_time[105],1),"."))</f>
        <v>DNF</v>
      </c>
    </row>
    <row r="91" spans="2:114">
      <c r="B91" s="157" t="str">
        <f>laps_times[[#This Row],[poř]]</f>
        <v>DNF</v>
      </c>
      <c r="C91" s="163">
        <f>laps_times[[#This Row],[s.č.]]</f>
        <v>52</v>
      </c>
      <c r="D91" s="158" t="str">
        <f>laps_times[[#This Row],[jméno]]</f>
        <v>Orálek Daniel</v>
      </c>
      <c r="E91" s="159">
        <f>laps_times[[#This Row],[roč]]</f>
        <v>1970</v>
      </c>
      <c r="F91" s="159" t="str">
        <f>laps_times[[#This Row],[kat]]</f>
        <v>M40</v>
      </c>
      <c r="G91" s="159" t="str">
        <f>laps_times[[#This Row],[poř_kat]]</f>
        <v>DNF</v>
      </c>
      <c r="H91" s="158" t="str">
        <f>IF(ISBLANK(laps_times[[#This Row],[klub]]),"-",laps_times[[#This Row],[klub]])</f>
        <v>behejbrno.com</v>
      </c>
      <c r="I91" s="160">
        <f>laps_times[[#This Row],[celk. čas]]</f>
        <v>0.18783217592592594</v>
      </c>
      <c r="J91" s="164" t="str">
        <f>IF(ISBLANK(laps_times[[#This Row],[1]]),"DNF",CONCATENATE(RANK(rounds_cum_time[[#This Row],[1]],rounds_cum_time[1],1),"."))</f>
        <v>1.</v>
      </c>
      <c r="K91" s="164" t="str">
        <f>IF(ISBLANK(laps_times[[#This Row],[2]]),"DNF",CONCATENATE(RANK(rounds_cum_time[[#This Row],[2]],rounds_cum_time[2],1),"."))</f>
        <v>1.</v>
      </c>
      <c r="L91" s="164" t="str">
        <f>IF(ISBLANK(laps_times[[#This Row],[3]]),"DNF",CONCATENATE(RANK(rounds_cum_time[[#This Row],[3]],rounds_cum_time[3],1),"."))</f>
        <v>1.</v>
      </c>
      <c r="M91" s="164" t="str">
        <f>IF(ISBLANK(laps_times[[#This Row],[4]]),"DNF",CONCATENATE(RANK(rounds_cum_time[[#This Row],[4]],rounds_cum_time[4],1),"."))</f>
        <v>1.</v>
      </c>
      <c r="N91" s="164" t="str">
        <f>IF(ISBLANK(laps_times[[#This Row],[5]]),"DNF",CONCATENATE(RANK(rounds_cum_time[[#This Row],[5]],rounds_cum_time[5],1),"."))</f>
        <v>1.</v>
      </c>
      <c r="O91" s="164" t="str">
        <f>IF(ISBLANK(laps_times[[#This Row],[6]]),"DNF",CONCATENATE(RANK(rounds_cum_time[[#This Row],[6]],rounds_cum_time[6],1),"."))</f>
        <v>1.</v>
      </c>
      <c r="P91" s="164" t="str">
        <f>IF(ISBLANK(laps_times[[#This Row],[7]]),"DNF",CONCATENATE(RANK(rounds_cum_time[[#This Row],[7]],rounds_cum_time[7],1),"."))</f>
        <v>1.</v>
      </c>
      <c r="Q91" s="164" t="str">
        <f>IF(ISBLANK(laps_times[[#This Row],[8]]),"DNF",CONCATENATE(RANK(rounds_cum_time[[#This Row],[8]],rounds_cum_time[8],1),"."))</f>
        <v>1.</v>
      </c>
      <c r="R91" s="164" t="str">
        <f>IF(ISBLANK(laps_times[[#This Row],[9]]),"DNF",CONCATENATE(RANK(rounds_cum_time[[#This Row],[9]],rounds_cum_time[9],1),"."))</f>
        <v>1.</v>
      </c>
      <c r="S91" s="164" t="str">
        <f>IF(ISBLANK(laps_times[[#This Row],[10]]),"DNF",CONCATENATE(RANK(rounds_cum_time[[#This Row],[10]],rounds_cum_time[10],1),"."))</f>
        <v>1.</v>
      </c>
      <c r="T91" s="164" t="str">
        <f>IF(ISBLANK(laps_times[[#This Row],[11]]),"DNF",CONCATENATE(RANK(rounds_cum_time[[#This Row],[11]],rounds_cum_time[11],1),"."))</f>
        <v>1.</v>
      </c>
      <c r="U91" s="164" t="str">
        <f>IF(ISBLANK(laps_times[[#This Row],[12]]),"DNF",CONCATENATE(RANK(rounds_cum_time[[#This Row],[12]],rounds_cum_time[12],1),"."))</f>
        <v>1.</v>
      </c>
      <c r="V91" s="164" t="str">
        <f>IF(ISBLANK(laps_times[[#This Row],[13]]),"DNF",CONCATENATE(RANK(rounds_cum_time[[#This Row],[13]],rounds_cum_time[13],1),"."))</f>
        <v>1.</v>
      </c>
      <c r="W91" s="164" t="str">
        <f>IF(ISBLANK(laps_times[[#This Row],[14]]),"DNF",CONCATENATE(RANK(rounds_cum_time[[#This Row],[14]],rounds_cum_time[14],1),"."))</f>
        <v>1.</v>
      </c>
      <c r="X91" s="164" t="str">
        <f>IF(ISBLANK(laps_times[[#This Row],[15]]),"DNF",CONCATENATE(RANK(rounds_cum_time[[#This Row],[15]],rounds_cum_time[15],1),"."))</f>
        <v>1.</v>
      </c>
      <c r="Y91" s="164" t="str">
        <f>IF(ISBLANK(laps_times[[#This Row],[16]]),"DNF",CONCATENATE(RANK(rounds_cum_time[[#This Row],[16]],rounds_cum_time[16],1),"."))</f>
        <v>6.</v>
      </c>
      <c r="Z91" s="164" t="str">
        <f>IF(ISBLANK(laps_times[[#This Row],[17]]),"DNF",CONCATENATE(RANK(rounds_cum_time[[#This Row],[17]],rounds_cum_time[17],1),"."))</f>
        <v>6.</v>
      </c>
      <c r="AA91" s="164" t="str">
        <f>IF(ISBLANK(laps_times[[#This Row],[18]]),"DNF",CONCATENATE(RANK(rounds_cum_time[[#This Row],[18]],rounds_cum_time[18],1),"."))</f>
        <v>6.</v>
      </c>
      <c r="AB91" s="164" t="str">
        <f>IF(ISBLANK(laps_times[[#This Row],[19]]),"DNF",CONCATENATE(RANK(rounds_cum_time[[#This Row],[19]],rounds_cum_time[19],1),"."))</f>
        <v>6.</v>
      </c>
      <c r="AC91" s="164" t="str">
        <f>IF(ISBLANK(laps_times[[#This Row],[20]]),"DNF",CONCATENATE(RANK(rounds_cum_time[[#This Row],[20]],rounds_cum_time[20],1),"."))</f>
        <v>6.</v>
      </c>
      <c r="AD91" s="164" t="str">
        <f>IF(ISBLANK(laps_times[[#This Row],[21]]),"DNF",CONCATENATE(RANK(rounds_cum_time[[#This Row],[21]],rounds_cum_time[21],1),"."))</f>
        <v>5.</v>
      </c>
      <c r="AE91" s="164" t="str">
        <f>IF(ISBLANK(laps_times[[#This Row],[22]]),"DNF",CONCATENATE(RANK(rounds_cum_time[[#This Row],[22]],rounds_cum_time[22],1),"."))</f>
        <v>5.</v>
      </c>
      <c r="AF91" s="164" t="str">
        <f>IF(ISBLANK(laps_times[[#This Row],[23]]),"DNF",CONCATENATE(RANK(rounds_cum_time[[#This Row],[23]],rounds_cum_time[23],1),"."))</f>
        <v>5.</v>
      </c>
      <c r="AG91" s="164" t="str">
        <f>IF(ISBLANK(laps_times[[#This Row],[24]]),"DNF",CONCATENATE(RANK(rounds_cum_time[[#This Row],[24]],rounds_cum_time[24],1),"."))</f>
        <v>5.</v>
      </c>
      <c r="AH91" s="164" t="str">
        <f>IF(ISBLANK(laps_times[[#This Row],[25]]),"DNF",CONCATENATE(RANK(rounds_cum_time[[#This Row],[25]],rounds_cum_time[25],1),"."))</f>
        <v>6.</v>
      </c>
      <c r="AI91" s="164" t="str">
        <f>IF(ISBLANK(laps_times[[#This Row],[26]]),"DNF",CONCATENATE(RANK(rounds_cum_time[[#This Row],[26]],rounds_cum_time[26],1),"."))</f>
        <v>6.</v>
      </c>
      <c r="AJ91" s="164" t="str">
        <f>IF(ISBLANK(laps_times[[#This Row],[27]]),"DNF",CONCATENATE(RANK(rounds_cum_time[[#This Row],[27]],rounds_cum_time[27],1),"."))</f>
        <v>6.</v>
      </c>
      <c r="AK91" s="164" t="str">
        <f>IF(ISBLANK(laps_times[[#This Row],[28]]),"DNF",CONCATENATE(RANK(rounds_cum_time[[#This Row],[28]],rounds_cum_time[28],1),"."))</f>
        <v>6.</v>
      </c>
      <c r="AL91" s="164" t="str">
        <f>IF(ISBLANK(laps_times[[#This Row],[29]]),"DNF",CONCATENATE(RANK(rounds_cum_time[[#This Row],[29]],rounds_cum_time[29],1),"."))</f>
        <v>6.</v>
      </c>
      <c r="AM91" s="164" t="str">
        <f>IF(ISBLANK(laps_times[[#This Row],[30]]),"DNF",CONCATENATE(RANK(rounds_cum_time[[#This Row],[30]],rounds_cum_time[30],1),"."))</f>
        <v>6.</v>
      </c>
      <c r="AN91" s="164" t="str">
        <f>IF(ISBLANK(laps_times[[#This Row],[31]]),"DNF",CONCATENATE(RANK(rounds_cum_time[[#This Row],[31]],rounds_cum_time[31],1),"."))</f>
        <v>6.</v>
      </c>
      <c r="AO91" s="164" t="str">
        <f>IF(ISBLANK(laps_times[[#This Row],[32]]),"DNF",CONCATENATE(RANK(rounds_cum_time[[#This Row],[32]],rounds_cum_time[32],1),"."))</f>
        <v>6.</v>
      </c>
      <c r="AP91" s="164" t="str">
        <f>IF(ISBLANK(laps_times[[#This Row],[33]]),"DNF",CONCATENATE(RANK(rounds_cum_time[[#This Row],[33]],rounds_cum_time[33],1),"."))</f>
        <v>6.</v>
      </c>
      <c r="AQ91" s="164" t="str">
        <f>IF(ISBLANK(laps_times[[#This Row],[34]]),"DNF",CONCATENATE(RANK(rounds_cum_time[[#This Row],[34]],rounds_cum_time[34],1),"."))</f>
        <v>6.</v>
      </c>
      <c r="AR91" s="164" t="str">
        <f>IF(ISBLANK(laps_times[[#This Row],[35]]),"DNF",CONCATENATE(RANK(rounds_cum_time[[#This Row],[35]],rounds_cum_time[35],1),"."))</f>
        <v>6.</v>
      </c>
      <c r="AS91" s="164" t="str">
        <f>IF(ISBLANK(laps_times[[#This Row],[36]]),"DNF",CONCATENATE(RANK(rounds_cum_time[[#This Row],[36]],rounds_cum_time[36],1),"."))</f>
        <v>6.</v>
      </c>
      <c r="AT91" s="164" t="str">
        <f>IF(ISBLANK(laps_times[[#This Row],[37]]),"DNF",CONCATENATE(RANK(rounds_cum_time[[#This Row],[37]],rounds_cum_time[37],1),"."))</f>
        <v>88.</v>
      </c>
      <c r="AU91" s="164" t="str">
        <f>IF(ISBLANK(laps_times[[#This Row],[38]]),"DNF",CONCATENATE(RANK(rounds_cum_time[[#This Row],[38]],rounds_cum_time[38],1),"."))</f>
        <v>DNF</v>
      </c>
      <c r="AV91" s="164" t="str">
        <f>IF(ISBLANK(laps_times[[#This Row],[39]]),"DNF",CONCATENATE(RANK(rounds_cum_time[[#This Row],[39]],rounds_cum_time[39],1),"."))</f>
        <v>DNF</v>
      </c>
      <c r="AW91" s="164" t="str">
        <f>IF(ISBLANK(laps_times[[#This Row],[40]]),"DNF",CONCATENATE(RANK(rounds_cum_time[[#This Row],[40]],rounds_cum_time[40],1),"."))</f>
        <v>DNF</v>
      </c>
      <c r="AX91" s="164" t="str">
        <f>IF(ISBLANK(laps_times[[#This Row],[41]]),"DNF",CONCATENATE(RANK(rounds_cum_time[[#This Row],[41]],rounds_cum_time[41],1),"."))</f>
        <v>DNF</v>
      </c>
      <c r="AY91" s="164" t="str">
        <f>IF(ISBLANK(laps_times[[#This Row],[42]]),"DNF",CONCATENATE(RANK(rounds_cum_time[[#This Row],[42]],rounds_cum_time[42],1),"."))</f>
        <v>DNF</v>
      </c>
      <c r="AZ91" s="164" t="str">
        <f>IF(ISBLANK(laps_times[[#This Row],[43]]),"DNF",CONCATENATE(RANK(rounds_cum_time[[#This Row],[43]],rounds_cum_time[43],1),"."))</f>
        <v>DNF</v>
      </c>
      <c r="BA91" s="164" t="str">
        <f>IF(ISBLANK(laps_times[[#This Row],[44]]),"DNF",CONCATENATE(RANK(rounds_cum_time[[#This Row],[44]],rounds_cum_time[44],1),"."))</f>
        <v>DNF</v>
      </c>
      <c r="BB91" s="164" t="str">
        <f>IF(ISBLANK(laps_times[[#This Row],[45]]),"DNF",CONCATENATE(RANK(rounds_cum_time[[#This Row],[45]],rounds_cum_time[45],1),"."))</f>
        <v>DNF</v>
      </c>
      <c r="BC91" s="164" t="str">
        <f>IF(ISBLANK(laps_times[[#This Row],[46]]),"DNF",CONCATENATE(RANK(rounds_cum_time[[#This Row],[46]],rounds_cum_time[46],1),"."))</f>
        <v>DNF</v>
      </c>
      <c r="BD91" s="164" t="str">
        <f>IF(ISBLANK(laps_times[[#This Row],[47]]),"DNF",CONCATENATE(RANK(rounds_cum_time[[#This Row],[47]],rounds_cum_time[47],1),"."))</f>
        <v>DNF</v>
      </c>
      <c r="BE91" s="164" t="str">
        <f>IF(ISBLANK(laps_times[[#This Row],[48]]),"DNF",CONCATENATE(RANK(rounds_cum_time[[#This Row],[48]],rounds_cum_time[48],1),"."))</f>
        <v>DNF</v>
      </c>
      <c r="BF91" s="164" t="str">
        <f>IF(ISBLANK(laps_times[[#This Row],[49]]),"DNF",CONCATENATE(RANK(rounds_cum_time[[#This Row],[49]],rounds_cum_time[49],1),"."))</f>
        <v>DNF</v>
      </c>
      <c r="BG91" s="164" t="str">
        <f>IF(ISBLANK(laps_times[[#This Row],[50]]),"DNF",CONCATENATE(RANK(rounds_cum_time[[#This Row],[50]],rounds_cum_time[50],1),"."))</f>
        <v>DNF</v>
      </c>
      <c r="BH91" s="164" t="str">
        <f>IF(ISBLANK(laps_times[[#This Row],[51]]),"DNF",CONCATENATE(RANK(rounds_cum_time[[#This Row],[51]],rounds_cum_time[51],1),"."))</f>
        <v>DNF</v>
      </c>
      <c r="BI91" s="164" t="str">
        <f>IF(ISBLANK(laps_times[[#This Row],[52]]),"DNF",CONCATENATE(RANK(rounds_cum_time[[#This Row],[52]],rounds_cum_time[52],1),"."))</f>
        <v>DNF</v>
      </c>
      <c r="BJ91" s="164" t="str">
        <f>IF(ISBLANK(laps_times[[#This Row],[53]]),"DNF",CONCATENATE(RANK(rounds_cum_time[[#This Row],[53]],rounds_cum_time[53],1),"."))</f>
        <v>DNF</v>
      </c>
      <c r="BK91" s="164" t="str">
        <f>IF(ISBLANK(laps_times[[#This Row],[54]]),"DNF",CONCATENATE(RANK(rounds_cum_time[[#This Row],[54]],rounds_cum_time[54],1),"."))</f>
        <v>DNF</v>
      </c>
      <c r="BL91" s="164" t="str">
        <f>IF(ISBLANK(laps_times[[#This Row],[55]]),"DNF",CONCATENATE(RANK(rounds_cum_time[[#This Row],[55]],rounds_cum_time[55],1),"."))</f>
        <v>DNF</v>
      </c>
      <c r="BM91" s="164" t="str">
        <f>IF(ISBLANK(laps_times[[#This Row],[56]]),"DNF",CONCATENATE(RANK(rounds_cum_time[[#This Row],[56]],rounds_cum_time[56],1),"."))</f>
        <v>DNF</v>
      </c>
      <c r="BN91" s="164" t="str">
        <f>IF(ISBLANK(laps_times[[#This Row],[57]]),"DNF",CONCATENATE(RANK(rounds_cum_time[[#This Row],[57]],rounds_cum_time[57],1),"."))</f>
        <v>DNF</v>
      </c>
      <c r="BO91" s="164" t="str">
        <f>IF(ISBLANK(laps_times[[#This Row],[58]]),"DNF",CONCATENATE(RANK(rounds_cum_time[[#This Row],[58]],rounds_cum_time[58],1),"."))</f>
        <v>DNF</v>
      </c>
      <c r="BP91" s="164" t="str">
        <f>IF(ISBLANK(laps_times[[#This Row],[59]]),"DNF",CONCATENATE(RANK(rounds_cum_time[[#This Row],[59]],rounds_cum_time[59],1),"."))</f>
        <v>DNF</v>
      </c>
      <c r="BQ91" s="164" t="str">
        <f>IF(ISBLANK(laps_times[[#This Row],[60]]),"DNF",CONCATENATE(RANK(rounds_cum_time[[#This Row],[60]],rounds_cum_time[60],1),"."))</f>
        <v>DNF</v>
      </c>
      <c r="BR91" s="164" t="str">
        <f>IF(ISBLANK(laps_times[[#This Row],[61]]),"DNF",CONCATENATE(RANK(rounds_cum_time[[#This Row],[61]],rounds_cum_time[61],1),"."))</f>
        <v>DNF</v>
      </c>
      <c r="BS91" s="164" t="str">
        <f>IF(ISBLANK(laps_times[[#This Row],[62]]),"DNF",CONCATENATE(RANK(rounds_cum_time[[#This Row],[62]],rounds_cum_time[62],1),"."))</f>
        <v>DNF</v>
      </c>
      <c r="BT91" s="164" t="str">
        <f>IF(ISBLANK(laps_times[[#This Row],[63]]),"DNF",CONCATENATE(RANK(rounds_cum_time[[#This Row],[63]],rounds_cum_time[63],1),"."))</f>
        <v>DNF</v>
      </c>
      <c r="BU91" s="164" t="str">
        <f>IF(ISBLANK(laps_times[[#This Row],[64]]),"DNF",CONCATENATE(RANK(rounds_cum_time[[#This Row],[64]],rounds_cum_time[64],1),"."))</f>
        <v>DNF</v>
      </c>
      <c r="BV91" s="164" t="str">
        <f>IF(ISBLANK(laps_times[[#This Row],[65]]),"DNF",CONCATENATE(RANK(rounds_cum_time[[#This Row],[65]],rounds_cum_time[65],1),"."))</f>
        <v>DNF</v>
      </c>
      <c r="BW91" s="164" t="str">
        <f>IF(ISBLANK(laps_times[[#This Row],[66]]),"DNF",CONCATENATE(RANK(rounds_cum_time[[#This Row],[66]],rounds_cum_time[66],1),"."))</f>
        <v>DNF</v>
      </c>
      <c r="BX91" s="164" t="str">
        <f>IF(ISBLANK(laps_times[[#This Row],[67]]),"DNF",CONCATENATE(RANK(rounds_cum_time[[#This Row],[67]],rounds_cum_time[67],1),"."))</f>
        <v>DNF</v>
      </c>
      <c r="BY91" s="164" t="str">
        <f>IF(ISBLANK(laps_times[[#This Row],[68]]),"DNF",CONCATENATE(RANK(rounds_cum_time[[#This Row],[68]],rounds_cum_time[68],1),"."))</f>
        <v>DNF</v>
      </c>
      <c r="BZ91" s="164" t="str">
        <f>IF(ISBLANK(laps_times[[#This Row],[69]]),"DNF",CONCATENATE(RANK(rounds_cum_time[[#This Row],[69]],rounds_cum_time[69],1),"."))</f>
        <v>DNF</v>
      </c>
      <c r="CA91" s="164" t="str">
        <f>IF(ISBLANK(laps_times[[#This Row],[70]]),"DNF",CONCATENATE(RANK(rounds_cum_time[[#This Row],[70]],rounds_cum_time[70],1),"."))</f>
        <v>DNF</v>
      </c>
      <c r="CB91" s="164" t="str">
        <f>IF(ISBLANK(laps_times[[#This Row],[71]]),"DNF",CONCATENATE(RANK(rounds_cum_time[[#This Row],[71]],rounds_cum_time[71],1),"."))</f>
        <v>DNF</v>
      </c>
      <c r="CC91" s="164" t="str">
        <f>IF(ISBLANK(laps_times[[#This Row],[72]]),"DNF",CONCATENATE(RANK(rounds_cum_time[[#This Row],[72]],rounds_cum_time[72],1),"."))</f>
        <v>DNF</v>
      </c>
      <c r="CD91" s="164" t="str">
        <f>IF(ISBLANK(laps_times[[#This Row],[73]]),"DNF",CONCATENATE(RANK(rounds_cum_time[[#This Row],[73]],rounds_cum_time[73],1),"."))</f>
        <v>DNF</v>
      </c>
      <c r="CE91" s="164" t="str">
        <f>IF(ISBLANK(laps_times[[#This Row],[74]]),"DNF",CONCATENATE(RANK(rounds_cum_time[[#This Row],[74]],rounds_cum_time[74],1),"."))</f>
        <v>DNF</v>
      </c>
      <c r="CF91" s="164" t="str">
        <f>IF(ISBLANK(laps_times[[#This Row],[75]]),"DNF",CONCATENATE(RANK(rounds_cum_time[[#This Row],[75]],rounds_cum_time[75],1),"."))</f>
        <v>DNF</v>
      </c>
      <c r="CG91" s="164" t="str">
        <f>IF(ISBLANK(laps_times[[#This Row],[76]]),"DNF",CONCATENATE(RANK(rounds_cum_time[[#This Row],[76]],rounds_cum_time[76],1),"."))</f>
        <v>DNF</v>
      </c>
      <c r="CH91" s="164" t="str">
        <f>IF(ISBLANK(laps_times[[#This Row],[77]]),"DNF",CONCATENATE(RANK(rounds_cum_time[[#This Row],[77]],rounds_cum_time[77],1),"."))</f>
        <v>DNF</v>
      </c>
      <c r="CI91" s="164" t="str">
        <f>IF(ISBLANK(laps_times[[#This Row],[78]]),"DNF",CONCATENATE(RANK(rounds_cum_time[[#This Row],[78]],rounds_cum_time[78],1),"."))</f>
        <v>DNF</v>
      </c>
      <c r="CJ91" s="164" t="str">
        <f>IF(ISBLANK(laps_times[[#This Row],[79]]),"DNF",CONCATENATE(RANK(rounds_cum_time[[#This Row],[79]],rounds_cum_time[79],1),"."))</f>
        <v>DNF</v>
      </c>
      <c r="CK91" s="164" t="str">
        <f>IF(ISBLANK(laps_times[[#This Row],[80]]),"DNF",CONCATENATE(RANK(rounds_cum_time[[#This Row],[80]],rounds_cum_time[80],1),"."))</f>
        <v>DNF</v>
      </c>
      <c r="CL91" s="164" t="str">
        <f>IF(ISBLANK(laps_times[[#This Row],[81]]),"DNF",CONCATENATE(RANK(rounds_cum_time[[#This Row],[81]],rounds_cum_time[81],1),"."))</f>
        <v>DNF</v>
      </c>
      <c r="CM91" s="164" t="str">
        <f>IF(ISBLANK(laps_times[[#This Row],[82]]),"DNF",CONCATENATE(RANK(rounds_cum_time[[#This Row],[82]],rounds_cum_time[82],1),"."))</f>
        <v>DNF</v>
      </c>
      <c r="CN91" s="164" t="str">
        <f>IF(ISBLANK(laps_times[[#This Row],[83]]),"DNF",CONCATENATE(RANK(rounds_cum_time[[#This Row],[83]],rounds_cum_time[83],1),"."))</f>
        <v>DNF</v>
      </c>
      <c r="CO91" s="164" t="str">
        <f>IF(ISBLANK(laps_times[[#This Row],[84]]),"DNF",CONCATENATE(RANK(rounds_cum_time[[#This Row],[84]],rounds_cum_time[84],1),"."))</f>
        <v>DNF</v>
      </c>
      <c r="CP91" s="164" t="str">
        <f>IF(ISBLANK(laps_times[[#This Row],[85]]),"DNF",CONCATENATE(RANK(rounds_cum_time[[#This Row],[85]],rounds_cum_time[85],1),"."))</f>
        <v>DNF</v>
      </c>
      <c r="CQ91" s="164" t="str">
        <f>IF(ISBLANK(laps_times[[#This Row],[86]]),"DNF",CONCATENATE(RANK(rounds_cum_time[[#This Row],[86]],rounds_cum_time[86],1),"."))</f>
        <v>DNF</v>
      </c>
      <c r="CR91" s="164" t="str">
        <f>IF(ISBLANK(laps_times[[#This Row],[87]]),"DNF",CONCATENATE(RANK(rounds_cum_time[[#This Row],[87]],rounds_cum_time[87],1),"."))</f>
        <v>DNF</v>
      </c>
      <c r="CS91" s="164" t="str">
        <f>IF(ISBLANK(laps_times[[#This Row],[88]]),"DNF",CONCATENATE(RANK(rounds_cum_time[[#This Row],[88]],rounds_cum_time[88],1),"."))</f>
        <v>DNF</v>
      </c>
      <c r="CT91" s="164" t="str">
        <f>IF(ISBLANK(laps_times[[#This Row],[89]]),"DNF",CONCATENATE(RANK(rounds_cum_time[[#This Row],[89]],rounds_cum_time[89],1),"."))</f>
        <v>DNF</v>
      </c>
      <c r="CU91" s="164" t="str">
        <f>IF(ISBLANK(laps_times[[#This Row],[90]]),"DNF",CONCATENATE(RANK(rounds_cum_time[[#This Row],[90]],rounds_cum_time[90],1),"."))</f>
        <v>DNF</v>
      </c>
      <c r="CV91" s="164" t="str">
        <f>IF(ISBLANK(laps_times[[#This Row],[91]]),"DNF",CONCATENATE(RANK(rounds_cum_time[[#This Row],[91]],rounds_cum_time[91],1),"."))</f>
        <v>DNF</v>
      </c>
      <c r="CW91" s="164" t="str">
        <f>IF(ISBLANK(laps_times[[#This Row],[92]]),"DNF",CONCATENATE(RANK(rounds_cum_time[[#This Row],[92]],rounds_cum_time[92],1),"."))</f>
        <v>DNF</v>
      </c>
      <c r="CX91" s="164" t="str">
        <f>IF(ISBLANK(laps_times[[#This Row],[93]]),"DNF",CONCATENATE(RANK(rounds_cum_time[[#This Row],[93]],rounds_cum_time[93],1),"."))</f>
        <v>DNF</v>
      </c>
      <c r="CY91" s="164" t="str">
        <f>IF(ISBLANK(laps_times[[#This Row],[94]]),"DNF",CONCATENATE(RANK(rounds_cum_time[[#This Row],[94]],rounds_cum_time[94],1),"."))</f>
        <v>DNF</v>
      </c>
      <c r="CZ91" s="164" t="str">
        <f>IF(ISBLANK(laps_times[[#This Row],[95]]),"DNF",CONCATENATE(RANK(rounds_cum_time[[#This Row],[95]],rounds_cum_time[95],1),"."))</f>
        <v>DNF</v>
      </c>
      <c r="DA91" s="164" t="str">
        <f>IF(ISBLANK(laps_times[[#This Row],[96]]),"DNF",CONCATENATE(RANK(rounds_cum_time[[#This Row],[96]],rounds_cum_time[96],1),"."))</f>
        <v>DNF</v>
      </c>
      <c r="DB91" s="164" t="str">
        <f>IF(ISBLANK(laps_times[[#This Row],[97]]),"DNF",CONCATENATE(RANK(rounds_cum_time[[#This Row],[97]],rounds_cum_time[97],1),"."))</f>
        <v>DNF</v>
      </c>
      <c r="DC91" s="164" t="str">
        <f>IF(ISBLANK(laps_times[[#This Row],[98]]),"DNF",CONCATENATE(RANK(rounds_cum_time[[#This Row],[98]],rounds_cum_time[98],1),"."))</f>
        <v>DNF</v>
      </c>
      <c r="DD91" s="164" t="str">
        <f>IF(ISBLANK(laps_times[[#This Row],[99]]),"DNF",CONCATENATE(RANK(rounds_cum_time[[#This Row],[99]],rounds_cum_time[99],1),"."))</f>
        <v>DNF</v>
      </c>
      <c r="DE91" s="164" t="str">
        <f>IF(ISBLANK(laps_times[[#This Row],[100]]),"DNF",CONCATENATE(RANK(rounds_cum_time[[#This Row],[100]],rounds_cum_time[100],1),"."))</f>
        <v>DNF</v>
      </c>
      <c r="DF91" s="164" t="str">
        <f>IF(ISBLANK(laps_times[[#This Row],[101]]),"DNF",CONCATENATE(RANK(rounds_cum_time[[#This Row],[101]],rounds_cum_time[101],1),"."))</f>
        <v>DNF</v>
      </c>
      <c r="DG91" s="164" t="str">
        <f>IF(ISBLANK(laps_times[[#This Row],[102]]),"DNF",CONCATENATE(RANK(rounds_cum_time[[#This Row],[102]],rounds_cum_time[102],1),"."))</f>
        <v>DNF</v>
      </c>
      <c r="DH91" s="164" t="str">
        <f>IF(ISBLANK(laps_times[[#This Row],[103]]),"DNF",CONCATENATE(RANK(rounds_cum_time[[#This Row],[103]],rounds_cum_time[103],1),"."))</f>
        <v>DNF</v>
      </c>
      <c r="DI91" s="165" t="str">
        <f>IF(ISBLANK(laps_times[[#This Row],[104]]),"DNF",CONCATENATE(RANK(rounds_cum_time[[#This Row],[104]],rounds_cum_time[104],1),"."))</f>
        <v>DNF</v>
      </c>
      <c r="DJ91" s="165" t="str">
        <f>IF(ISBLANK(laps_times[[#This Row],[105]]),"DNF",CONCATENATE(RANK(rounds_cum_time[[#This Row],[105]],rounds_cum_time[105],1),"."))</f>
        <v>DNF</v>
      </c>
    </row>
    <row r="92" spans="2:114">
      <c r="B92" s="157" t="str">
        <f>laps_times[[#This Row],[poř]]</f>
        <v>DNF</v>
      </c>
      <c r="C92" s="163">
        <f>laps_times[[#This Row],[s.č.]]</f>
        <v>82</v>
      </c>
      <c r="D92" s="158" t="str">
        <f>laps_times[[#This Row],[jméno]]</f>
        <v>Svozil Libor</v>
      </c>
      <c r="E92" s="159">
        <f>laps_times[[#This Row],[roč]]</f>
        <v>1971</v>
      </c>
      <c r="F92" s="159" t="str">
        <f>laps_times[[#This Row],[kat]]</f>
        <v>M40</v>
      </c>
      <c r="G92" s="159" t="str">
        <f>laps_times[[#This Row],[poř_kat]]</f>
        <v>DNF</v>
      </c>
      <c r="H92" s="158" t="str">
        <f>IF(ISBLANK(laps_times[[#This Row],[klub]]),"-",laps_times[[#This Row],[klub]])</f>
        <v>MK Seitl Ostrava</v>
      </c>
      <c r="I92" s="160">
        <f>laps_times[[#This Row],[celk. čas]]</f>
        <v>8.9295717592592597E-2</v>
      </c>
      <c r="J92" s="164" t="str">
        <f>IF(ISBLANK(laps_times[[#This Row],[1]]),"DNF",CONCATENATE(RANK(rounds_cum_time[[#This Row],[1]],rounds_cum_time[1],1),"."))</f>
        <v>85.</v>
      </c>
      <c r="K92" s="164" t="str">
        <f>IF(ISBLANK(laps_times[[#This Row],[2]]),"DNF",CONCATENATE(RANK(rounds_cum_time[[#This Row],[2]],rounds_cum_time[2],1),"."))</f>
        <v>85.</v>
      </c>
      <c r="L92" s="164" t="str">
        <f>IF(ISBLANK(laps_times[[#This Row],[3]]),"DNF",CONCATENATE(RANK(rounds_cum_time[[#This Row],[3]],rounds_cum_time[3],1),"."))</f>
        <v>85.</v>
      </c>
      <c r="M92" s="164" t="str">
        <f>IF(ISBLANK(laps_times[[#This Row],[4]]),"DNF",CONCATENATE(RANK(rounds_cum_time[[#This Row],[4]],rounds_cum_time[4],1),"."))</f>
        <v>86.</v>
      </c>
      <c r="N92" s="164" t="str">
        <f>IF(ISBLANK(laps_times[[#This Row],[5]]),"DNF",CONCATENATE(RANK(rounds_cum_time[[#This Row],[5]],rounds_cum_time[5],1),"."))</f>
        <v>86.</v>
      </c>
      <c r="O92" s="164" t="str">
        <f>IF(ISBLANK(laps_times[[#This Row],[6]]),"DNF",CONCATENATE(RANK(rounds_cum_time[[#This Row],[6]],rounds_cum_time[6],1),"."))</f>
        <v>89.</v>
      </c>
      <c r="P92" s="164" t="str">
        <f>IF(ISBLANK(laps_times[[#This Row],[7]]),"DNF",CONCATENATE(RANK(rounds_cum_time[[#This Row],[7]],rounds_cum_time[7],1),"."))</f>
        <v>89.</v>
      </c>
      <c r="Q92" s="164" t="str">
        <f>IF(ISBLANK(laps_times[[#This Row],[8]]),"DNF",CONCATENATE(RANK(rounds_cum_time[[#This Row],[8]],rounds_cum_time[8],1),"."))</f>
        <v>89.</v>
      </c>
      <c r="R92" s="164" t="str">
        <f>IF(ISBLANK(laps_times[[#This Row],[9]]),"DNF",CONCATENATE(RANK(rounds_cum_time[[#This Row],[9]],rounds_cum_time[9],1),"."))</f>
        <v>89.</v>
      </c>
      <c r="S92" s="164" t="str">
        <f>IF(ISBLANK(laps_times[[#This Row],[10]]),"DNF",CONCATENATE(RANK(rounds_cum_time[[#This Row],[10]],rounds_cum_time[10],1),"."))</f>
        <v>89.</v>
      </c>
      <c r="T92" s="164" t="str">
        <f>IF(ISBLANK(laps_times[[#This Row],[11]]),"DNF",CONCATENATE(RANK(rounds_cum_time[[#This Row],[11]],rounds_cum_time[11],1),"."))</f>
        <v>89.</v>
      </c>
      <c r="U92" s="164" t="str">
        <f>IF(ISBLANK(laps_times[[#This Row],[12]]),"DNF",CONCATENATE(RANK(rounds_cum_time[[#This Row],[12]],rounds_cum_time[12],1),"."))</f>
        <v>89.</v>
      </c>
      <c r="V92" s="164" t="str">
        <f>IF(ISBLANK(laps_times[[#This Row],[13]]),"DNF",CONCATENATE(RANK(rounds_cum_time[[#This Row],[13]],rounds_cum_time[13],1),"."))</f>
        <v>89.</v>
      </c>
      <c r="W92" s="164" t="str">
        <f>IF(ISBLANK(laps_times[[#This Row],[14]]),"DNF",CONCATENATE(RANK(rounds_cum_time[[#This Row],[14]],rounds_cum_time[14],1),"."))</f>
        <v>89.</v>
      </c>
      <c r="X92" s="164" t="str">
        <f>IF(ISBLANK(laps_times[[#This Row],[15]]),"DNF",CONCATENATE(RANK(rounds_cum_time[[#This Row],[15]],rounds_cum_time[15],1),"."))</f>
        <v>89.</v>
      </c>
      <c r="Y92" s="164" t="str">
        <f>IF(ISBLANK(laps_times[[#This Row],[16]]),"DNF",CONCATENATE(RANK(rounds_cum_time[[#This Row],[16]],rounds_cum_time[16],1),"."))</f>
        <v>89.</v>
      </c>
      <c r="Z92" s="164" t="str">
        <f>IF(ISBLANK(laps_times[[#This Row],[17]]),"DNF",CONCATENATE(RANK(rounds_cum_time[[#This Row],[17]],rounds_cum_time[17],1),"."))</f>
        <v>89.</v>
      </c>
      <c r="AA92" s="164" t="str">
        <f>IF(ISBLANK(laps_times[[#This Row],[18]]),"DNF",CONCATENATE(RANK(rounds_cum_time[[#This Row],[18]],rounds_cum_time[18],1),"."))</f>
        <v>89.</v>
      </c>
      <c r="AB92" s="164" t="str">
        <f>IF(ISBLANK(laps_times[[#This Row],[19]]),"DNF",CONCATENATE(RANK(rounds_cum_time[[#This Row],[19]],rounds_cum_time[19],1),"."))</f>
        <v>89.</v>
      </c>
      <c r="AC92" s="164" t="str">
        <f>IF(ISBLANK(laps_times[[#This Row],[20]]),"DNF",CONCATENATE(RANK(rounds_cum_time[[#This Row],[20]],rounds_cum_time[20],1),"."))</f>
        <v>89.</v>
      </c>
      <c r="AD92" s="164" t="str">
        <f>IF(ISBLANK(laps_times[[#This Row],[21]]),"DNF",CONCATENATE(RANK(rounds_cum_time[[#This Row],[21]],rounds_cum_time[21],1),"."))</f>
        <v>89.</v>
      </c>
      <c r="AE92" s="164" t="str">
        <f>IF(ISBLANK(laps_times[[#This Row],[22]]),"DNF",CONCATENATE(RANK(rounds_cum_time[[#This Row],[22]],rounds_cum_time[22],1),"."))</f>
        <v>89.</v>
      </c>
      <c r="AF92" s="164" t="str">
        <f>IF(ISBLANK(laps_times[[#This Row],[23]]),"DNF",CONCATENATE(RANK(rounds_cum_time[[#This Row],[23]],rounds_cum_time[23],1),"."))</f>
        <v>89.</v>
      </c>
      <c r="AG92" s="164" t="str">
        <f>IF(ISBLANK(laps_times[[#This Row],[24]]),"DNF",CONCATENATE(RANK(rounds_cum_time[[#This Row],[24]],rounds_cum_time[24],1),"."))</f>
        <v>89.</v>
      </c>
      <c r="AH92" s="164" t="str">
        <f>IF(ISBLANK(laps_times[[#This Row],[25]]),"DNF",CONCATENATE(RANK(rounds_cum_time[[#This Row],[25]],rounds_cum_time[25],1),"."))</f>
        <v>89.</v>
      </c>
      <c r="AI92" s="164" t="str">
        <f>IF(ISBLANK(laps_times[[#This Row],[26]]),"DNF",CONCATENATE(RANK(rounds_cum_time[[#This Row],[26]],rounds_cum_time[26],1),"."))</f>
        <v>89.</v>
      </c>
      <c r="AJ92" s="164" t="str">
        <f>IF(ISBLANK(laps_times[[#This Row],[27]]),"DNF",CONCATENATE(RANK(rounds_cum_time[[#This Row],[27]],rounds_cum_time[27],1),"."))</f>
        <v>89.</v>
      </c>
      <c r="AK92" s="164" t="str">
        <f>IF(ISBLANK(laps_times[[#This Row],[28]]),"DNF",CONCATENATE(RANK(rounds_cum_time[[#This Row],[28]],rounds_cum_time[28],1),"."))</f>
        <v>89.</v>
      </c>
      <c r="AL92" s="164" t="str">
        <f>IF(ISBLANK(laps_times[[#This Row],[29]]),"DNF",CONCATENATE(RANK(rounds_cum_time[[#This Row],[29]],rounds_cum_time[29],1),"."))</f>
        <v>89.</v>
      </c>
      <c r="AM92" s="164" t="str">
        <f>IF(ISBLANK(laps_times[[#This Row],[30]]),"DNF",CONCATENATE(RANK(rounds_cum_time[[#This Row],[30]],rounds_cum_time[30],1),"."))</f>
        <v>89.</v>
      </c>
      <c r="AN92" s="164" t="str">
        <f>IF(ISBLANK(laps_times[[#This Row],[31]]),"DNF",CONCATENATE(RANK(rounds_cum_time[[#This Row],[31]],rounds_cum_time[31],1),"."))</f>
        <v>89.</v>
      </c>
      <c r="AO92" s="164" t="str">
        <f>IF(ISBLANK(laps_times[[#This Row],[32]]),"DNF",CONCATENATE(RANK(rounds_cum_time[[#This Row],[32]],rounds_cum_time[32],1),"."))</f>
        <v>89.</v>
      </c>
      <c r="AP92" s="164" t="str">
        <f>IF(ISBLANK(laps_times[[#This Row],[33]]),"DNF",CONCATENATE(RANK(rounds_cum_time[[#This Row],[33]],rounds_cum_time[33],1),"."))</f>
        <v>89.</v>
      </c>
      <c r="AQ92" s="164" t="str">
        <f>IF(ISBLANK(laps_times[[#This Row],[34]]),"DNF",CONCATENATE(RANK(rounds_cum_time[[#This Row],[34]],rounds_cum_time[34],1),"."))</f>
        <v>DNF</v>
      </c>
      <c r="AR92" s="164" t="str">
        <f>IF(ISBLANK(laps_times[[#This Row],[35]]),"DNF",CONCATENATE(RANK(rounds_cum_time[[#This Row],[35]],rounds_cum_time[35],1),"."))</f>
        <v>DNF</v>
      </c>
      <c r="AS92" s="164" t="str">
        <f>IF(ISBLANK(laps_times[[#This Row],[36]]),"DNF",CONCATENATE(RANK(rounds_cum_time[[#This Row],[36]],rounds_cum_time[36],1),"."))</f>
        <v>DNF</v>
      </c>
      <c r="AT92" s="164" t="str">
        <f>IF(ISBLANK(laps_times[[#This Row],[37]]),"DNF",CONCATENATE(RANK(rounds_cum_time[[#This Row],[37]],rounds_cum_time[37],1),"."))</f>
        <v>DNF</v>
      </c>
      <c r="AU92" s="164" t="str">
        <f>IF(ISBLANK(laps_times[[#This Row],[38]]),"DNF",CONCATENATE(RANK(rounds_cum_time[[#This Row],[38]],rounds_cum_time[38],1),"."))</f>
        <v>DNF</v>
      </c>
      <c r="AV92" s="164" t="str">
        <f>IF(ISBLANK(laps_times[[#This Row],[39]]),"DNF",CONCATENATE(RANK(rounds_cum_time[[#This Row],[39]],rounds_cum_time[39],1),"."))</f>
        <v>DNF</v>
      </c>
      <c r="AW92" s="164" t="str">
        <f>IF(ISBLANK(laps_times[[#This Row],[40]]),"DNF",CONCATENATE(RANK(rounds_cum_time[[#This Row],[40]],rounds_cum_time[40],1),"."))</f>
        <v>DNF</v>
      </c>
      <c r="AX92" s="164" t="str">
        <f>IF(ISBLANK(laps_times[[#This Row],[41]]),"DNF",CONCATENATE(RANK(rounds_cum_time[[#This Row],[41]],rounds_cum_time[41],1),"."))</f>
        <v>DNF</v>
      </c>
      <c r="AY92" s="164" t="str">
        <f>IF(ISBLANK(laps_times[[#This Row],[42]]),"DNF",CONCATENATE(RANK(rounds_cum_time[[#This Row],[42]],rounds_cum_time[42],1),"."))</f>
        <v>DNF</v>
      </c>
      <c r="AZ92" s="164" t="str">
        <f>IF(ISBLANK(laps_times[[#This Row],[43]]),"DNF",CONCATENATE(RANK(rounds_cum_time[[#This Row],[43]],rounds_cum_time[43],1),"."))</f>
        <v>DNF</v>
      </c>
      <c r="BA92" s="164" t="str">
        <f>IF(ISBLANK(laps_times[[#This Row],[44]]),"DNF",CONCATENATE(RANK(rounds_cum_time[[#This Row],[44]],rounds_cum_time[44],1),"."))</f>
        <v>DNF</v>
      </c>
      <c r="BB92" s="164" t="str">
        <f>IF(ISBLANK(laps_times[[#This Row],[45]]),"DNF",CONCATENATE(RANK(rounds_cum_time[[#This Row],[45]],rounds_cum_time[45],1),"."))</f>
        <v>DNF</v>
      </c>
      <c r="BC92" s="164" t="str">
        <f>IF(ISBLANK(laps_times[[#This Row],[46]]),"DNF",CONCATENATE(RANK(rounds_cum_time[[#This Row],[46]],rounds_cum_time[46],1),"."))</f>
        <v>DNF</v>
      </c>
      <c r="BD92" s="164" t="str">
        <f>IF(ISBLANK(laps_times[[#This Row],[47]]),"DNF",CONCATENATE(RANK(rounds_cum_time[[#This Row],[47]],rounds_cum_time[47],1),"."))</f>
        <v>DNF</v>
      </c>
      <c r="BE92" s="164" t="str">
        <f>IF(ISBLANK(laps_times[[#This Row],[48]]),"DNF",CONCATENATE(RANK(rounds_cum_time[[#This Row],[48]],rounds_cum_time[48],1),"."))</f>
        <v>DNF</v>
      </c>
      <c r="BF92" s="164" t="str">
        <f>IF(ISBLANK(laps_times[[#This Row],[49]]),"DNF",CONCATENATE(RANK(rounds_cum_time[[#This Row],[49]],rounds_cum_time[49],1),"."))</f>
        <v>DNF</v>
      </c>
      <c r="BG92" s="164" t="str">
        <f>IF(ISBLANK(laps_times[[#This Row],[50]]),"DNF",CONCATENATE(RANK(rounds_cum_time[[#This Row],[50]],rounds_cum_time[50],1),"."))</f>
        <v>DNF</v>
      </c>
      <c r="BH92" s="164" t="str">
        <f>IF(ISBLANK(laps_times[[#This Row],[51]]),"DNF",CONCATENATE(RANK(rounds_cum_time[[#This Row],[51]],rounds_cum_time[51],1),"."))</f>
        <v>DNF</v>
      </c>
      <c r="BI92" s="164" t="str">
        <f>IF(ISBLANK(laps_times[[#This Row],[52]]),"DNF",CONCATENATE(RANK(rounds_cum_time[[#This Row],[52]],rounds_cum_time[52],1),"."))</f>
        <v>DNF</v>
      </c>
      <c r="BJ92" s="164" t="str">
        <f>IF(ISBLANK(laps_times[[#This Row],[53]]),"DNF",CONCATENATE(RANK(rounds_cum_time[[#This Row],[53]],rounds_cum_time[53],1),"."))</f>
        <v>DNF</v>
      </c>
      <c r="BK92" s="164" t="str">
        <f>IF(ISBLANK(laps_times[[#This Row],[54]]),"DNF",CONCATENATE(RANK(rounds_cum_time[[#This Row],[54]],rounds_cum_time[54],1),"."))</f>
        <v>DNF</v>
      </c>
      <c r="BL92" s="164" t="str">
        <f>IF(ISBLANK(laps_times[[#This Row],[55]]),"DNF",CONCATENATE(RANK(rounds_cum_time[[#This Row],[55]],rounds_cum_time[55],1),"."))</f>
        <v>DNF</v>
      </c>
      <c r="BM92" s="164" t="str">
        <f>IF(ISBLANK(laps_times[[#This Row],[56]]),"DNF",CONCATENATE(RANK(rounds_cum_time[[#This Row],[56]],rounds_cum_time[56],1),"."))</f>
        <v>DNF</v>
      </c>
      <c r="BN92" s="164" t="str">
        <f>IF(ISBLANK(laps_times[[#This Row],[57]]),"DNF",CONCATENATE(RANK(rounds_cum_time[[#This Row],[57]],rounds_cum_time[57],1),"."))</f>
        <v>DNF</v>
      </c>
      <c r="BO92" s="164" t="str">
        <f>IF(ISBLANK(laps_times[[#This Row],[58]]),"DNF",CONCATENATE(RANK(rounds_cum_time[[#This Row],[58]],rounds_cum_time[58],1),"."))</f>
        <v>DNF</v>
      </c>
      <c r="BP92" s="164" t="str">
        <f>IF(ISBLANK(laps_times[[#This Row],[59]]),"DNF",CONCATENATE(RANK(rounds_cum_time[[#This Row],[59]],rounds_cum_time[59],1),"."))</f>
        <v>DNF</v>
      </c>
      <c r="BQ92" s="164" t="str">
        <f>IF(ISBLANK(laps_times[[#This Row],[60]]),"DNF",CONCATENATE(RANK(rounds_cum_time[[#This Row],[60]],rounds_cum_time[60],1),"."))</f>
        <v>DNF</v>
      </c>
      <c r="BR92" s="164" t="str">
        <f>IF(ISBLANK(laps_times[[#This Row],[61]]),"DNF",CONCATENATE(RANK(rounds_cum_time[[#This Row],[61]],rounds_cum_time[61],1),"."))</f>
        <v>DNF</v>
      </c>
      <c r="BS92" s="164" t="str">
        <f>IF(ISBLANK(laps_times[[#This Row],[62]]),"DNF",CONCATENATE(RANK(rounds_cum_time[[#This Row],[62]],rounds_cum_time[62],1),"."))</f>
        <v>DNF</v>
      </c>
      <c r="BT92" s="164" t="str">
        <f>IF(ISBLANK(laps_times[[#This Row],[63]]),"DNF",CONCATENATE(RANK(rounds_cum_time[[#This Row],[63]],rounds_cum_time[63],1),"."))</f>
        <v>DNF</v>
      </c>
      <c r="BU92" s="164" t="str">
        <f>IF(ISBLANK(laps_times[[#This Row],[64]]),"DNF",CONCATENATE(RANK(rounds_cum_time[[#This Row],[64]],rounds_cum_time[64],1),"."))</f>
        <v>DNF</v>
      </c>
      <c r="BV92" s="164" t="str">
        <f>IF(ISBLANK(laps_times[[#This Row],[65]]),"DNF",CONCATENATE(RANK(rounds_cum_time[[#This Row],[65]],rounds_cum_time[65],1),"."))</f>
        <v>DNF</v>
      </c>
      <c r="BW92" s="164" t="str">
        <f>IF(ISBLANK(laps_times[[#This Row],[66]]),"DNF",CONCATENATE(RANK(rounds_cum_time[[#This Row],[66]],rounds_cum_time[66],1),"."))</f>
        <v>DNF</v>
      </c>
      <c r="BX92" s="164" t="str">
        <f>IF(ISBLANK(laps_times[[#This Row],[67]]),"DNF",CONCATENATE(RANK(rounds_cum_time[[#This Row],[67]],rounds_cum_time[67],1),"."))</f>
        <v>DNF</v>
      </c>
      <c r="BY92" s="164" t="str">
        <f>IF(ISBLANK(laps_times[[#This Row],[68]]),"DNF",CONCATENATE(RANK(rounds_cum_time[[#This Row],[68]],rounds_cum_time[68],1),"."))</f>
        <v>DNF</v>
      </c>
      <c r="BZ92" s="164" t="str">
        <f>IF(ISBLANK(laps_times[[#This Row],[69]]),"DNF",CONCATENATE(RANK(rounds_cum_time[[#This Row],[69]],rounds_cum_time[69],1),"."))</f>
        <v>DNF</v>
      </c>
      <c r="CA92" s="164" t="str">
        <f>IF(ISBLANK(laps_times[[#This Row],[70]]),"DNF",CONCATENATE(RANK(rounds_cum_time[[#This Row],[70]],rounds_cum_time[70],1),"."))</f>
        <v>DNF</v>
      </c>
      <c r="CB92" s="164" t="str">
        <f>IF(ISBLANK(laps_times[[#This Row],[71]]),"DNF",CONCATENATE(RANK(rounds_cum_time[[#This Row],[71]],rounds_cum_time[71],1),"."))</f>
        <v>DNF</v>
      </c>
      <c r="CC92" s="164" t="str">
        <f>IF(ISBLANK(laps_times[[#This Row],[72]]),"DNF",CONCATENATE(RANK(rounds_cum_time[[#This Row],[72]],rounds_cum_time[72],1),"."))</f>
        <v>DNF</v>
      </c>
      <c r="CD92" s="164" t="str">
        <f>IF(ISBLANK(laps_times[[#This Row],[73]]),"DNF",CONCATENATE(RANK(rounds_cum_time[[#This Row],[73]],rounds_cum_time[73],1),"."))</f>
        <v>DNF</v>
      </c>
      <c r="CE92" s="164" t="str">
        <f>IF(ISBLANK(laps_times[[#This Row],[74]]),"DNF",CONCATENATE(RANK(rounds_cum_time[[#This Row],[74]],rounds_cum_time[74],1),"."))</f>
        <v>DNF</v>
      </c>
      <c r="CF92" s="164" t="str">
        <f>IF(ISBLANK(laps_times[[#This Row],[75]]),"DNF",CONCATENATE(RANK(rounds_cum_time[[#This Row],[75]],rounds_cum_time[75],1),"."))</f>
        <v>DNF</v>
      </c>
      <c r="CG92" s="164" t="str">
        <f>IF(ISBLANK(laps_times[[#This Row],[76]]),"DNF",CONCATENATE(RANK(rounds_cum_time[[#This Row],[76]],rounds_cum_time[76],1),"."))</f>
        <v>DNF</v>
      </c>
      <c r="CH92" s="164" t="str">
        <f>IF(ISBLANK(laps_times[[#This Row],[77]]),"DNF",CONCATENATE(RANK(rounds_cum_time[[#This Row],[77]],rounds_cum_time[77],1),"."))</f>
        <v>DNF</v>
      </c>
      <c r="CI92" s="164" t="str">
        <f>IF(ISBLANK(laps_times[[#This Row],[78]]),"DNF",CONCATENATE(RANK(rounds_cum_time[[#This Row],[78]],rounds_cum_time[78],1),"."))</f>
        <v>DNF</v>
      </c>
      <c r="CJ92" s="164" t="str">
        <f>IF(ISBLANK(laps_times[[#This Row],[79]]),"DNF",CONCATENATE(RANK(rounds_cum_time[[#This Row],[79]],rounds_cum_time[79],1),"."))</f>
        <v>DNF</v>
      </c>
      <c r="CK92" s="164" t="str">
        <f>IF(ISBLANK(laps_times[[#This Row],[80]]),"DNF",CONCATENATE(RANK(rounds_cum_time[[#This Row],[80]],rounds_cum_time[80],1),"."))</f>
        <v>DNF</v>
      </c>
      <c r="CL92" s="164" t="str">
        <f>IF(ISBLANK(laps_times[[#This Row],[81]]),"DNF",CONCATENATE(RANK(rounds_cum_time[[#This Row],[81]],rounds_cum_time[81],1),"."))</f>
        <v>DNF</v>
      </c>
      <c r="CM92" s="164" t="str">
        <f>IF(ISBLANK(laps_times[[#This Row],[82]]),"DNF",CONCATENATE(RANK(rounds_cum_time[[#This Row],[82]],rounds_cum_time[82],1),"."))</f>
        <v>DNF</v>
      </c>
      <c r="CN92" s="164" t="str">
        <f>IF(ISBLANK(laps_times[[#This Row],[83]]),"DNF",CONCATENATE(RANK(rounds_cum_time[[#This Row],[83]],rounds_cum_time[83],1),"."))</f>
        <v>DNF</v>
      </c>
      <c r="CO92" s="164" t="str">
        <f>IF(ISBLANK(laps_times[[#This Row],[84]]),"DNF",CONCATENATE(RANK(rounds_cum_time[[#This Row],[84]],rounds_cum_time[84],1),"."))</f>
        <v>DNF</v>
      </c>
      <c r="CP92" s="164" t="str">
        <f>IF(ISBLANK(laps_times[[#This Row],[85]]),"DNF",CONCATENATE(RANK(rounds_cum_time[[#This Row],[85]],rounds_cum_time[85],1),"."))</f>
        <v>DNF</v>
      </c>
      <c r="CQ92" s="164" t="str">
        <f>IF(ISBLANK(laps_times[[#This Row],[86]]),"DNF",CONCATENATE(RANK(rounds_cum_time[[#This Row],[86]],rounds_cum_time[86],1),"."))</f>
        <v>DNF</v>
      </c>
      <c r="CR92" s="164" t="str">
        <f>IF(ISBLANK(laps_times[[#This Row],[87]]),"DNF",CONCATENATE(RANK(rounds_cum_time[[#This Row],[87]],rounds_cum_time[87],1),"."))</f>
        <v>DNF</v>
      </c>
      <c r="CS92" s="164" t="str">
        <f>IF(ISBLANK(laps_times[[#This Row],[88]]),"DNF",CONCATENATE(RANK(rounds_cum_time[[#This Row],[88]],rounds_cum_time[88],1),"."))</f>
        <v>DNF</v>
      </c>
      <c r="CT92" s="164" t="str">
        <f>IF(ISBLANK(laps_times[[#This Row],[89]]),"DNF",CONCATENATE(RANK(rounds_cum_time[[#This Row],[89]],rounds_cum_time[89],1),"."))</f>
        <v>DNF</v>
      </c>
      <c r="CU92" s="164" t="str">
        <f>IF(ISBLANK(laps_times[[#This Row],[90]]),"DNF",CONCATENATE(RANK(rounds_cum_time[[#This Row],[90]],rounds_cum_time[90],1),"."))</f>
        <v>DNF</v>
      </c>
      <c r="CV92" s="164" t="str">
        <f>IF(ISBLANK(laps_times[[#This Row],[91]]),"DNF",CONCATENATE(RANK(rounds_cum_time[[#This Row],[91]],rounds_cum_time[91],1),"."))</f>
        <v>DNF</v>
      </c>
      <c r="CW92" s="164" t="str">
        <f>IF(ISBLANK(laps_times[[#This Row],[92]]),"DNF",CONCATENATE(RANK(rounds_cum_time[[#This Row],[92]],rounds_cum_time[92],1),"."))</f>
        <v>DNF</v>
      </c>
      <c r="CX92" s="164" t="str">
        <f>IF(ISBLANK(laps_times[[#This Row],[93]]),"DNF",CONCATENATE(RANK(rounds_cum_time[[#This Row],[93]],rounds_cum_time[93],1),"."))</f>
        <v>DNF</v>
      </c>
      <c r="CY92" s="164" t="str">
        <f>IF(ISBLANK(laps_times[[#This Row],[94]]),"DNF",CONCATENATE(RANK(rounds_cum_time[[#This Row],[94]],rounds_cum_time[94],1),"."))</f>
        <v>DNF</v>
      </c>
      <c r="CZ92" s="164" t="str">
        <f>IF(ISBLANK(laps_times[[#This Row],[95]]),"DNF",CONCATENATE(RANK(rounds_cum_time[[#This Row],[95]],rounds_cum_time[95],1),"."))</f>
        <v>DNF</v>
      </c>
      <c r="DA92" s="164" t="str">
        <f>IF(ISBLANK(laps_times[[#This Row],[96]]),"DNF",CONCATENATE(RANK(rounds_cum_time[[#This Row],[96]],rounds_cum_time[96],1),"."))</f>
        <v>DNF</v>
      </c>
      <c r="DB92" s="164" t="str">
        <f>IF(ISBLANK(laps_times[[#This Row],[97]]),"DNF",CONCATENATE(RANK(rounds_cum_time[[#This Row],[97]],rounds_cum_time[97],1),"."))</f>
        <v>DNF</v>
      </c>
      <c r="DC92" s="164" t="str">
        <f>IF(ISBLANK(laps_times[[#This Row],[98]]),"DNF",CONCATENATE(RANK(rounds_cum_time[[#This Row],[98]],rounds_cum_time[98],1),"."))</f>
        <v>DNF</v>
      </c>
      <c r="DD92" s="164" t="str">
        <f>IF(ISBLANK(laps_times[[#This Row],[99]]),"DNF",CONCATENATE(RANK(rounds_cum_time[[#This Row],[99]],rounds_cum_time[99],1),"."))</f>
        <v>DNF</v>
      </c>
      <c r="DE92" s="164" t="str">
        <f>IF(ISBLANK(laps_times[[#This Row],[100]]),"DNF",CONCATENATE(RANK(rounds_cum_time[[#This Row],[100]],rounds_cum_time[100],1),"."))</f>
        <v>DNF</v>
      </c>
      <c r="DF92" s="164" t="str">
        <f>IF(ISBLANK(laps_times[[#This Row],[101]]),"DNF",CONCATENATE(RANK(rounds_cum_time[[#This Row],[101]],rounds_cum_time[101],1),"."))</f>
        <v>DNF</v>
      </c>
      <c r="DG92" s="164" t="str">
        <f>IF(ISBLANK(laps_times[[#This Row],[102]]),"DNF",CONCATENATE(RANK(rounds_cum_time[[#This Row],[102]],rounds_cum_time[102],1),"."))</f>
        <v>DNF</v>
      </c>
      <c r="DH92" s="164" t="str">
        <f>IF(ISBLANK(laps_times[[#This Row],[103]]),"DNF",CONCATENATE(RANK(rounds_cum_time[[#This Row],[103]],rounds_cum_time[103],1),"."))</f>
        <v>DNF</v>
      </c>
      <c r="DI92" s="165" t="str">
        <f>IF(ISBLANK(laps_times[[#This Row],[104]]),"DNF",CONCATENATE(RANK(rounds_cum_time[[#This Row],[104]],rounds_cum_time[104],1),"."))</f>
        <v>DNF</v>
      </c>
      <c r="DJ92" s="165" t="str">
        <f>IF(ISBLANK(laps_times[[#This Row],[105]]),"DNF",CONCATENATE(RANK(rounds_cum_time[[#This Row],[105]],rounds_cum_time[105],1),"."))</f>
        <v>DNF</v>
      </c>
    </row>
    <row r="93" spans="2:114"/>
    <row r="94" spans="2:114" hidden="1"/>
    <row r="95" spans="2:114" hidden="1"/>
    <row r="96" spans="2:11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6" fitToWidth="2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2"/>
  <sheetViews>
    <sheetView showGridLines="0" showRowColHeaders="0" workbookViewId="0">
      <pane xSplit="9" ySplit="3" topLeftCell="J4" activePane="bottomRight" state="frozen"/>
      <selection pane="topRight" activeCell="J1" sqref="J1"/>
      <selection pane="bottomLeft" activeCell="A6" sqref="A6"/>
      <selection pane="bottomRight" activeCell="H1" sqref="H1"/>
    </sheetView>
  </sheetViews>
  <sheetFormatPr defaultColWidth="0" defaultRowHeight="11.25" zeroHeight="1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6.42578125" style="3" bestFit="1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4.140625" style="3" customWidth="1"/>
    <col min="22" max="22" width="4" style="3" bestFit="1" customWidth="1"/>
    <col min="23" max="31" width="4.8554687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53" width="5.42578125" style="1" bestFit="1" customWidth="1"/>
    <col min="54" max="54" width="2.7109375" style="1" customWidth="1"/>
    <col min="55" max="16384" width="9.140625" style="1" hidden="1"/>
  </cols>
  <sheetData>
    <row r="1" spans="2:53" ht="16.5" thickBot="1">
      <c r="B1" s="15" t="s">
        <v>93</v>
      </c>
      <c r="H1" s="12" t="s">
        <v>126</v>
      </c>
      <c r="J1" s="3" t="s">
        <v>317</v>
      </c>
    </row>
    <row r="2" spans="2:53">
      <c r="B2" s="1" t="str">
        <f>laps_times!B2</f>
        <v>T1 MARATON České Budějovice</v>
      </c>
      <c r="J2" s="31" t="s">
        <v>233</v>
      </c>
      <c r="K2" s="26"/>
      <c r="L2" s="26"/>
      <c r="M2" s="26"/>
      <c r="N2" s="26"/>
      <c r="O2" s="26"/>
      <c r="P2" s="26"/>
      <c r="Q2" s="26"/>
      <c r="R2" s="26"/>
      <c r="S2" s="26"/>
      <c r="T2" s="27"/>
      <c r="U2" s="31" t="s">
        <v>318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31" t="s">
        <v>94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3" t="s">
        <v>95</v>
      </c>
      <c r="AR2" s="24"/>
      <c r="AS2" s="24"/>
      <c r="AT2" s="24"/>
      <c r="AU2" s="24"/>
      <c r="AV2" s="24"/>
      <c r="AW2" s="24"/>
      <c r="AX2" s="24"/>
      <c r="AY2" s="24"/>
      <c r="AZ2" s="24"/>
      <c r="BA2" s="25"/>
    </row>
    <row r="3" spans="2:53" s="7" customFormat="1">
      <c r="B3" s="9" t="s">
        <v>21</v>
      </c>
      <c r="C3" s="14" t="s">
        <v>16</v>
      </c>
      <c r="D3" s="5" t="s">
        <v>17</v>
      </c>
      <c r="E3" s="5" t="s">
        <v>85</v>
      </c>
      <c r="F3" s="5" t="s">
        <v>18</v>
      </c>
      <c r="G3" s="5" t="s">
        <v>19</v>
      </c>
      <c r="H3" s="5" t="s">
        <v>20</v>
      </c>
      <c r="I3" s="138" t="s">
        <v>91</v>
      </c>
      <c r="J3" s="33" t="s">
        <v>235</v>
      </c>
      <c r="K3" s="34" t="s">
        <v>236</v>
      </c>
      <c r="L3" s="34" t="s">
        <v>237</v>
      </c>
      <c r="M3" s="34" t="s">
        <v>238</v>
      </c>
      <c r="N3" s="34" t="s">
        <v>239</v>
      </c>
      <c r="O3" s="34" t="s">
        <v>240</v>
      </c>
      <c r="P3" s="34" t="s">
        <v>241</v>
      </c>
      <c r="Q3" s="34" t="s">
        <v>242</v>
      </c>
      <c r="R3" s="34" t="s">
        <v>243</v>
      </c>
      <c r="S3" s="34" t="s">
        <v>244</v>
      </c>
      <c r="T3" s="35" t="s">
        <v>246</v>
      </c>
      <c r="U3" s="33" t="s">
        <v>234</v>
      </c>
      <c r="V3" s="34" t="s">
        <v>247</v>
      </c>
      <c r="W3" s="34" t="s">
        <v>248</v>
      </c>
      <c r="X3" s="34" t="s">
        <v>249</v>
      </c>
      <c r="Y3" s="34" t="s">
        <v>250</v>
      </c>
      <c r="Z3" s="34" t="s">
        <v>251</v>
      </c>
      <c r="AA3" s="34" t="s">
        <v>252</v>
      </c>
      <c r="AB3" s="34" t="s">
        <v>253</v>
      </c>
      <c r="AC3" s="34" t="s">
        <v>254</v>
      </c>
      <c r="AD3" s="34" t="s">
        <v>255</v>
      </c>
      <c r="AE3" s="35" t="s">
        <v>245</v>
      </c>
      <c r="AF3" s="19" t="s">
        <v>265</v>
      </c>
      <c r="AG3" s="18" t="s">
        <v>266</v>
      </c>
      <c r="AH3" s="18" t="s">
        <v>177</v>
      </c>
      <c r="AI3" s="18" t="s">
        <v>267</v>
      </c>
      <c r="AJ3" s="18" t="s">
        <v>268</v>
      </c>
      <c r="AK3" s="18" t="s">
        <v>178</v>
      </c>
      <c r="AL3" s="18" t="s">
        <v>269</v>
      </c>
      <c r="AM3" s="18" t="s">
        <v>270</v>
      </c>
      <c r="AN3" s="18" t="s">
        <v>271</v>
      </c>
      <c r="AO3" s="18" t="s">
        <v>272</v>
      </c>
      <c r="AP3" s="20" t="s">
        <v>273</v>
      </c>
      <c r="AQ3" s="19" t="s">
        <v>256</v>
      </c>
      <c r="AR3" s="18" t="s">
        <v>257</v>
      </c>
      <c r="AS3" s="18" t="s">
        <v>175</v>
      </c>
      <c r="AT3" s="18" t="s">
        <v>258</v>
      </c>
      <c r="AU3" s="18" t="s">
        <v>264</v>
      </c>
      <c r="AV3" s="18" t="s">
        <v>176</v>
      </c>
      <c r="AW3" s="18" t="s">
        <v>263</v>
      </c>
      <c r="AX3" s="18" t="s">
        <v>262</v>
      </c>
      <c r="AY3" s="18" t="s">
        <v>261</v>
      </c>
      <c r="AZ3" s="18" t="s">
        <v>260</v>
      </c>
      <c r="BA3" s="20" t="s">
        <v>259</v>
      </c>
    </row>
    <row r="4" spans="2:53">
      <c r="B4" s="4">
        <f>laps_times[[#This Row],[poř]]</f>
        <v>1</v>
      </c>
      <c r="C4" s="1">
        <f>laps_times[[#This Row],[s.č.]]</f>
        <v>102</v>
      </c>
      <c r="D4" s="1" t="str">
        <f>laps_times[[#This Row],[jméno]]</f>
        <v>Velička Ondřej</v>
      </c>
      <c r="E4" s="2">
        <f>laps_times[[#This Row],[roč]]</f>
        <v>1983</v>
      </c>
      <c r="F4" s="2" t="str">
        <f>laps_times[[#This Row],[kat]]</f>
        <v>M30</v>
      </c>
      <c r="G4" s="2">
        <f>laps_times[[#This Row],[poř_kat]]</f>
        <v>1</v>
      </c>
      <c r="H4" s="1" t="str">
        <f>IF(ISBLANK(laps_times[[#This Row],[klub]]),"-",laps_times[[#This Row],[klub]])</f>
        <v>www.ultramaratonec.cz</v>
      </c>
      <c r="I4" s="138">
        <f>laps_times[[#This Row],[celk. čas]]</f>
        <v>0.11755208333333333</v>
      </c>
      <c r="J4" s="28">
        <f>SUM(laps_times[[#This Row],[1]:[10]])</f>
        <v>1.1767824074074075E-2</v>
      </c>
      <c r="K4" s="29">
        <f>SUM(laps_times[[#This Row],[11]:[20]])</f>
        <v>1.1113194444444445E-2</v>
      </c>
      <c r="L4" s="29">
        <f>SUM(laps_times[[#This Row],[21]:[30]])</f>
        <v>1.1135069444444446E-2</v>
      </c>
      <c r="M4" s="29">
        <f>SUM(laps_times[[#This Row],[31]:[40]])</f>
        <v>1.1191319444444445E-2</v>
      </c>
      <c r="N4" s="29">
        <f>SUM(laps_times[[#This Row],[41]:[50]])</f>
        <v>1.1132986111111109E-2</v>
      </c>
      <c r="O4" s="29">
        <f>SUM(laps_times[[#This Row],[51]:[60]])</f>
        <v>1.110335648148148E-2</v>
      </c>
      <c r="P4" s="29">
        <f>SUM(laps_times[[#This Row],[61]:[70]])</f>
        <v>1.1114351851851853E-2</v>
      </c>
      <c r="Q4" s="29">
        <f>SUM(laps_times[[#This Row],[71]:[80]])</f>
        <v>1.1170949074074073E-2</v>
      </c>
      <c r="R4" s="29">
        <f>SUM(laps_times[[#This Row],[81]:[90]])</f>
        <v>1.1245949074074075E-2</v>
      </c>
      <c r="S4" s="29">
        <f>SUM(laps_times[[#This Row],[91]:[100]])</f>
        <v>1.1082291666666666E-2</v>
      </c>
      <c r="T4" s="30">
        <f>SUM(laps_times[[#This Row],[101]:[105]])</f>
        <v>5.494444444444445E-3</v>
      </c>
      <c r="U4" s="44">
        <f>IF(km4_splits_ranks[[#This Row],[1 - 10]]="DNF","DNF",RANK(km4_splits_ranks[[#This Row],[1 - 10]],[1 - 10],1))</f>
        <v>2</v>
      </c>
      <c r="V4" s="45">
        <f>IF(km4_splits_ranks[[#This Row],[11 - 20]]="DNF","DNF",RANK(km4_splits_ranks[[#This Row],[11 - 20]],[11 - 20],1))</f>
        <v>1</v>
      </c>
      <c r="W4" s="45">
        <f>IF(km4_splits_ranks[[#This Row],[21 - 30]]="DNF","DNF",RANK(km4_splits_ranks[[#This Row],[21 - 30]],[21 - 30],1))</f>
        <v>1</v>
      </c>
      <c r="X4" s="45">
        <f>IF(km4_splits_ranks[[#This Row],[31 - 40]]="DNF","DNF",RANK(km4_splits_ranks[[#This Row],[31 - 40]],[31 - 40],1))</f>
        <v>1</v>
      </c>
      <c r="Y4" s="45">
        <f>IF(km4_splits_ranks[[#This Row],[41 - 50]]="DNF","DNF",RANK(km4_splits_ranks[[#This Row],[41 - 50]],[41 - 50],1))</f>
        <v>3</v>
      </c>
      <c r="Z4" s="45">
        <f>IF(km4_splits_ranks[[#This Row],[51 - 60]]="DNF","DNF",RANK(km4_splits_ranks[[#This Row],[51 - 60]],[51 - 60],1))</f>
        <v>4</v>
      </c>
      <c r="AA4" s="45">
        <f>IF(km4_splits_ranks[[#This Row],[61 - 70]]="DNF","DNF",RANK(km4_splits_ranks[[#This Row],[61 - 70]],[61 - 70],1))</f>
        <v>4</v>
      </c>
      <c r="AB4" s="45">
        <f>IF(km4_splits_ranks[[#This Row],[71 - 80]]="DNF","DNF",RANK(km4_splits_ranks[[#This Row],[71 - 80]],[71 - 80],1))</f>
        <v>5</v>
      </c>
      <c r="AC4" s="45">
        <f>IF(km4_splits_ranks[[#This Row],[81 - 90]]="DNF","DNF",RANK(km4_splits_ranks[[#This Row],[81 - 90]],[81 - 90],1))</f>
        <v>5</v>
      </c>
      <c r="AD4" s="45">
        <f>IF(km4_splits_ranks[[#This Row],[91 - 100]]="DNF","DNF",RANK(km4_splits_ranks[[#This Row],[91 - 100]],[91 - 100],1))</f>
        <v>5</v>
      </c>
      <c r="AE4" s="46">
        <f>IF(km4_splits_ranks[[#This Row],[101 - 105]]="DNF","DNF",RANK(km4_splits_ranks[[#This Row],[101 - 105]],[101 - 105],1))</f>
        <v>6</v>
      </c>
      <c r="AF4" s="21">
        <f>km4_splits_ranks[[#This Row],[1 - 10]]</f>
        <v>1.1767824074074075E-2</v>
      </c>
      <c r="AG4" s="17">
        <f>IF(km4_splits_ranks[[#This Row],[11 - 20]]="DNF","DNF",km4_splits_ranks[[#This Row],[10 okr ]]+km4_splits_ranks[[#This Row],[11 - 20]])</f>
        <v>2.2881018518518519E-2</v>
      </c>
      <c r="AH4" s="17">
        <f>IF(km4_splits_ranks[[#This Row],[21 - 30]]="DNF","DNF",km4_splits_ranks[[#This Row],[20 okr ]]+km4_splits_ranks[[#This Row],[21 - 30]])</f>
        <v>3.4016087962962967E-2</v>
      </c>
      <c r="AI4" s="17">
        <f>IF(km4_splits_ranks[[#This Row],[31 - 40]]="DNF","DNF",km4_splits_ranks[[#This Row],[30 okr ]]+km4_splits_ranks[[#This Row],[31 - 40]])</f>
        <v>4.5207407407407411E-2</v>
      </c>
      <c r="AJ4" s="17">
        <f>IF(km4_splits_ranks[[#This Row],[41 - 50]]="DNF","DNF",km4_splits_ranks[[#This Row],[40 okr ]]+km4_splits_ranks[[#This Row],[41 - 50]])</f>
        <v>5.6340393518518522E-2</v>
      </c>
      <c r="AK4" s="17">
        <f>IF(km4_splits_ranks[[#This Row],[51 - 60]]="DNF","DNF",km4_splits_ranks[[#This Row],[50 okr ]]+km4_splits_ranks[[#This Row],[51 - 60]])</f>
        <v>6.7443749999999997E-2</v>
      </c>
      <c r="AL4" s="17">
        <f>IF(km4_splits_ranks[[#This Row],[61 - 70]]="DNF","DNF",km4_splits_ranks[[#This Row],[60 okr ]]+km4_splits_ranks[[#This Row],[61 - 70]])</f>
        <v>7.8558101851851844E-2</v>
      </c>
      <c r="AM4" s="17">
        <f>IF(km4_splits_ranks[[#This Row],[71 - 80]]="DNF","DNF",km4_splits_ranks[[#This Row],[70 okr ]]+km4_splits_ranks[[#This Row],[71 - 80]])</f>
        <v>8.9729050925925924E-2</v>
      </c>
      <c r="AN4" s="17">
        <f>IF(km4_splits_ranks[[#This Row],[81 - 90]]="DNF","DNF",km4_splits_ranks[[#This Row],[80 okr ]]+km4_splits_ranks[[#This Row],[81 - 90]])</f>
        <v>0.100975</v>
      </c>
      <c r="AO4" s="17">
        <f>IF(km4_splits_ranks[[#This Row],[91 - 100]]="DNF","DNF",km4_splits_ranks[[#This Row],[90 okr ]]+km4_splits_ranks[[#This Row],[91 - 100]])</f>
        <v>0.11205729166666666</v>
      </c>
      <c r="AP4" s="22">
        <f>IF(km4_splits_ranks[[#This Row],[101 - 105]]="DNF","DNF",km4_splits_ranks[[#This Row],[100 okr ]]+km4_splits_ranks[[#This Row],[101 - 105]])</f>
        <v>0.1175517361111111</v>
      </c>
      <c r="AQ4" s="47">
        <f>IF(km4_splits_ranks[[#This Row],[10 okr ]]="DNF","DNF",RANK(km4_splits_ranks[[#This Row],[10 okr ]],[[10 okr ]],1))</f>
        <v>2</v>
      </c>
      <c r="AR4" s="48">
        <f>IF(km4_splits_ranks[[#This Row],[20 okr ]]="DNF","DNF",RANK(km4_splits_ranks[[#This Row],[20 okr ]],[[20 okr ]],1))</f>
        <v>1</v>
      </c>
      <c r="AS4" s="48">
        <f>IF(km4_splits_ranks[[#This Row],[30 okr ]]="DNF","DNF",RANK(km4_splits_ranks[[#This Row],[30 okr ]],[[30 okr ]],1))</f>
        <v>1</v>
      </c>
      <c r="AT4" s="48">
        <f>IF(km4_splits_ranks[[#This Row],[40 okr ]]="DNF","DNF",RANK(km4_splits_ranks[[#This Row],[40 okr ]],[[40 okr ]],1))</f>
        <v>1</v>
      </c>
      <c r="AU4" s="48">
        <f>IF(km4_splits_ranks[[#This Row],[50 okr ]]="DNF","DNF",RANK(km4_splits_ranks[[#This Row],[50 okr ]],[[50 okr ]],1))</f>
        <v>1</v>
      </c>
      <c r="AV4" s="48">
        <f>IF(km4_splits_ranks[[#This Row],[60 okr ]]="DNF","DNF",RANK(km4_splits_ranks[[#This Row],[60 okr ]],[[60 okr ]],1))</f>
        <v>1</v>
      </c>
      <c r="AW4" s="48">
        <f>IF(km4_splits_ranks[[#This Row],[70 okr ]]="DNF","DNF",RANK(km4_splits_ranks[[#This Row],[70 okr ]],[[70 okr ]],1))</f>
        <v>1</v>
      </c>
      <c r="AX4" s="48">
        <f>IF(km4_splits_ranks[[#This Row],[80 okr ]]="DNF","DNF",RANK(km4_splits_ranks[[#This Row],[80 okr ]],[[80 okr ]],1))</f>
        <v>3</v>
      </c>
      <c r="AY4" s="48">
        <f>IF(km4_splits_ranks[[#This Row],[90 okr ]]="DNF","DNF",RANK(km4_splits_ranks[[#This Row],[90 okr ]],[[90 okr ]],1))</f>
        <v>3</v>
      </c>
      <c r="AZ4" s="48">
        <f>IF(km4_splits_ranks[[#This Row],[100 okr ]]="DNF","DNF",RANK(km4_splits_ranks[[#This Row],[100 okr ]],[[100 okr ]],1))</f>
        <v>3</v>
      </c>
      <c r="BA4" s="156">
        <f>IF(km4_splits_ranks[[#This Row],[105 okr ]]="DNF","DNF",RANK(km4_splits_ranks[[#This Row],[105 okr ]],[[105 okr ]],1))</f>
        <v>3</v>
      </c>
    </row>
    <row r="5" spans="2:53">
      <c r="B5" s="4">
        <f>laps_times[[#This Row],[poř]]</f>
        <v>2</v>
      </c>
      <c r="C5" s="1">
        <f>laps_times[[#This Row],[s.č.]]</f>
        <v>122</v>
      </c>
      <c r="D5" s="1" t="str">
        <f>laps_times[[#This Row],[jméno]]</f>
        <v>Macek Petr</v>
      </c>
      <c r="E5" s="2">
        <f>laps_times[[#This Row],[roč]]</f>
        <v>1979</v>
      </c>
      <c r="F5" s="2" t="str">
        <f>laps_times[[#This Row],[kat]]</f>
        <v>M40</v>
      </c>
      <c r="G5" s="2">
        <f>laps_times[[#This Row],[poř_kat]]</f>
        <v>1</v>
      </c>
      <c r="H5" s="1" t="str">
        <f>IF(ISBLANK(laps_times[[#This Row],[klub]]),"-",laps_times[[#This Row],[klub]])</f>
        <v>-</v>
      </c>
      <c r="I5" s="138">
        <f>laps_times[[#This Row],[celk. čas]]</f>
        <v>0.11891898148148149</v>
      </c>
      <c r="J5" s="28">
        <f>SUM(laps_times[[#This Row],[1]:[10]])</f>
        <v>1.1830787037037037E-2</v>
      </c>
      <c r="K5" s="29">
        <f>SUM(laps_times[[#This Row],[11]:[20]])</f>
        <v>1.1185879629629629E-2</v>
      </c>
      <c r="L5" s="29">
        <f>SUM(laps_times[[#This Row],[21]:[30]])</f>
        <v>1.1247800925925923E-2</v>
      </c>
      <c r="M5" s="29">
        <f>SUM(laps_times[[#This Row],[31]:[40]])</f>
        <v>1.1219560185185185E-2</v>
      </c>
      <c r="N5" s="29">
        <f>SUM(laps_times[[#This Row],[41]:[50]])</f>
        <v>1.1270601851851853E-2</v>
      </c>
      <c r="O5" s="29">
        <f>SUM(laps_times[[#This Row],[51]:[60]])</f>
        <v>1.119039351851852E-2</v>
      </c>
      <c r="P5" s="29">
        <f>SUM(laps_times[[#This Row],[61]:[70]])</f>
        <v>1.1252199074074074E-2</v>
      </c>
      <c r="Q5" s="29">
        <f>SUM(laps_times[[#This Row],[71]:[80]])</f>
        <v>1.1231597222222223E-2</v>
      </c>
      <c r="R5" s="29">
        <f>SUM(laps_times[[#This Row],[81]:[90]])</f>
        <v>1.1388541666666667E-2</v>
      </c>
      <c r="S5" s="29">
        <f>SUM(laps_times[[#This Row],[91]:[100]])</f>
        <v>1.1426041666666668E-2</v>
      </c>
      <c r="T5" s="30">
        <f>SUM(laps_times[[#This Row],[101]:[105]])</f>
        <v>5.675115740740741E-3</v>
      </c>
      <c r="U5" s="44">
        <f>IF(km4_splits_ranks[[#This Row],[1 - 10]]="DNF","DNF",RANK(km4_splits_ranks[[#This Row],[1 - 10]],[1 - 10],1))</f>
        <v>3</v>
      </c>
      <c r="V5" s="45">
        <f>IF(km4_splits_ranks[[#This Row],[11 - 20]]="DNF","DNF",RANK(km4_splits_ranks[[#This Row],[11 - 20]],[11 - 20],1))</f>
        <v>4</v>
      </c>
      <c r="W5" s="45">
        <f>IF(km4_splits_ranks[[#This Row],[21 - 30]]="DNF","DNF",RANK(km4_splits_ranks[[#This Row],[21 - 30]],[21 - 30],1))</f>
        <v>3</v>
      </c>
      <c r="X5" s="45">
        <f>IF(km4_splits_ranks[[#This Row],[31 - 40]]="DNF","DNF",RANK(km4_splits_ranks[[#This Row],[31 - 40]],[31 - 40],1))</f>
        <v>2</v>
      </c>
      <c r="Y5" s="45">
        <f>IF(km4_splits_ranks[[#This Row],[41 - 50]]="DNF","DNF",RANK(km4_splits_ranks[[#This Row],[41 - 50]],[41 - 50],1))</f>
        <v>4</v>
      </c>
      <c r="Z5" s="45">
        <f>IF(km4_splits_ranks[[#This Row],[51 - 60]]="DNF","DNF",RANK(km4_splits_ranks[[#This Row],[51 - 60]],[51 - 60],1))</f>
        <v>5</v>
      </c>
      <c r="AA5" s="45">
        <f>IF(km4_splits_ranks[[#This Row],[61 - 70]]="DNF","DNF",RANK(km4_splits_ranks[[#This Row],[61 - 70]],[61 - 70],1))</f>
        <v>5</v>
      </c>
      <c r="AB5" s="45">
        <f>IF(km4_splits_ranks[[#This Row],[71 - 80]]="DNF","DNF",RANK(km4_splits_ranks[[#This Row],[71 - 80]],[71 - 80],1))</f>
        <v>6</v>
      </c>
      <c r="AC5" s="45">
        <f>IF(km4_splits_ranks[[#This Row],[81 - 90]]="DNF","DNF",RANK(km4_splits_ranks[[#This Row],[81 - 90]],[81 - 90],1))</f>
        <v>6</v>
      </c>
      <c r="AD5" s="45">
        <f>IF(km4_splits_ranks[[#This Row],[91 - 100]]="DNF","DNF",RANK(km4_splits_ranks[[#This Row],[91 - 100]],[91 - 100],1))</f>
        <v>7</v>
      </c>
      <c r="AE5" s="46">
        <f>IF(km4_splits_ranks[[#This Row],[101 - 105]]="DNF","DNF",RANK(km4_splits_ranks[[#This Row],[101 - 105]],[101 - 105],1))</f>
        <v>8</v>
      </c>
      <c r="AF5" s="21">
        <f>km4_splits_ranks[[#This Row],[1 - 10]]</f>
        <v>1.1830787037037037E-2</v>
      </c>
      <c r="AG5" s="17">
        <f>IF(km4_splits_ranks[[#This Row],[11 - 20]]="DNF","DNF",km4_splits_ranks[[#This Row],[10 okr ]]+km4_splits_ranks[[#This Row],[11 - 20]])</f>
        <v>2.3016666666666664E-2</v>
      </c>
      <c r="AH5" s="17">
        <f>IF(km4_splits_ranks[[#This Row],[21 - 30]]="DNF","DNF",km4_splits_ranks[[#This Row],[20 okr ]]+km4_splits_ranks[[#This Row],[21 - 30]])</f>
        <v>3.4264467592592586E-2</v>
      </c>
      <c r="AI5" s="17">
        <f>IF(km4_splits_ranks[[#This Row],[31 - 40]]="DNF","DNF",km4_splits_ranks[[#This Row],[30 okr ]]+km4_splits_ranks[[#This Row],[31 - 40]])</f>
        <v>4.5484027777777769E-2</v>
      </c>
      <c r="AJ5" s="17">
        <f>IF(km4_splits_ranks[[#This Row],[41 - 50]]="DNF","DNF",km4_splits_ranks[[#This Row],[40 okr ]]+km4_splits_ranks[[#This Row],[41 - 50]])</f>
        <v>5.675462962962962E-2</v>
      </c>
      <c r="AK5" s="17">
        <f>IF(km4_splits_ranks[[#This Row],[51 - 60]]="DNF","DNF",km4_splits_ranks[[#This Row],[50 okr ]]+km4_splits_ranks[[#This Row],[51 - 60]])</f>
        <v>6.794502314814814E-2</v>
      </c>
      <c r="AL5" s="17">
        <f>IF(km4_splits_ranks[[#This Row],[61 - 70]]="DNF","DNF",km4_splits_ranks[[#This Row],[60 okr ]]+km4_splits_ranks[[#This Row],[61 - 70]])</f>
        <v>7.9197222222222211E-2</v>
      </c>
      <c r="AM5" s="17">
        <f>IF(km4_splits_ranks[[#This Row],[71 - 80]]="DNF","DNF",km4_splits_ranks[[#This Row],[70 okr ]]+km4_splits_ranks[[#This Row],[71 - 80]])</f>
        <v>9.0428819444444433E-2</v>
      </c>
      <c r="AN5" s="17">
        <f>IF(km4_splits_ranks[[#This Row],[81 - 90]]="DNF","DNF",km4_splits_ranks[[#This Row],[80 okr ]]+km4_splits_ranks[[#This Row],[81 - 90]])</f>
        <v>0.1018173611111111</v>
      </c>
      <c r="AO5" s="17">
        <f>IF(km4_splits_ranks[[#This Row],[91 - 100]]="DNF","DNF",km4_splits_ranks[[#This Row],[90 okr ]]+km4_splits_ranks[[#This Row],[91 - 100]])</f>
        <v>0.11324340277777777</v>
      </c>
      <c r="AP5" s="22">
        <f>IF(km4_splits_ranks[[#This Row],[101 - 105]]="DNF","DNF",km4_splits_ranks[[#This Row],[100 okr ]]+km4_splits_ranks[[#This Row],[101 - 105]])</f>
        <v>0.11891851851851851</v>
      </c>
      <c r="AQ5" s="47">
        <f>IF(km4_splits_ranks[[#This Row],[10 okr ]]="DNF","DNF",RANK(km4_splits_ranks[[#This Row],[10 okr ]],[[10 okr ]],1))</f>
        <v>3</v>
      </c>
      <c r="AR5" s="48">
        <f>IF(km4_splits_ranks[[#This Row],[20 okr ]]="DNF","DNF",RANK(km4_splits_ranks[[#This Row],[20 okr ]],[[20 okr ]],1))</f>
        <v>2</v>
      </c>
      <c r="AS5" s="48">
        <f>IF(km4_splits_ranks[[#This Row],[30 okr ]]="DNF","DNF",RANK(km4_splits_ranks[[#This Row],[30 okr ]],[[30 okr ]],1))</f>
        <v>3</v>
      </c>
      <c r="AT5" s="48">
        <f>IF(km4_splits_ranks[[#This Row],[40 okr ]]="DNF","DNF",RANK(km4_splits_ranks[[#This Row],[40 okr ]],[[40 okr ]],1))</f>
        <v>3</v>
      </c>
      <c r="AU5" s="48">
        <f>IF(km4_splits_ranks[[#This Row],[50 okr ]]="DNF","DNF",RANK(km4_splits_ranks[[#This Row],[50 okr ]],[[50 okr ]],1))</f>
        <v>2</v>
      </c>
      <c r="AV5" s="48">
        <f>IF(km4_splits_ranks[[#This Row],[60 okr ]]="DNF","DNF",RANK(km4_splits_ranks[[#This Row],[60 okr ]],[[60 okr ]],1))</f>
        <v>2</v>
      </c>
      <c r="AW5" s="48">
        <f>IF(km4_splits_ranks[[#This Row],[70 okr ]]="DNF","DNF",RANK(km4_splits_ranks[[#This Row],[70 okr ]],[[70 okr ]],1))</f>
        <v>2</v>
      </c>
      <c r="AX5" s="48">
        <f>IF(km4_splits_ranks[[#This Row],[80 okr ]]="DNF","DNF",RANK(km4_splits_ranks[[#This Row],[80 okr ]],[[80 okr ]],1))</f>
        <v>4</v>
      </c>
      <c r="AY5" s="48">
        <f>IF(km4_splits_ranks[[#This Row],[90 okr ]]="DNF","DNF",RANK(km4_splits_ranks[[#This Row],[90 okr ]],[[90 okr ]],1))</f>
        <v>4</v>
      </c>
      <c r="AZ5" s="48">
        <f>IF(km4_splits_ranks[[#This Row],[100 okr ]]="DNF","DNF",RANK(km4_splits_ranks[[#This Row],[100 okr ]],[[100 okr ]],1))</f>
        <v>4</v>
      </c>
      <c r="BA5" s="156">
        <f>IF(km4_splits_ranks[[#This Row],[105 okr ]]="DNF","DNF",RANK(km4_splits_ranks[[#This Row],[105 okr ]],[[105 okr ]],1))</f>
        <v>4</v>
      </c>
    </row>
    <row r="6" spans="2:53">
      <c r="B6" s="4">
        <f>laps_times[[#This Row],[poř]]</f>
        <v>3</v>
      </c>
      <c r="C6" s="1">
        <f>laps_times[[#This Row],[s.č.]]</f>
        <v>1</v>
      </c>
      <c r="D6" s="1" t="str">
        <f>laps_times[[#This Row],[jméno]]</f>
        <v>Churaňová Radka</v>
      </c>
      <c r="E6" s="2">
        <f>laps_times[[#This Row],[roč]]</f>
        <v>1977</v>
      </c>
      <c r="F6" s="2" t="str">
        <f>laps_times[[#This Row],[kat]]</f>
        <v>Z2</v>
      </c>
      <c r="G6" s="2">
        <f>laps_times[[#This Row],[poř_kat]]</f>
        <v>1</v>
      </c>
      <c r="H6" s="1" t="str">
        <f>IF(ISBLANK(laps_times[[#This Row],[klub]]),"-",laps_times[[#This Row],[klub]])</f>
        <v>RR Team</v>
      </c>
      <c r="I6" s="138">
        <f>laps_times[[#This Row],[celk. čas]]</f>
        <v>0.12343981481481481</v>
      </c>
      <c r="J6" s="28">
        <f>SUM(laps_times[[#This Row],[1]:[10]])</f>
        <v>1.1950231481481484E-2</v>
      </c>
      <c r="K6" s="29">
        <f>SUM(laps_times[[#This Row],[11]:[20]])</f>
        <v>1.1408217592592593E-2</v>
      </c>
      <c r="L6" s="29">
        <f>SUM(laps_times[[#This Row],[21]:[30]])</f>
        <v>1.1454398148148148E-2</v>
      </c>
      <c r="M6" s="29">
        <f>SUM(laps_times[[#This Row],[31]:[40]])</f>
        <v>1.1672685185185185E-2</v>
      </c>
      <c r="N6" s="29">
        <f>SUM(laps_times[[#This Row],[41]:[50]])</f>
        <v>1.1774189814814815E-2</v>
      </c>
      <c r="O6" s="29">
        <f>SUM(laps_times[[#This Row],[51]:[60]])</f>
        <v>1.1957870370370369E-2</v>
      </c>
      <c r="P6" s="29">
        <f>SUM(laps_times[[#This Row],[61]:[70]])</f>
        <v>1.1790509259259258E-2</v>
      </c>
      <c r="Q6" s="29">
        <f>SUM(laps_times[[#This Row],[71]:[80]])</f>
        <v>1.2017245370370371E-2</v>
      </c>
      <c r="R6" s="29">
        <f>SUM(laps_times[[#This Row],[81]:[90]])</f>
        <v>1.2021064814814814E-2</v>
      </c>
      <c r="S6" s="29">
        <f>SUM(laps_times[[#This Row],[91]:[100]])</f>
        <v>1.1760069444444445E-2</v>
      </c>
      <c r="T6" s="30">
        <f>SUM(laps_times[[#This Row],[101]:[105]])</f>
        <v>5.6334490740740737E-3</v>
      </c>
      <c r="U6" s="44">
        <f>IF(km4_splits_ranks[[#This Row],[1 - 10]]="DNF","DNF",RANK(km4_splits_ranks[[#This Row],[1 - 10]],[1 - 10],1))</f>
        <v>5</v>
      </c>
      <c r="V6" s="45">
        <f>IF(km4_splits_ranks[[#This Row],[11 - 20]]="DNF","DNF",RANK(km4_splits_ranks[[#This Row],[11 - 20]],[11 - 20],1))</f>
        <v>5</v>
      </c>
      <c r="W6" s="45">
        <f>IF(km4_splits_ranks[[#This Row],[21 - 30]]="DNF","DNF",RANK(km4_splits_ranks[[#This Row],[21 - 30]],[21 - 30],1))</f>
        <v>4</v>
      </c>
      <c r="X6" s="45">
        <f>IF(km4_splits_ranks[[#This Row],[31 - 40]]="DNF","DNF",RANK(km4_splits_ranks[[#This Row],[31 - 40]],[31 - 40],1))</f>
        <v>4</v>
      </c>
      <c r="Y6" s="45">
        <f>IF(km4_splits_ranks[[#This Row],[41 - 50]]="DNF","DNF",RANK(km4_splits_ranks[[#This Row],[41 - 50]],[41 - 50],1))</f>
        <v>7</v>
      </c>
      <c r="Z6" s="45">
        <f>IF(km4_splits_ranks[[#This Row],[51 - 60]]="DNF","DNF",RANK(km4_splits_ranks[[#This Row],[51 - 60]],[51 - 60],1))</f>
        <v>8</v>
      </c>
      <c r="AA6" s="45">
        <f>IF(km4_splits_ranks[[#This Row],[61 - 70]]="DNF","DNF",RANK(km4_splits_ranks[[#This Row],[61 - 70]],[61 - 70],1))</f>
        <v>7</v>
      </c>
      <c r="AB6" s="45">
        <f>IF(km4_splits_ranks[[#This Row],[71 - 80]]="DNF","DNF",RANK(km4_splits_ranks[[#This Row],[71 - 80]],[71 - 80],1))</f>
        <v>7</v>
      </c>
      <c r="AC6" s="45">
        <f>IF(km4_splits_ranks[[#This Row],[81 - 90]]="DNF","DNF",RANK(km4_splits_ranks[[#This Row],[81 - 90]],[81 - 90],1))</f>
        <v>7</v>
      </c>
      <c r="AD6" s="45">
        <f>IF(km4_splits_ranks[[#This Row],[91 - 100]]="DNF","DNF",RANK(km4_splits_ranks[[#This Row],[91 - 100]],[91 - 100],1))</f>
        <v>8</v>
      </c>
      <c r="AE6" s="46">
        <f>IF(km4_splits_ranks[[#This Row],[101 - 105]]="DNF","DNF",RANK(km4_splits_ranks[[#This Row],[101 - 105]],[101 - 105],1))</f>
        <v>7</v>
      </c>
      <c r="AF6" s="21">
        <f>km4_splits_ranks[[#This Row],[1 - 10]]</f>
        <v>1.1950231481481484E-2</v>
      </c>
      <c r="AG6" s="17">
        <f>IF(km4_splits_ranks[[#This Row],[11 - 20]]="DNF","DNF",km4_splits_ranks[[#This Row],[10 okr ]]+km4_splits_ranks[[#This Row],[11 - 20]])</f>
        <v>2.3358449074074077E-2</v>
      </c>
      <c r="AH6" s="17">
        <f>IF(km4_splits_ranks[[#This Row],[21 - 30]]="DNF","DNF",km4_splits_ranks[[#This Row],[20 okr ]]+km4_splits_ranks[[#This Row],[21 - 30]])</f>
        <v>3.4812847222222221E-2</v>
      </c>
      <c r="AI6" s="17">
        <f>IF(km4_splits_ranks[[#This Row],[31 - 40]]="DNF","DNF",km4_splits_ranks[[#This Row],[30 okr ]]+km4_splits_ranks[[#This Row],[31 - 40]])</f>
        <v>4.6485532407407409E-2</v>
      </c>
      <c r="AJ6" s="17">
        <f>IF(km4_splits_ranks[[#This Row],[41 - 50]]="DNF","DNF",km4_splits_ranks[[#This Row],[40 okr ]]+km4_splits_ranks[[#This Row],[41 - 50]])</f>
        <v>5.8259722222222227E-2</v>
      </c>
      <c r="AK6" s="17">
        <f>IF(km4_splits_ranks[[#This Row],[51 - 60]]="DNF","DNF",km4_splits_ranks[[#This Row],[50 okr ]]+km4_splits_ranks[[#This Row],[51 - 60]])</f>
        <v>7.0217592592592595E-2</v>
      </c>
      <c r="AL6" s="17">
        <f>IF(km4_splits_ranks[[#This Row],[61 - 70]]="DNF","DNF",km4_splits_ranks[[#This Row],[60 okr ]]+km4_splits_ranks[[#This Row],[61 - 70]])</f>
        <v>8.2008101851851853E-2</v>
      </c>
      <c r="AM6" s="17">
        <f>IF(km4_splits_ranks[[#This Row],[71 - 80]]="DNF","DNF",km4_splits_ranks[[#This Row],[70 okr ]]+km4_splits_ranks[[#This Row],[71 - 80]])</f>
        <v>9.4025347222222222E-2</v>
      </c>
      <c r="AN6" s="17">
        <f>IF(km4_splits_ranks[[#This Row],[81 - 90]]="DNF","DNF",km4_splits_ranks[[#This Row],[80 okr ]]+km4_splits_ranks[[#This Row],[81 - 90]])</f>
        <v>0.10604641203703703</v>
      </c>
      <c r="AO6" s="17">
        <f>IF(km4_splits_ranks[[#This Row],[91 - 100]]="DNF","DNF",km4_splits_ranks[[#This Row],[90 okr ]]+km4_splits_ranks[[#This Row],[91 - 100]])</f>
        <v>0.11780648148148148</v>
      </c>
      <c r="AP6" s="22">
        <f>IF(km4_splits_ranks[[#This Row],[101 - 105]]="DNF","DNF",km4_splits_ranks[[#This Row],[100 okr ]]+km4_splits_ranks[[#This Row],[101 - 105]])</f>
        <v>0.12343993055555556</v>
      </c>
      <c r="AQ6" s="47">
        <f>IF(km4_splits_ranks[[#This Row],[10 okr ]]="DNF","DNF",RANK(km4_splits_ranks[[#This Row],[10 okr ]],[[10 okr ]],1))</f>
        <v>5</v>
      </c>
      <c r="AR6" s="48">
        <f>IF(km4_splits_ranks[[#This Row],[20 okr ]]="DNF","DNF",RANK(km4_splits_ranks[[#This Row],[20 okr ]],[[20 okr ]],1))</f>
        <v>5</v>
      </c>
      <c r="AS6" s="48">
        <f>IF(km4_splits_ranks[[#This Row],[30 okr ]]="DNF","DNF",RANK(km4_splits_ranks[[#This Row],[30 okr ]],[[30 okr ]],1))</f>
        <v>5</v>
      </c>
      <c r="AT6" s="48">
        <f>IF(km4_splits_ranks[[#This Row],[40 okr ]]="DNF","DNF",RANK(km4_splits_ranks[[#This Row],[40 okr ]],[[40 okr ]],1))</f>
        <v>5</v>
      </c>
      <c r="AU6" s="48">
        <f>IF(km4_splits_ranks[[#This Row],[50 okr ]]="DNF","DNF",RANK(km4_splits_ranks[[#This Row],[50 okr ]],[[50 okr ]],1))</f>
        <v>4</v>
      </c>
      <c r="AV6" s="48">
        <f>IF(km4_splits_ranks[[#This Row],[60 okr ]]="DNF","DNF",RANK(km4_splits_ranks[[#This Row],[60 okr ]],[[60 okr ]],1))</f>
        <v>4</v>
      </c>
      <c r="AW6" s="48">
        <f>IF(km4_splits_ranks[[#This Row],[70 okr ]]="DNF","DNF",RANK(km4_splits_ranks[[#This Row],[70 okr ]],[[70 okr ]],1))</f>
        <v>4</v>
      </c>
      <c r="AX6" s="48">
        <f>IF(km4_splits_ranks[[#This Row],[80 okr ]]="DNF","DNF",RANK(km4_splits_ranks[[#This Row],[80 okr ]],[[80 okr ]],1))</f>
        <v>5</v>
      </c>
      <c r="AY6" s="48">
        <f>IF(km4_splits_ranks[[#This Row],[90 okr ]]="DNF","DNF",RANK(km4_splits_ranks[[#This Row],[90 okr ]],[[90 okr ]],1))</f>
        <v>5</v>
      </c>
      <c r="AZ6" s="48">
        <f>IF(km4_splits_ranks[[#This Row],[100 okr ]]="DNF","DNF",RANK(km4_splits_ranks[[#This Row],[100 okr ]],[[100 okr ]],1))</f>
        <v>5</v>
      </c>
      <c r="BA6" s="156">
        <f>IF(km4_splits_ranks[[#This Row],[105 okr ]]="DNF","DNF",RANK(km4_splits_ranks[[#This Row],[105 okr ]],[[105 okr ]],1))</f>
        <v>5</v>
      </c>
    </row>
    <row r="7" spans="2:53">
      <c r="B7" s="4">
        <f>laps_times[[#This Row],[poř]]</f>
        <v>4</v>
      </c>
      <c r="C7" s="1">
        <f>laps_times[[#This Row],[s.č.]]</f>
        <v>401</v>
      </c>
      <c r="D7" s="1" t="str">
        <f>laps_times[[#This Row],[jméno]]</f>
        <v>Štafeta - JKM</v>
      </c>
      <c r="E7" s="2" t="str">
        <f>laps_times[[#This Row],[roč]]</f>
        <v>štafeta</v>
      </c>
      <c r="F7" s="2" t="str">
        <f>laps_times[[#This Row],[kat]]</f>
        <v>ST</v>
      </c>
      <c r="G7" s="2">
        <f>laps_times[[#This Row],[poř_kat]]</f>
        <v>1</v>
      </c>
      <c r="H7" s="1" t="str">
        <f>IF(ISBLANK(laps_times[[#This Row],[klub]]),"-",laps_times[[#This Row],[klub]])</f>
        <v>Jihočeský klub maratonců</v>
      </c>
      <c r="I7" s="138">
        <f>laps_times[[#This Row],[celk. čas]]</f>
        <v>0.12437615740740741</v>
      </c>
      <c r="J7" s="28">
        <f>SUM(laps_times[[#This Row],[1]:[10]])</f>
        <v>1.2278240740740742E-2</v>
      </c>
      <c r="K7" s="29">
        <f>SUM(laps_times[[#This Row],[11]:[20]])</f>
        <v>1.184988425925926E-2</v>
      </c>
      <c r="L7" s="29">
        <f>SUM(laps_times[[#This Row],[21]:[30]])</f>
        <v>1.1882291666666666E-2</v>
      </c>
      <c r="M7" s="29">
        <f>SUM(laps_times[[#This Row],[31]:[40]])</f>
        <v>1.3089120370370371E-2</v>
      </c>
      <c r="N7" s="29">
        <f>SUM(laps_times[[#This Row],[41]:[50]])</f>
        <v>1.3466550925925927E-2</v>
      </c>
      <c r="O7" s="29">
        <f>SUM(laps_times[[#This Row],[51]:[60]])</f>
        <v>1.1364930555555557E-2</v>
      </c>
      <c r="P7" s="29">
        <f>SUM(laps_times[[#This Row],[61]:[70]])</f>
        <v>1.1520949074074074E-2</v>
      </c>
      <c r="Q7" s="29">
        <f>SUM(laps_times[[#This Row],[71]:[80]])</f>
        <v>1.089699074074074E-2</v>
      </c>
      <c r="R7" s="29">
        <f>SUM(laps_times[[#This Row],[81]:[90]])</f>
        <v>1.1155439814814814E-2</v>
      </c>
      <c r="S7" s="29">
        <f>SUM(laps_times[[#This Row],[91]:[100]])</f>
        <v>1.1407407407407406E-2</v>
      </c>
      <c r="T7" s="30">
        <f>SUM(laps_times[[#This Row],[101]:[105]])</f>
        <v>5.4640046296296303E-3</v>
      </c>
      <c r="U7" s="44">
        <f>IF(km4_splits_ranks[[#This Row],[1 - 10]]="DNF","DNF",RANK(km4_splits_ranks[[#This Row],[1 - 10]],[1 - 10],1))</f>
        <v>8</v>
      </c>
      <c r="V7" s="45">
        <f>IF(km4_splits_ranks[[#This Row],[11 - 20]]="DNF","DNF",RANK(km4_splits_ranks[[#This Row],[11 - 20]],[11 - 20],1))</f>
        <v>7</v>
      </c>
      <c r="W7" s="45">
        <f>IF(km4_splits_ranks[[#This Row],[21 - 30]]="DNF","DNF",RANK(km4_splits_ranks[[#This Row],[21 - 30]],[21 - 30],1))</f>
        <v>7</v>
      </c>
      <c r="X7" s="45">
        <f>IF(km4_splits_ranks[[#This Row],[31 - 40]]="DNF","DNF",RANK(km4_splits_ranks[[#This Row],[31 - 40]],[31 - 40],1))</f>
        <v>20</v>
      </c>
      <c r="Y7" s="45">
        <f>IF(km4_splits_ranks[[#This Row],[41 - 50]]="DNF","DNF",RANK(km4_splits_ranks[[#This Row],[41 - 50]],[41 - 50],1))</f>
        <v>22</v>
      </c>
      <c r="Z7" s="45">
        <f>IF(km4_splits_ranks[[#This Row],[51 - 60]]="DNF","DNF",RANK(km4_splits_ranks[[#This Row],[51 - 60]],[51 - 60],1))</f>
        <v>6</v>
      </c>
      <c r="AA7" s="45">
        <f>IF(km4_splits_ranks[[#This Row],[61 - 70]]="DNF","DNF",RANK(km4_splits_ranks[[#This Row],[61 - 70]],[61 - 70],1))</f>
        <v>6</v>
      </c>
      <c r="AB7" s="45">
        <f>IF(km4_splits_ranks[[#This Row],[71 - 80]]="DNF","DNF",RANK(km4_splits_ranks[[#This Row],[71 - 80]],[71 - 80],1))</f>
        <v>4</v>
      </c>
      <c r="AC7" s="45">
        <f>IF(km4_splits_ranks[[#This Row],[81 - 90]]="DNF","DNF",RANK(km4_splits_ranks[[#This Row],[81 - 90]],[81 - 90],1))</f>
        <v>4</v>
      </c>
      <c r="AD7" s="45">
        <f>IF(km4_splits_ranks[[#This Row],[91 - 100]]="DNF","DNF",RANK(km4_splits_ranks[[#This Row],[91 - 100]],[91 - 100],1))</f>
        <v>6</v>
      </c>
      <c r="AE7" s="46">
        <f>IF(km4_splits_ranks[[#This Row],[101 - 105]]="DNF","DNF",RANK(km4_splits_ranks[[#This Row],[101 - 105]],[101 - 105],1))</f>
        <v>5</v>
      </c>
      <c r="AF7" s="21">
        <f>km4_splits_ranks[[#This Row],[1 - 10]]</f>
        <v>1.2278240740740742E-2</v>
      </c>
      <c r="AG7" s="17">
        <f>IF(km4_splits_ranks[[#This Row],[11 - 20]]="DNF","DNF",km4_splits_ranks[[#This Row],[10 okr ]]+km4_splits_ranks[[#This Row],[11 - 20]])</f>
        <v>2.4128125E-2</v>
      </c>
      <c r="AH7" s="17">
        <f>IF(km4_splits_ranks[[#This Row],[21 - 30]]="DNF","DNF",km4_splits_ranks[[#This Row],[20 okr ]]+km4_splits_ranks[[#This Row],[21 - 30]])</f>
        <v>3.601041666666667E-2</v>
      </c>
      <c r="AI7" s="17">
        <f>IF(km4_splits_ranks[[#This Row],[31 - 40]]="DNF","DNF",km4_splits_ranks[[#This Row],[30 okr ]]+km4_splits_ranks[[#This Row],[31 - 40]])</f>
        <v>4.9099537037037039E-2</v>
      </c>
      <c r="AJ7" s="17">
        <f>IF(km4_splits_ranks[[#This Row],[41 - 50]]="DNF","DNF",km4_splits_ranks[[#This Row],[40 okr ]]+km4_splits_ranks[[#This Row],[41 - 50]])</f>
        <v>6.2566087962962966E-2</v>
      </c>
      <c r="AK7" s="17">
        <f>IF(km4_splits_ranks[[#This Row],[51 - 60]]="DNF","DNF",km4_splits_ranks[[#This Row],[50 okr ]]+km4_splits_ranks[[#This Row],[51 - 60]])</f>
        <v>7.3931018518518521E-2</v>
      </c>
      <c r="AL7" s="17">
        <f>IF(km4_splits_ranks[[#This Row],[61 - 70]]="DNF","DNF",km4_splits_ranks[[#This Row],[60 okr ]]+km4_splits_ranks[[#This Row],[61 - 70]])</f>
        <v>8.545196759259259E-2</v>
      </c>
      <c r="AM7" s="17">
        <f>IF(km4_splits_ranks[[#This Row],[71 - 80]]="DNF","DNF",km4_splits_ranks[[#This Row],[70 okr ]]+km4_splits_ranks[[#This Row],[71 - 80]])</f>
        <v>9.6348958333333332E-2</v>
      </c>
      <c r="AN7" s="17">
        <f>IF(km4_splits_ranks[[#This Row],[81 - 90]]="DNF","DNF",km4_splits_ranks[[#This Row],[80 okr ]]+km4_splits_ranks[[#This Row],[81 - 90]])</f>
        <v>0.10750439814814815</v>
      </c>
      <c r="AO7" s="17">
        <f>IF(km4_splits_ranks[[#This Row],[91 - 100]]="DNF","DNF",km4_splits_ranks[[#This Row],[90 okr ]]+km4_splits_ranks[[#This Row],[91 - 100]])</f>
        <v>0.11891180555555556</v>
      </c>
      <c r="AP7" s="22">
        <f>IF(km4_splits_ranks[[#This Row],[101 - 105]]="DNF","DNF",km4_splits_ranks[[#This Row],[100 okr ]]+km4_splits_ranks[[#This Row],[101 - 105]])</f>
        <v>0.12437581018518519</v>
      </c>
      <c r="AQ7" s="47">
        <f>IF(km4_splits_ranks[[#This Row],[10 okr ]]="DNF","DNF",RANK(km4_splits_ranks[[#This Row],[10 okr ]],[[10 okr ]],1))</f>
        <v>8</v>
      </c>
      <c r="AR7" s="48">
        <f>IF(km4_splits_ranks[[#This Row],[20 okr ]]="DNF","DNF",RANK(km4_splits_ranks[[#This Row],[20 okr ]],[[20 okr ]],1))</f>
        <v>7</v>
      </c>
      <c r="AS7" s="48">
        <f>IF(km4_splits_ranks[[#This Row],[30 okr ]]="DNF","DNF",RANK(km4_splits_ranks[[#This Row],[30 okr ]],[[30 okr ]],1))</f>
        <v>8</v>
      </c>
      <c r="AT7" s="48">
        <f>IF(km4_splits_ranks[[#This Row],[40 okr ]]="DNF","DNF",RANK(km4_splits_ranks[[#This Row],[40 okr ]],[[40 okr ]],1))</f>
        <v>10</v>
      </c>
      <c r="AU7" s="48">
        <f>IF(km4_splits_ranks[[#This Row],[50 okr ]]="DNF","DNF",RANK(km4_splits_ranks[[#This Row],[50 okr ]],[[50 okr ]],1))</f>
        <v>11</v>
      </c>
      <c r="AV7" s="48">
        <f>IF(km4_splits_ranks[[#This Row],[60 okr ]]="DNF","DNF",RANK(km4_splits_ranks[[#This Row],[60 okr ]],[[60 okr ]],1))</f>
        <v>9</v>
      </c>
      <c r="AW7" s="48">
        <f>IF(km4_splits_ranks[[#This Row],[70 okr ]]="DNF","DNF",RANK(km4_splits_ranks[[#This Row],[70 okr ]],[[70 okr ]],1))</f>
        <v>7</v>
      </c>
      <c r="AX7" s="48">
        <f>IF(km4_splits_ranks[[#This Row],[80 okr ]]="DNF","DNF",RANK(km4_splits_ranks[[#This Row],[80 okr ]],[[80 okr ]],1))</f>
        <v>7</v>
      </c>
      <c r="AY7" s="48">
        <f>IF(km4_splits_ranks[[#This Row],[90 okr ]]="DNF","DNF",RANK(km4_splits_ranks[[#This Row],[90 okr ]],[[90 okr ]],1))</f>
        <v>6</v>
      </c>
      <c r="AZ7" s="48">
        <f>IF(km4_splits_ranks[[#This Row],[100 okr ]]="DNF","DNF",RANK(km4_splits_ranks[[#This Row],[100 okr ]],[[100 okr ]],1))</f>
        <v>6</v>
      </c>
      <c r="BA7" s="156">
        <f>IF(km4_splits_ranks[[#This Row],[105 okr ]]="DNF","DNF",RANK(km4_splits_ranks[[#This Row],[105 okr ]],[[105 okr ]],1))</f>
        <v>6</v>
      </c>
    </row>
    <row r="8" spans="2:53">
      <c r="B8" s="4">
        <f>laps_times[[#This Row],[poř]]</f>
        <v>5</v>
      </c>
      <c r="C8" s="1">
        <f>laps_times[[#This Row],[s.č.]]</f>
        <v>404</v>
      </c>
      <c r="D8" s="1" t="str">
        <f>laps_times[[#This Row],[jméno]]</f>
        <v>Štafeta - Běžím.pro</v>
      </c>
      <c r="E8" s="2" t="str">
        <f>laps_times[[#This Row],[roč]]</f>
        <v>štafeta</v>
      </c>
      <c r="F8" s="2" t="str">
        <f>laps_times[[#This Row],[kat]]</f>
        <v>ST</v>
      </c>
      <c r="G8" s="2">
        <f>laps_times[[#This Row],[poř_kat]]</f>
        <v>2</v>
      </c>
      <c r="H8" s="1" t="str">
        <f>IF(ISBLANK(laps_times[[#This Row],[klub]]),"-",laps_times[[#This Row],[klub]])</f>
        <v>Běžímpro.cz</v>
      </c>
      <c r="I8" s="138">
        <f>laps_times[[#This Row],[celk. čas]]</f>
        <v>0.12866666666666668</v>
      </c>
      <c r="J8" s="28">
        <f>SUM(laps_times[[#This Row],[1]:[10]])</f>
        <v>1.2128819444444446E-2</v>
      </c>
      <c r="K8" s="29">
        <f>SUM(laps_times[[#This Row],[11]:[20]])</f>
        <v>1.2000925925925927E-2</v>
      </c>
      <c r="L8" s="29">
        <f>SUM(laps_times[[#This Row],[21]:[30]])</f>
        <v>1.1796296296296296E-2</v>
      </c>
      <c r="M8" s="29">
        <f>SUM(laps_times[[#This Row],[31]:[40]])</f>
        <v>1.1712962962962963E-2</v>
      </c>
      <c r="N8" s="29">
        <f>SUM(laps_times[[#This Row],[41]:[50]])</f>
        <v>1.172349537037037E-2</v>
      </c>
      <c r="O8" s="29">
        <f>SUM(laps_times[[#This Row],[51]:[60]])</f>
        <v>1.2801967592592594E-2</v>
      </c>
      <c r="P8" s="29">
        <f>SUM(laps_times[[#This Row],[61]:[70]])</f>
        <v>1.3705787037037037E-2</v>
      </c>
      <c r="Q8" s="29">
        <f>SUM(laps_times[[#This Row],[71]:[80]])</f>
        <v>1.2588194444444444E-2</v>
      </c>
      <c r="R8" s="29">
        <f>SUM(laps_times[[#This Row],[81]:[90]])</f>
        <v>1.229837962962963E-2</v>
      </c>
      <c r="S8" s="29">
        <f>SUM(laps_times[[#This Row],[91]:[100]])</f>
        <v>1.2136458333333332E-2</v>
      </c>
      <c r="T8" s="30">
        <f>SUM(laps_times[[#This Row],[101]:[105]])</f>
        <v>5.7734953703703715E-3</v>
      </c>
      <c r="U8" s="44">
        <f>IF(km4_splits_ranks[[#This Row],[1 - 10]]="DNF","DNF",RANK(km4_splits_ranks[[#This Row],[1 - 10]],[1 - 10],1))</f>
        <v>7</v>
      </c>
      <c r="V8" s="45">
        <f>IF(km4_splits_ranks[[#This Row],[11 - 20]]="DNF","DNF",RANK(km4_splits_ranks[[#This Row],[11 - 20]],[11 - 20],1))</f>
        <v>12</v>
      </c>
      <c r="W8" s="45">
        <f>IF(km4_splits_ranks[[#This Row],[21 - 30]]="DNF","DNF",RANK(km4_splits_ranks[[#This Row],[21 - 30]],[21 - 30],1))</f>
        <v>6</v>
      </c>
      <c r="X8" s="45">
        <f>IF(km4_splits_ranks[[#This Row],[31 - 40]]="DNF","DNF",RANK(km4_splits_ranks[[#This Row],[31 - 40]],[31 - 40],1))</f>
        <v>6</v>
      </c>
      <c r="Y8" s="45">
        <f>IF(km4_splits_ranks[[#This Row],[41 - 50]]="DNF","DNF",RANK(km4_splits_ranks[[#This Row],[41 - 50]],[41 - 50],1))</f>
        <v>6</v>
      </c>
      <c r="Z8" s="45">
        <f>IF(km4_splits_ranks[[#This Row],[51 - 60]]="DNF","DNF",RANK(km4_splits_ranks[[#This Row],[51 - 60]],[51 - 60],1))</f>
        <v>12</v>
      </c>
      <c r="AA8" s="45">
        <f>IF(km4_splits_ranks[[#This Row],[61 - 70]]="DNF","DNF",RANK(km4_splits_ranks[[#This Row],[61 - 70]],[61 - 70],1))</f>
        <v>19</v>
      </c>
      <c r="AB8" s="45">
        <f>IF(km4_splits_ranks[[#This Row],[71 - 80]]="DNF","DNF",RANK(km4_splits_ranks[[#This Row],[71 - 80]],[71 - 80],1))</f>
        <v>9</v>
      </c>
      <c r="AC8" s="45">
        <f>IF(km4_splits_ranks[[#This Row],[81 - 90]]="DNF","DNF",RANK(km4_splits_ranks[[#This Row],[81 - 90]],[81 - 90],1))</f>
        <v>8</v>
      </c>
      <c r="AD8" s="45">
        <f>IF(km4_splits_ranks[[#This Row],[91 - 100]]="DNF","DNF",RANK(km4_splits_ranks[[#This Row],[91 - 100]],[91 - 100],1))</f>
        <v>9</v>
      </c>
      <c r="AE8" s="46">
        <f>IF(km4_splits_ranks[[#This Row],[101 - 105]]="DNF","DNF",RANK(km4_splits_ranks[[#This Row],[101 - 105]],[101 - 105],1))</f>
        <v>9</v>
      </c>
      <c r="AF8" s="21">
        <f>km4_splits_ranks[[#This Row],[1 - 10]]</f>
        <v>1.2128819444444446E-2</v>
      </c>
      <c r="AG8" s="17">
        <f>IF(km4_splits_ranks[[#This Row],[11 - 20]]="DNF","DNF",km4_splits_ranks[[#This Row],[10 okr ]]+km4_splits_ranks[[#This Row],[11 - 20]])</f>
        <v>2.4129745370370374E-2</v>
      </c>
      <c r="AH8" s="17">
        <f>IF(km4_splits_ranks[[#This Row],[21 - 30]]="DNF","DNF",km4_splits_ranks[[#This Row],[20 okr ]]+km4_splits_ranks[[#This Row],[21 - 30]])</f>
        <v>3.5926041666666672E-2</v>
      </c>
      <c r="AI8" s="17">
        <f>IF(km4_splits_ranks[[#This Row],[31 - 40]]="DNF","DNF",km4_splits_ranks[[#This Row],[30 okr ]]+km4_splits_ranks[[#This Row],[31 - 40]])</f>
        <v>4.7639004629629639E-2</v>
      </c>
      <c r="AJ8" s="17">
        <f>IF(km4_splits_ranks[[#This Row],[41 - 50]]="DNF","DNF",km4_splits_ranks[[#This Row],[40 okr ]]+km4_splits_ranks[[#This Row],[41 - 50]])</f>
        <v>5.9362500000000012E-2</v>
      </c>
      <c r="AK8" s="17">
        <f>IF(km4_splits_ranks[[#This Row],[51 - 60]]="DNF","DNF",km4_splits_ranks[[#This Row],[50 okr ]]+km4_splits_ranks[[#This Row],[51 - 60]])</f>
        <v>7.216446759259261E-2</v>
      </c>
      <c r="AL8" s="17">
        <f>IF(km4_splits_ranks[[#This Row],[61 - 70]]="DNF","DNF",km4_splits_ranks[[#This Row],[60 okr ]]+km4_splits_ranks[[#This Row],[61 - 70]])</f>
        <v>8.5870254629629647E-2</v>
      </c>
      <c r="AM8" s="17">
        <f>IF(km4_splits_ranks[[#This Row],[71 - 80]]="DNF","DNF",km4_splits_ranks[[#This Row],[70 okr ]]+km4_splits_ranks[[#This Row],[71 - 80]])</f>
        <v>9.8458449074074084E-2</v>
      </c>
      <c r="AN8" s="17">
        <f>IF(km4_splits_ranks[[#This Row],[81 - 90]]="DNF","DNF",km4_splits_ranks[[#This Row],[80 okr ]]+km4_splits_ranks[[#This Row],[81 - 90]])</f>
        <v>0.11075682870370371</v>
      </c>
      <c r="AO8" s="17">
        <f>IF(km4_splits_ranks[[#This Row],[91 - 100]]="DNF","DNF",km4_splits_ranks[[#This Row],[90 okr ]]+km4_splits_ranks[[#This Row],[91 - 100]])</f>
        <v>0.12289328703703704</v>
      </c>
      <c r="AP8" s="22">
        <f>IF(km4_splits_ranks[[#This Row],[101 - 105]]="DNF","DNF",km4_splits_ranks[[#This Row],[100 okr ]]+km4_splits_ranks[[#This Row],[101 - 105]])</f>
        <v>0.12866678240740742</v>
      </c>
      <c r="AQ8" s="47">
        <f>IF(km4_splits_ranks[[#This Row],[10 okr ]]="DNF","DNF",RANK(km4_splits_ranks[[#This Row],[10 okr ]],[[10 okr ]],1))</f>
        <v>7</v>
      </c>
      <c r="AR8" s="48">
        <f>IF(km4_splits_ranks[[#This Row],[20 okr ]]="DNF","DNF",RANK(km4_splits_ranks[[#This Row],[20 okr ]],[[20 okr ]],1))</f>
        <v>8</v>
      </c>
      <c r="AS8" s="48">
        <f>IF(km4_splits_ranks[[#This Row],[30 okr ]]="DNF","DNF",RANK(km4_splits_ranks[[#This Row],[30 okr ]],[[30 okr ]],1))</f>
        <v>7</v>
      </c>
      <c r="AT8" s="48">
        <f>IF(km4_splits_ranks[[#This Row],[40 okr ]]="DNF","DNF",RANK(km4_splits_ranks[[#This Row],[40 okr ]],[[40 okr ]],1))</f>
        <v>6</v>
      </c>
      <c r="AU8" s="48">
        <f>IF(km4_splits_ranks[[#This Row],[50 okr ]]="DNF","DNF",RANK(km4_splits_ranks[[#This Row],[50 okr ]],[[50 okr ]],1))</f>
        <v>6</v>
      </c>
      <c r="AV8" s="48">
        <f>IF(km4_splits_ranks[[#This Row],[60 okr ]]="DNF","DNF",RANK(km4_splits_ranks[[#This Row],[60 okr ]],[[60 okr ]],1))</f>
        <v>6</v>
      </c>
      <c r="AW8" s="48">
        <f>IF(km4_splits_ranks[[#This Row],[70 okr ]]="DNF","DNF",RANK(km4_splits_ranks[[#This Row],[70 okr ]],[[70 okr ]],1))</f>
        <v>8</v>
      </c>
      <c r="AX8" s="48">
        <f>IF(km4_splits_ranks[[#This Row],[80 okr ]]="DNF","DNF",RANK(km4_splits_ranks[[#This Row],[80 okr ]],[[80 okr ]],1))</f>
        <v>9</v>
      </c>
      <c r="AY8" s="48">
        <f>IF(km4_splits_ranks[[#This Row],[90 okr ]]="DNF","DNF",RANK(km4_splits_ranks[[#This Row],[90 okr ]],[[90 okr ]],1))</f>
        <v>9</v>
      </c>
      <c r="AZ8" s="48">
        <f>IF(km4_splits_ranks[[#This Row],[100 okr ]]="DNF","DNF",RANK(km4_splits_ranks[[#This Row],[100 okr ]],[[100 okr ]],1))</f>
        <v>7</v>
      </c>
      <c r="BA8" s="156">
        <f>IF(km4_splits_ranks[[#This Row],[105 okr ]]="DNF","DNF",RANK(km4_splits_ranks[[#This Row],[105 okr ]],[[105 okr ]],1))</f>
        <v>7</v>
      </c>
    </row>
    <row r="9" spans="2:53">
      <c r="B9" s="4">
        <f>laps_times[[#This Row],[poř]]</f>
        <v>6</v>
      </c>
      <c r="C9" s="1">
        <f>laps_times[[#This Row],[s.č.]]</f>
        <v>16</v>
      </c>
      <c r="D9" s="1" t="str">
        <f>laps_times[[#This Row],[jméno]]</f>
        <v>Rokos Lukáš</v>
      </c>
      <c r="E9" s="2">
        <f>laps_times[[#This Row],[roč]]</f>
        <v>1987</v>
      </c>
      <c r="F9" s="2" t="str">
        <f>laps_times[[#This Row],[kat]]</f>
        <v>M30</v>
      </c>
      <c r="G9" s="2">
        <f>laps_times[[#This Row],[poř_kat]]</f>
        <v>2</v>
      </c>
      <c r="H9" s="1" t="str">
        <f>IF(ISBLANK(laps_times[[#This Row],[klub]]),"-",laps_times[[#This Row],[klub]])</f>
        <v>Jiskra Třeboň</v>
      </c>
      <c r="I9" s="138">
        <f>laps_times[[#This Row],[celk. čas]]</f>
        <v>0.13003587962962962</v>
      </c>
      <c r="J9" s="28">
        <f>SUM(laps_times[[#This Row],[1]:[10]])</f>
        <v>1.1863310185185185E-2</v>
      </c>
      <c r="K9" s="29">
        <f>SUM(laps_times[[#This Row],[11]:[20]])</f>
        <v>1.1170601851851853E-2</v>
      </c>
      <c r="L9" s="29">
        <f>SUM(laps_times[[#This Row],[21]:[30]])</f>
        <v>1.1216550925925923E-2</v>
      </c>
      <c r="M9" s="29">
        <f>SUM(laps_times[[#This Row],[31]:[40]])</f>
        <v>1.1224074074074074E-2</v>
      </c>
      <c r="N9" s="29">
        <f>SUM(laps_times[[#This Row],[41]:[50]])</f>
        <v>1.1633680555555559E-2</v>
      </c>
      <c r="O9" s="29">
        <f>SUM(laps_times[[#This Row],[51]:[60]])</f>
        <v>1.1862615740740741E-2</v>
      </c>
      <c r="P9" s="29">
        <f>SUM(laps_times[[#This Row],[61]:[70]])</f>
        <v>1.2373263888888889E-2</v>
      </c>
      <c r="Q9" s="29">
        <f>SUM(laps_times[[#This Row],[71]:[80]])</f>
        <v>1.3445486111111109E-2</v>
      </c>
      <c r="R9" s="29">
        <f>SUM(laps_times[[#This Row],[81]:[90]])</f>
        <v>1.4386342592592591E-2</v>
      </c>
      <c r="S9" s="29">
        <f>SUM(laps_times[[#This Row],[91]:[100]])</f>
        <v>1.4025115740740741E-2</v>
      </c>
      <c r="T9" s="30">
        <f>SUM(laps_times[[#This Row],[101]:[105]])</f>
        <v>6.8346064814814814E-3</v>
      </c>
      <c r="U9" s="44">
        <f>IF(km4_splits_ranks[[#This Row],[1 - 10]]="DNF","DNF",RANK(km4_splits_ranks[[#This Row],[1 - 10]],[1 - 10],1))</f>
        <v>4</v>
      </c>
      <c r="V9" s="45">
        <f>IF(km4_splits_ranks[[#This Row],[11 - 20]]="DNF","DNF",RANK(km4_splits_ranks[[#This Row],[11 - 20]],[11 - 20],1))</f>
        <v>3</v>
      </c>
      <c r="W9" s="45">
        <f>IF(km4_splits_ranks[[#This Row],[21 - 30]]="DNF","DNF",RANK(km4_splits_ranks[[#This Row],[21 - 30]],[21 - 30],1))</f>
        <v>2</v>
      </c>
      <c r="X9" s="45">
        <f>IF(km4_splits_ranks[[#This Row],[31 - 40]]="DNF","DNF",RANK(km4_splits_ranks[[#This Row],[31 - 40]],[31 - 40],1))</f>
        <v>3</v>
      </c>
      <c r="Y9" s="45">
        <f>IF(km4_splits_ranks[[#This Row],[41 - 50]]="DNF","DNF",RANK(km4_splits_ranks[[#This Row],[41 - 50]],[41 - 50],1))</f>
        <v>5</v>
      </c>
      <c r="Z9" s="45">
        <f>IF(km4_splits_ranks[[#This Row],[51 - 60]]="DNF","DNF",RANK(km4_splits_ranks[[#This Row],[51 - 60]],[51 - 60],1))</f>
        <v>7</v>
      </c>
      <c r="AA9" s="45">
        <f>IF(km4_splits_ranks[[#This Row],[61 - 70]]="DNF","DNF",RANK(km4_splits_ranks[[#This Row],[61 - 70]],[61 - 70],1))</f>
        <v>8</v>
      </c>
      <c r="AB9" s="45">
        <f>IF(km4_splits_ranks[[#This Row],[71 - 80]]="DNF","DNF",RANK(km4_splits_ranks[[#This Row],[71 - 80]],[71 - 80],1))</f>
        <v>15</v>
      </c>
      <c r="AC9" s="45">
        <f>IF(km4_splits_ranks[[#This Row],[81 - 90]]="DNF","DNF",RANK(km4_splits_ranks[[#This Row],[81 - 90]],[81 - 90],1))</f>
        <v>22</v>
      </c>
      <c r="AD9" s="45">
        <f>IF(km4_splits_ranks[[#This Row],[91 - 100]]="DNF","DNF",RANK(km4_splits_ranks[[#This Row],[91 - 100]],[91 - 100],1))</f>
        <v>16</v>
      </c>
      <c r="AE9" s="46">
        <f>IF(km4_splits_ranks[[#This Row],[101 - 105]]="DNF","DNF",RANK(km4_splits_ranks[[#This Row],[101 - 105]],[101 - 105],1))</f>
        <v>18</v>
      </c>
      <c r="AF9" s="21">
        <f>km4_splits_ranks[[#This Row],[1 - 10]]</f>
        <v>1.1863310185185185E-2</v>
      </c>
      <c r="AG9" s="17">
        <f>IF(km4_splits_ranks[[#This Row],[11 - 20]]="DNF","DNF",km4_splits_ranks[[#This Row],[10 okr ]]+km4_splits_ranks[[#This Row],[11 - 20]])</f>
        <v>2.3033912037037037E-2</v>
      </c>
      <c r="AH9" s="17">
        <f>IF(km4_splits_ranks[[#This Row],[21 - 30]]="DNF","DNF",km4_splits_ranks[[#This Row],[20 okr ]]+km4_splits_ranks[[#This Row],[21 - 30]])</f>
        <v>3.4250462962962962E-2</v>
      </c>
      <c r="AI9" s="17">
        <f>IF(km4_splits_ranks[[#This Row],[31 - 40]]="DNF","DNF",km4_splits_ranks[[#This Row],[30 okr ]]+km4_splits_ranks[[#This Row],[31 - 40]])</f>
        <v>4.5474537037037036E-2</v>
      </c>
      <c r="AJ9" s="17">
        <f>IF(km4_splits_ranks[[#This Row],[41 - 50]]="DNF","DNF",km4_splits_ranks[[#This Row],[40 okr ]]+km4_splits_ranks[[#This Row],[41 - 50]])</f>
        <v>5.7108217592592596E-2</v>
      </c>
      <c r="AK9" s="17">
        <f>IF(km4_splits_ranks[[#This Row],[51 - 60]]="DNF","DNF",km4_splits_ranks[[#This Row],[50 okr ]]+km4_splits_ranks[[#This Row],[51 - 60]])</f>
        <v>6.8970833333333342E-2</v>
      </c>
      <c r="AL9" s="17">
        <f>IF(km4_splits_ranks[[#This Row],[61 - 70]]="DNF","DNF",km4_splits_ranks[[#This Row],[60 okr ]]+km4_splits_ranks[[#This Row],[61 - 70]])</f>
        <v>8.1344097222222231E-2</v>
      </c>
      <c r="AM9" s="17">
        <f>IF(km4_splits_ranks[[#This Row],[71 - 80]]="DNF","DNF",km4_splits_ranks[[#This Row],[70 okr ]]+km4_splits_ranks[[#This Row],[71 - 80]])</f>
        <v>9.4789583333333344E-2</v>
      </c>
      <c r="AN9" s="17">
        <f>IF(km4_splits_ranks[[#This Row],[81 - 90]]="DNF","DNF",km4_splits_ranks[[#This Row],[80 okr ]]+km4_splits_ranks[[#This Row],[81 - 90]])</f>
        <v>0.10917592592592594</v>
      </c>
      <c r="AO9" s="17">
        <f>IF(km4_splits_ranks[[#This Row],[91 - 100]]="DNF","DNF",km4_splits_ranks[[#This Row],[90 okr ]]+km4_splits_ranks[[#This Row],[91 - 100]])</f>
        <v>0.12320104166666668</v>
      </c>
      <c r="AP9" s="22">
        <f>IF(km4_splits_ranks[[#This Row],[101 - 105]]="DNF","DNF",km4_splits_ranks[[#This Row],[100 okr ]]+km4_splits_ranks[[#This Row],[101 - 105]])</f>
        <v>0.13003564814814816</v>
      </c>
      <c r="AQ9" s="47">
        <f>IF(km4_splits_ranks[[#This Row],[10 okr ]]="DNF","DNF",RANK(km4_splits_ranks[[#This Row],[10 okr ]],[[10 okr ]],1))</f>
        <v>4</v>
      </c>
      <c r="AR9" s="48">
        <f>IF(km4_splits_ranks[[#This Row],[20 okr ]]="DNF","DNF",RANK(km4_splits_ranks[[#This Row],[20 okr ]],[[20 okr ]],1))</f>
        <v>3</v>
      </c>
      <c r="AS9" s="48">
        <f>IF(km4_splits_ranks[[#This Row],[30 okr ]]="DNF","DNF",RANK(km4_splits_ranks[[#This Row],[30 okr ]],[[30 okr ]],1))</f>
        <v>2</v>
      </c>
      <c r="AT9" s="48">
        <f>IF(km4_splits_ranks[[#This Row],[40 okr ]]="DNF","DNF",RANK(km4_splits_ranks[[#This Row],[40 okr ]],[[40 okr ]],1))</f>
        <v>2</v>
      </c>
      <c r="AU9" s="48">
        <f>IF(km4_splits_ranks[[#This Row],[50 okr ]]="DNF","DNF",RANK(km4_splits_ranks[[#This Row],[50 okr ]],[[50 okr ]],1))</f>
        <v>3</v>
      </c>
      <c r="AV9" s="48">
        <f>IF(km4_splits_ranks[[#This Row],[60 okr ]]="DNF","DNF",RANK(km4_splits_ranks[[#This Row],[60 okr ]],[[60 okr ]],1))</f>
        <v>3</v>
      </c>
      <c r="AW9" s="48">
        <f>IF(km4_splits_ranks[[#This Row],[70 okr ]]="DNF","DNF",RANK(km4_splits_ranks[[#This Row],[70 okr ]],[[70 okr ]],1))</f>
        <v>3</v>
      </c>
      <c r="AX9" s="48">
        <f>IF(km4_splits_ranks[[#This Row],[80 okr ]]="DNF","DNF",RANK(km4_splits_ranks[[#This Row],[80 okr ]],[[80 okr ]],1))</f>
        <v>6</v>
      </c>
      <c r="AY9" s="48">
        <f>IF(km4_splits_ranks[[#This Row],[90 okr ]]="DNF","DNF",RANK(km4_splits_ranks[[#This Row],[90 okr ]],[[90 okr ]],1))</f>
        <v>7</v>
      </c>
      <c r="AZ9" s="48">
        <f>IF(km4_splits_ranks[[#This Row],[100 okr ]]="DNF","DNF",RANK(km4_splits_ranks[[#This Row],[100 okr ]],[[100 okr ]],1))</f>
        <v>8</v>
      </c>
      <c r="BA9" s="156">
        <f>IF(km4_splits_ranks[[#This Row],[105 okr ]]="DNF","DNF",RANK(km4_splits_ranks[[#This Row],[105 okr ]],[[105 okr ]],1))</f>
        <v>8</v>
      </c>
    </row>
    <row r="10" spans="2:53">
      <c r="B10" s="4">
        <f>laps_times[[#This Row],[poř]]</f>
        <v>7</v>
      </c>
      <c r="C10" s="1">
        <f>laps_times[[#This Row],[s.č.]]</f>
        <v>34</v>
      </c>
      <c r="D10" s="1" t="str">
        <f>laps_times[[#This Row],[jméno]]</f>
        <v>Kasík Konstantin</v>
      </c>
      <c r="E10" s="2">
        <f>laps_times[[#This Row],[roč]]</f>
        <v>1978</v>
      </c>
      <c r="F10" s="2" t="str">
        <f>laps_times[[#This Row],[kat]]</f>
        <v>M40</v>
      </c>
      <c r="G10" s="2">
        <f>laps_times[[#This Row],[poř_kat]]</f>
        <v>2</v>
      </c>
      <c r="H10" s="1" t="str">
        <f>IF(ISBLANK(laps_times[[#This Row],[klub]]),"-",laps_times[[#This Row],[klub]])</f>
        <v>Afinpol</v>
      </c>
      <c r="I10" s="138">
        <f>laps_times[[#This Row],[celk. čas]]</f>
        <v>0.13100347222222222</v>
      </c>
      <c r="J10" s="28">
        <f>SUM(laps_times[[#This Row],[1]:[10]])</f>
        <v>1.3006597222222221E-2</v>
      </c>
      <c r="K10" s="29">
        <f>SUM(laps_times[[#This Row],[11]:[20]])</f>
        <v>1.1922337962962964E-2</v>
      </c>
      <c r="L10" s="29">
        <f>SUM(laps_times[[#This Row],[21]:[30]])</f>
        <v>1.1997337962962963E-2</v>
      </c>
      <c r="M10" s="29">
        <f>SUM(laps_times[[#This Row],[31]:[40]])</f>
        <v>1.2011689814814815E-2</v>
      </c>
      <c r="N10" s="29">
        <f>SUM(laps_times[[#This Row],[41]:[50]])</f>
        <v>1.2211342592592593E-2</v>
      </c>
      <c r="O10" s="29">
        <f>SUM(laps_times[[#This Row],[51]:[60]])</f>
        <v>1.2274305555555556E-2</v>
      </c>
      <c r="P10" s="29">
        <f>SUM(laps_times[[#This Row],[61]:[70]])</f>
        <v>1.2626736111111109E-2</v>
      </c>
      <c r="Q10" s="29">
        <f>SUM(laps_times[[#This Row],[71]:[80]])</f>
        <v>1.2482060185185185E-2</v>
      </c>
      <c r="R10" s="29">
        <f>SUM(laps_times[[#This Row],[81]:[90]])</f>
        <v>1.2648148148148146E-2</v>
      </c>
      <c r="S10" s="29">
        <f>SUM(laps_times[[#This Row],[91]:[100]])</f>
        <v>1.3157175925925925E-2</v>
      </c>
      <c r="T10" s="30">
        <f>SUM(laps_times[[#This Row],[101]:[105]])</f>
        <v>6.6652777777777786E-3</v>
      </c>
      <c r="U10" s="44">
        <f>IF(km4_splits_ranks[[#This Row],[1 - 10]]="DNF","DNF",RANK(km4_splits_ranks[[#This Row],[1 - 10]],[1 - 10],1))</f>
        <v>15</v>
      </c>
      <c r="V10" s="45">
        <f>IF(km4_splits_ranks[[#This Row],[11 - 20]]="DNF","DNF",RANK(km4_splits_ranks[[#This Row],[11 - 20]],[11 - 20],1))</f>
        <v>10</v>
      </c>
      <c r="W10" s="45">
        <f>IF(km4_splits_ranks[[#This Row],[21 - 30]]="DNF","DNF",RANK(km4_splits_ranks[[#This Row],[21 - 30]],[21 - 30],1))</f>
        <v>8</v>
      </c>
      <c r="X10" s="45">
        <f>IF(km4_splits_ranks[[#This Row],[31 - 40]]="DNF","DNF",RANK(km4_splits_ranks[[#This Row],[31 - 40]],[31 - 40],1))</f>
        <v>8</v>
      </c>
      <c r="Y10" s="45">
        <f>IF(km4_splits_ranks[[#This Row],[41 - 50]]="DNF","DNF",RANK(km4_splits_ranks[[#This Row],[41 - 50]],[41 - 50],1))</f>
        <v>9</v>
      </c>
      <c r="Z10" s="45">
        <f>IF(km4_splits_ranks[[#This Row],[51 - 60]]="DNF","DNF",RANK(km4_splits_ranks[[#This Row],[51 - 60]],[51 - 60],1))</f>
        <v>9</v>
      </c>
      <c r="AA10" s="45">
        <f>IF(km4_splits_ranks[[#This Row],[61 - 70]]="DNF","DNF",RANK(km4_splits_ranks[[#This Row],[61 - 70]],[61 - 70],1))</f>
        <v>10</v>
      </c>
      <c r="AB10" s="45">
        <f>IF(km4_splits_ranks[[#This Row],[71 - 80]]="DNF","DNF",RANK(km4_splits_ranks[[#This Row],[71 - 80]],[71 - 80],1))</f>
        <v>8</v>
      </c>
      <c r="AC10" s="45">
        <f>IF(km4_splits_ranks[[#This Row],[81 - 90]]="DNF","DNF",RANK(km4_splits_ranks[[#This Row],[81 - 90]],[81 - 90],1))</f>
        <v>9</v>
      </c>
      <c r="AD10" s="45">
        <f>IF(km4_splits_ranks[[#This Row],[91 - 100]]="DNF","DNF",RANK(km4_splits_ranks[[#This Row],[91 - 100]],[91 - 100],1))</f>
        <v>11</v>
      </c>
      <c r="AE10" s="46">
        <f>IF(km4_splits_ranks[[#This Row],[101 - 105]]="DNF","DNF",RANK(km4_splits_ranks[[#This Row],[101 - 105]],[101 - 105],1))</f>
        <v>14</v>
      </c>
      <c r="AF10" s="21">
        <f>km4_splits_ranks[[#This Row],[1 - 10]]</f>
        <v>1.3006597222222221E-2</v>
      </c>
      <c r="AG10" s="17">
        <f>IF(km4_splits_ranks[[#This Row],[11 - 20]]="DNF","DNF",km4_splits_ranks[[#This Row],[10 okr ]]+km4_splits_ranks[[#This Row],[11 - 20]])</f>
        <v>2.4928935185185186E-2</v>
      </c>
      <c r="AH10" s="17">
        <f>IF(km4_splits_ranks[[#This Row],[21 - 30]]="DNF","DNF",km4_splits_ranks[[#This Row],[20 okr ]]+km4_splits_ranks[[#This Row],[21 - 30]])</f>
        <v>3.6926273148148149E-2</v>
      </c>
      <c r="AI10" s="17">
        <f>IF(km4_splits_ranks[[#This Row],[31 - 40]]="DNF","DNF",km4_splits_ranks[[#This Row],[30 okr ]]+km4_splits_ranks[[#This Row],[31 - 40]])</f>
        <v>4.8937962962962961E-2</v>
      </c>
      <c r="AJ10" s="17">
        <f>IF(km4_splits_ranks[[#This Row],[41 - 50]]="DNF","DNF",km4_splits_ranks[[#This Row],[40 okr ]]+km4_splits_ranks[[#This Row],[41 - 50]])</f>
        <v>6.1149305555555554E-2</v>
      </c>
      <c r="AK10" s="17">
        <f>IF(km4_splits_ranks[[#This Row],[51 - 60]]="DNF","DNF",km4_splits_ranks[[#This Row],[50 okr ]]+km4_splits_ranks[[#This Row],[51 - 60]])</f>
        <v>7.3423611111111106E-2</v>
      </c>
      <c r="AL10" s="17">
        <f>IF(km4_splits_ranks[[#This Row],[61 - 70]]="DNF","DNF",km4_splits_ranks[[#This Row],[60 okr ]]+km4_splits_ranks[[#This Row],[61 - 70]])</f>
        <v>8.6050347222222212E-2</v>
      </c>
      <c r="AM10" s="17">
        <f>IF(km4_splits_ranks[[#This Row],[71 - 80]]="DNF","DNF",km4_splits_ranks[[#This Row],[70 okr ]]+km4_splits_ranks[[#This Row],[71 - 80]])</f>
        <v>9.8532407407407402E-2</v>
      </c>
      <c r="AN10" s="17">
        <f>IF(km4_splits_ranks[[#This Row],[81 - 90]]="DNF","DNF",km4_splits_ranks[[#This Row],[80 okr ]]+km4_splits_ranks[[#This Row],[81 - 90]])</f>
        <v>0.11118055555555555</v>
      </c>
      <c r="AO10" s="17">
        <f>IF(km4_splits_ranks[[#This Row],[91 - 100]]="DNF","DNF",km4_splits_ranks[[#This Row],[90 okr ]]+km4_splits_ranks[[#This Row],[91 - 100]])</f>
        <v>0.12433773148148147</v>
      </c>
      <c r="AP10" s="22">
        <f>IF(km4_splits_ranks[[#This Row],[101 - 105]]="DNF","DNF",km4_splits_ranks[[#This Row],[100 okr ]]+km4_splits_ranks[[#This Row],[101 - 105]])</f>
        <v>0.13100300925925926</v>
      </c>
      <c r="AQ10" s="47">
        <f>IF(km4_splits_ranks[[#This Row],[10 okr ]]="DNF","DNF",RANK(km4_splits_ranks[[#This Row],[10 okr ]],[[10 okr ]],1))</f>
        <v>15</v>
      </c>
      <c r="AR10" s="48">
        <f>IF(km4_splits_ranks[[#This Row],[20 okr ]]="DNF","DNF",RANK(km4_splits_ranks[[#This Row],[20 okr ]],[[20 okr ]],1))</f>
        <v>13</v>
      </c>
      <c r="AS10" s="48">
        <f>IF(km4_splits_ranks[[#This Row],[30 okr ]]="DNF","DNF",RANK(km4_splits_ranks[[#This Row],[30 okr ]],[[30 okr ]],1))</f>
        <v>12</v>
      </c>
      <c r="AT10" s="48">
        <f>IF(km4_splits_ranks[[#This Row],[40 okr ]]="DNF","DNF",RANK(km4_splits_ranks[[#This Row],[40 okr ]],[[40 okr ]],1))</f>
        <v>9</v>
      </c>
      <c r="AU10" s="48">
        <f>IF(km4_splits_ranks[[#This Row],[50 okr ]]="DNF","DNF",RANK(km4_splits_ranks[[#This Row],[50 okr ]],[[50 okr ]],1))</f>
        <v>8</v>
      </c>
      <c r="AV10" s="48">
        <f>IF(km4_splits_ranks[[#This Row],[60 okr ]]="DNF","DNF",RANK(km4_splits_ranks[[#This Row],[60 okr ]],[[60 okr ]],1))</f>
        <v>7</v>
      </c>
      <c r="AW10" s="48">
        <f>IF(km4_splits_ranks[[#This Row],[70 okr ]]="DNF","DNF",RANK(km4_splits_ranks[[#This Row],[70 okr ]],[[70 okr ]],1))</f>
        <v>9</v>
      </c>
      <c r="AX10" s="48">
        <f>IF(km4_splits_ranks[[#This Row],[80 okr ]]="DNF","DNF",RANK(km4_splits_ranks[[#This Row],[80 okr ]],[[80 okr ]],1))</f>
        <v>10</v>
      </c>
      <c r="AY10" s="48">
        <f>IF(km4_splits_ranks[[#This Row],[90 okr ]]="DNF","DNF",RANK(km4_splits_ranks[[#This Row],[90 okr ]],[[90 okr ]],1))</f>
        <v>10</v>
      </c>
      <c r="AZ10" s="48">
        <f>IF(km4_splits_ranks[[#This Row],[100 okr ]]="DNF","DNF",RANK(km4_splits_ranks[[#This Row],[100 okr ]],[[100 okr ]],1))</f>
        <v>10</v>
      </c>
      <c r="BA10" s="156">
        <f>IF(km4_splits_ranks[[#This Row],[105 okr ]]="DNF","DNF",RANK(km4_splits_ranks[[#This Row],[105 okr ]],[[105 okr ]],1))</f>
        <v>9</v>
      </c>
    </row>
    <row r="11" spans="2:53">
      <c r="B11" s="4">
        <f>laps_times[[#This Row],[poř]]</f>
        <v>8</v>
      </c>
      <c r="C11" s="1">
        <f>laps_times[[#This Row],[s.č.]]</f>
        <v>84</v>
      </c>
      <c r="D11" s="1" t="str">
        <f>laps_times[[#This Row],[jméno]]</f>
        <v>Zelenka Libor</v>
      </c>
      <c r="E11" s="2">
        <f>laps_times[[#This Row],[roč]]</f>
        <v>1975</v>
      </c>
      <c r="F11" s="2" t="str">
        <f>laps_times[[#This Row],[kat]]</f>
        <v>M40</v>
      </c>
      <c r="G11" s="2">
        <f>laps_times[[#This Row],[poř_kat]]</f>
        <v>3</v>
      </c>
      <c r="H11" s="1" t="str">
        <f>IF(ISBLANK(laps_times[[#This Row],[klub]]),"-",laps_times[[#This Row],[klub]])</f>
        <v>TJ Jiskra Třeboň</v>
      </c>
      <c r="I11" s="138">
        <f>laps_times[[#This Row],[celk. čas]]</f>
        <v>0.13131944444444446</v>
      </c>
      <c r="J11" s="28">
        <f>SUM(laps_times[[#This Row],[1]:[10]])</f>
        <v>1.2012384259259257E-2</v>
      </c>
      <c r="K11" s="29">
        <f>SUM(laps_times[[#This Row],[11]:[20]])</f>
        <v>1.1157523148148147E-2</v>
      </c>
      <c r="L11" s="29">
        <f>SUM(laps_times[[#This Row],[21]:[30]])</f>
        <v>1.1458333333333334E-2</v>
      </c>
      <c r="M11" s="29">
        <f>SUM(laps_times[[#This Row],[31]:[40]])</f>
        <v>1.1677083333333333E-2</v>
      </c>
      <c r="N11" s="29">
        <f>SUM(laps_times[[#This Row],[41]:[50]])</f>
        <v>1.2001736111111111E-2</v>
      </c>
      <c r="O11" s="29">
        <f>SUM(laps_times[[#This Row],[51]:[60]])</f>
        <v>1.2317013888888889E-2</v>
      </c>
      <c r="P11" s="29">
        <f>SUM(laps_times[[#This Row],[61]:[70]])</f>
        <v>1.256388888888889E-2</v>
      </c>
      <c r="Q11" s="29">
        <f>SUM(laps_times[[#This Row],[71]:[80]])</f>
        <v>1.3354745370370373E-2</v>
      </c>
      <c r="R11" s="29">
        <f>SUM(laps_times[[#This Row],[81]:[90]])</f>
        <v>1.3498842592592592E-2</v>
      </c>
      <c r="S11" s="29">
        <f>SUM(laps_times[[#This Row],[91]:[100]])</f>
        <v>1.4293055555555557E-2</v>
      </c>
      <c r="T11" s="30">
        <f>SUM(laps_times[[#This Row],[101]:[105]])</f>
        <v>6.9850694444444439E-3</v>
      </c>
      <c r="U11" s="44">
        <f>IF(km4_splits_ranks[[#This Row],[1 - 10]]="DNF","DNF",RANK(km4_splits_ranks[[#This Row],[1 - 10]],[1 - 10],1))</f>
        <v>6</v>
      </c>
      <c r="V11" s="45">
        <f>IF(km4_splits_ranks[[#This Row],[11 - 20]]="DNF","DNF",RANK(km4_splits_ranks[[#This Row],[11 - 20]],[11 - 20],1))</f>
        <v>2</v>
      </c>
      <c r="W11" s="45">
        <f>IF(km4_splits_ranks[[#This Row],[21 - 30]]="DNF","DNF",RANK(km4_splits_ranks[[#This Row],[21 - 30]],[21 - 30],1))</f>
        <v>5</v>
      </c>
      <c r="X11" s="45">
        <f>IF(km4_splits_ranks[[#This Row],[31 - 40]]="DNF","DNF",RANK(km4_splits_ranks[[#This Row],[31 - 40]],[31 - 40],1))</f>
        <v>5</v>
      </c>
      <c r="Y11" s="45">
        <f>IF(km4_splits_ranks[[#This Row],[41 - 50]]="DNF","DNF",RANK(km4_splits_ranks[[#This Row],[41 - 50]],[41 - 50],1))</f>
        <v>8</v>
      </c>
      <c r="Z11" s="45">
        <f>IF(km4_splits_ranks[[#This Row],[51 - 60]]="DNF","DNF",RANK(km4_splits_ranks[[#This Row],[51 - 60]],[51 - 60],1))</f>
        <v>10</v>
      </c>
      <c r="AA11" s="45">
        <f>IF(km4_splits_ranks[[#This Row],[61 - 70]]="DNF","DNF",RANK(km4_splits_ranks[[#This Row],[61 - 70]],[61 - 70],1))</f>
        <v>9</v>
      </c>
      <c r="AB11" s="45">
        <f>IF(km4_splits_ranks[[#This Row],[71 - 80]]="DNF","DNF",RANK(km4_splits_ranks[[#This Row],[71 - 80]],[71 - 80],1))</f>
        <v>14</v>
      </c>
      <c r="AC11" s="45">
        <f>IF(km4_splits_ranks[[#This Row],[81 - 90]]="DNF","DNF",RANK(km4_splits_ranks[[#This Row],[81 - 90]],[81 - 90],1))</f>
        <v>11</v>
      </c>
      <c r="AD11" s="45">
        <f>IF(km4_splits_ranks[[#This Row],[91 - 100]]="DNF","DNF",RANK(km4_splits_ranks[[#This Row],[91 - 100]],[91 - 100],1))</f>
        <v>18</v>
      </c>
      <c r="AE11" s="46">
        <f>IF(km4_splits_ranks[[#This Row],[101 - 105]]="DNF","DNF",RANK(km4_splits_ranks[[#This Row],[101 - 105]],[101 - 105],1))</f>
        <v>21</v>
      </c>
      <c r="AF11" s="21">
        <f>km4_splits_ranks[[#This Row],[1 - 10]]</f>
        <v>1.2012384259259257E-2</v>
      </c>
      <c r="AG11" s="17">
        <f>IF(km4_splits_ranks[[#This Row],[11 - 20]]="DNF","DNF",km4_splits_ranks[[#This Row],[10 okr ]]+km4_splits_ranks[[#This Row],[11 - 20]])</f>
        <v>2.3169907407407403E-2</v>
      </c>
      <c r="AH11" s="17">
        <f>IF(km4_splits_ranks[[#This Row],[21 - 30]]="DNF","DNF",km4_splits_ranks[[#This Row],[20 okr ]]+km4_splits_ranks[[#This Row],[21 - 30]])</f>
        <v>3.4628240740740737E-2</v>
      </c>
      <c r="AI11" s="17">
        <f>IF(km4_splits_ranks[[#This Row],[31 - 40]]="DNF","DNF",km4_splits_ranks[[#This Row],[30 okr ]]+km4_splits_ranks[[#This Row],[31 - 40]])</f>
        <v>4.6305324074074068E-2</v>
      </c>
      <c r="AJ11" s="17">
        <f>IF(km4_splits_ranks[[#This Row],[41 - 50]]="DNF","DNF",km4_splits_ranks[[#This Row],[40 okr ]]+km4_splits_ranks[[#This Row],[41 - 50]])</f>
        <v>5.8307060185185181E-2</v>
      </c>
      <c r="AK11" s="17">
        <f>IF(km4_splits_ranks[[#This Row],[51 - 60]]="DNF","DNF",km4_splits_ranks[[#This Row],[50 okr ]]+km4_splits_ranks[[#This Row],[51 - 60]])</f>
        <v>7.0624074074074075E-2</v>
      </c>
      <c r="AL11" s="17">
        <f>IF(km4_splits_ranks[[#This Row],[61 - 70]]="DNF","DNF",km4_splits_ranks[[#This Row],[60 okr ]]+km4_splits_ranks[[#This Row],[61 - 70]])</f>
        <v>8.3187962962962964E-2</v>
      </c>
      <c r="AM11" s="17">
        <f>IF(km4_splits_ranks[[#This Row],[71 - 80]]="DNF","DNF",km4_splits_ranks[[#This Row],[70 okr ]]+km4_splits_ranks[[#This Row],[71 - 80]])</f>
        <v>9.6542708333333338E-2</v>
      </c>
      <c r="AN11" s="17">
        <f>IF(km4_splits_ranks[[#This Row],[81 - 90]]="DNF","DNF",km4_splits_ranks[[#This Row],[80 okr ]]+km4_splits_ranks[[#This Row],[81 - 90]])</f>
        <v>0.11004155092592594</v>
      </c>
      <c r="AO11" s="17">
        <f>IF(km4_splits_ranks[[#This Row],[91 - 100]]="DNF","DNF",km4_splits_ranks[[#This Row],[90 okr ]]+km4_splits_ranks[[#This Row],[91 - 100]])</f>
        <v>0.12433460648148149</v>
      </c>
      <c r="AP11" s="22">
        <f>IF(km4_splits_ranks[[#This Row],[101 - 105]]="DNF","DNF",km4_splits_ranks[[#This Row],[100 okr ]]+km4_splits_ranks[[#This Row],[101 - 105]])</f>
        <v>0.13131967592592594</v>
      </c>
      <c r="AQ11" s="47">
        <f>IF(km4_splits_ranks[[#This Row],[10 okr ]]="DNF","DNF",RANK(km4_splits_ranks[[#This Row],[10 okr ]],[[10 okr ]],1))</f>
        <v>6</v>
      </c>
      <c r="AR11" s="48">
        <f>IF(km4_splits_ranks[[#This Row],[20 okr ]]="DNF","DNF",RANK(km4_splits_ranks[[#This Row],[20 okr ]],[[20 okr ]],1))</f>
        <v>4</v>
      </c>
      <c r="AS11" s="48">
        <f>IF(km4_splits_ranks[[#This Row],[30 okr ]]="DNF","DNF",RANK(km4_splits_ranks[[#This Row],[30 okr ]],[[30 okr ]],1))</f>
        <v>4</v>
      </c>
      <c r="AT11" s="48">
        <f>IF(km4_splits_ranks[[#This Row],[40 okr ]]="DNF","DNF",RANK(km4_splits_ranks[[#This Row],[40 okr ]],[[40 okr ]],1))</f>
        <v>4</v>
      </c>
      <c r="AU11" s="48">
        <f>IF(km4_splits_ranks[[#This Row],[50 okr ]]="DNF","DNF",RANK(km4_splits_ranks[[#This Row],[50 okr ]],[[50 okr ]],1))</f>
        <v>5</v>
      </c>
      <c r="AV11" s="48">
        <f>IF(km4_splits_ranks[[#This Row],[60 okr ]]="DNF","DNF",RANK(km4_splits_ranks[[#This Row],[60 okr ]],[[60 okr ]],1))</f>
        <v>5</v>
      </c>
      <c r="AW11" s="48">
        <f>IF(km4_splits_ranks[[#This Row],[70 okr ]]="DNF","DNF",RANK(km4_splits_ranks[[#This Row],[70 okr ]],[[70 okr ]],1))</f>
        <v>6</v>
      </c>
      <c r="AX11" s="48">
        <f>IF(km4_splits_ranks[[#This Row],[80 okr ]]="DNF","DNF",RANK(km4_splits_ranks[[#This Row],[80 okr ]],[[80 okr ]],1))</f>
        <v>8</v>
      </c>
      <c r="AY11" s="48">
        <f>IF(km4_splits_ranks[[#This Row],[90 okr ]]="DNF","DNF",RANK(km4_splits_ranks[[#This Row],[90 okr ]],[[90 okr ]],1))</f>
        <v>8</v>
      </c>
      <c r="AZ11" s="48">
        <f>IF(km4_splits_ranks[[#This Row],[100 okr ]]="DNF","DNF",RANK(km4_splits_ranks[[#This Row],[100 okr ]],[[100 okr ]],1))</f>
        <v>9</v>
      </c>
      <c r="BA11" s="156">
        <f>IF(km4_splits_ranks[[#This Row],[105 okr ]]="DNF","DNF",RANK(km4_splits_ranks[[#This Row],[105 okr ]],[[105 okr ]],1))</f>
        <v>10</v>
      </c>
    </row>
    <row r="12" spans="2:53">
      <c r="B12" s="4">
        <f>laps_times[[#This Row],[poř]]</f>
        <v>9</v>
      </c>
      <c r="C12" s="1">
        <f>laps_times[[#This Row],[s.č.]]</f>
        <v>94</v>
      </c>
      <c r="D12" s="1" t="str">
        <f>laps_times[[#This Row],[jméno]]</f>
        <v>Uhlíř Radek</v>
      </c>
      <c r="E12" s="2">
        <f>laps_times[[#This Row],[roč]]</f>
        <v>1967</v>
      </c>
      <c r="F12" s="2" t="str">
        <f>laps_times[[#This Row],[kat]]</f>
        <v>M50</v>
      </c>
      <c r="G12" s="2">
        <f>laps_times[[#This Row],[poř_kat]]</f>
        <v>1</v>
      </c>
      <c r="H12" s="1" t="str">
        <f>IF(ISBLANK(laps_times[[#This Row],[klub]]),"-",laps_times[[#This Row],[klub]])</f>
        <v>TRISK CB</v>
      </c>
      <c r="I12" s="138">
        <f>laps_times[[#This Row],[celk. čas]]</f>
        <v>0.13604861111111111</v>
      </c>
      <c r="J12" s="28">
        <f>SUM(laps_times[[#This Row],[1]:[10]])</f>
        <v>1.2699768518518518E-2</v>
      </c>
      <c r="K12" s="29">
        <f>SUM(laps_times[[#This Row],[11]:[20]])</f>
        <v>1.1948032407407407E-2</v>
      </c>
      <c r="L12" s="29">
        <f>SUM(laps_times[[#This Row],[21]:[30]])</f>
        <v>1.2227662037037037E-2</v>
      </c>
      <c r="M12" s="29">
        <f>SUM(laps_times[[#This Row],[31]:[40]])</f>
        <v>1.2553935185185185E-2</v>
      </c>
      <c r="N12" s="29">
        <f>SUM(laps_times[[#This Row],[41]:[50]])</f>
        <v>1.254224537037037E-2</v>
      </c>
      <c r="O12" s="29">
        <f>SUM(laps_times[[#This Row],[51]:[60]])</f>
        <v>1.2648726851851852E-2</v>
      </c>
      <c r="P12" s="29">
        <f>SUM(laps_times[[#This Row],[61]:[70]])</f>
        <v>1.2727430555555556E-2</v>
      </c>
      <c r="Q12" s="29">
        <f>SUM(laps_times[[#This Row],[71]:[80]])</f>
        <v>1.3009490740740742E-2</v>
      </c>
      <c r="R12" s="29">
        <f>SUM(laps_times[[#This Row],[81]:[90]])</f>
        <v>1.3687615740740742E-2</v>
      </c>
      <c r="S12" s="29">
        <f>SUM(laps_times[[#This Row],[91]:[100]])</f>
        <v>1.4582986111111109E-2</v>
      </c>
      <c r="T12" s="30">
        <f>SUM(laps_times[[#This Row],[101]:[105]])</f>
        <v>7.4210648148148144E-3</v>
      </c>
      <c r="U12" s="44">
        <f>IF(km4_splits_ranks[[#This Row],[1 - 10]]="DNF","DNF",RANK(km4_splits_ranks[[#This Row],[1 - 10]],[1 - 10],1))</f>
        <v>11</v>
      </c>
      <c r="V12" s="45">
        <f>IF(km4_splits_ranks[[#This Row],[11 - 20]]="DNF","DNF",RANK(km4_splits_ranks[[#This Row],[11 - 20]],[11 - 20],1))</f>
        <v>11</v>
      </c>
      <c r="W12" s="45">
        <f>IF(km4_splits_ranks[[#This Row],[21 - 30]]="DNF","DNF",RANK(km4_splits_ranks[[#This Row],[21 - 30]],[21 - 30],1))</f>
        <v>11</v>
      </c>
      <c r="X12" s="45">
        <f>IF(km4_splits_ranks[[#This Row],[31 - 40]]="DNF","DNF",RANK(km4_splits_ranks[[#This Row],[31 - 40]],[31 - 40],1))</f>
        <v>10</v>
      </c>
      <c r="Y12" s="45">
        <f>IF(km4_splits_ranks[[#This Row],[41 - 50]]="DNF","DNF",RANK(km4_splits_ranks[[#This Row],[41 - 50]],[41 - 50],1))</f>
        <v>12</v>
      </c>
      <c r="Z12" s="45">
        <f>IF(km4_splits_ranks[[#This Row],[51 - 60]]="DNF","DNF",RANK(km4_splits_ranks[[#This Row],[51 - 60]],[51 - 60],1))</f>
        <v>11</v>
      </c>
      <c r="AA12" s="45">
        <f>IF(km4_splits_ranks[[#This Row],[61 - 70]]="DNF","DNF",RANK(km4_splits_ranks[[#This Row],[61 - 70]],[61 - 70],1))</f>
        <v>11</v>
      </c>
      <c r="AB12" s="45">
        <f>IF(km4_splits_ranks[[#This Row],[71 - 80]]="DNF","DNF",RANK(km4_splits_ranks[[#This Row],[71 - 80]],[71 - 80],1))</f>
        <v>11</v>
      </c>
      <c r="AC12" s="45">
        <f>IF(km4_splits_ranks[[#This Row],[81 - 90]]="DNF","DNF",RANK(km4_splits_ranks[[#This Row],[81 - 90]],[81 - 90],1))</f>
        <v>13</v>
      </c>
      <c r="AD12" s="45">
        <f>IF(km4_splits_ranks[[#This Row],[91 - 100]]="DNF","DNF",RANK(km4_splits_ranks[[#This Row],[91 - 100]],[91 - 100],1))</f>
        <v>21</v>
      </c>
      <c r="AE12" s="46">
        <f>IF(km4_splits_ranks[[#This Row],[101 - 105]]="DNF","DNF",RANK(km4_splits_ranks[[#This Row],[101 - 105]],[101 - 105],1))</f>
        <v>29</v>
      </c>
      <c r="AF12" s="21">
        <f>km4_splits_ranks[[#This Row],[1 - 10]]</f>
        <v>1.2699768518518518E-2</v>
      </c>
      <c r="AG12" s="17">
        <f>IF(km4_splits_ranks[[#This Row],[11 - 20]]="DNF","DNF",km4_splits_ranks[[#This Row],[10 okr ]]+km4_splits_ranks[[#This Row],[11 - 20]])</f>
        <v>2.4647800925925924E-2</v>
      </c>
      <c r="AH12" s="17">
        <f>IF(km4_splits_ranks[[#This Row],[21 - 30]]="DNF","DNF",km4_splits_ranks[[#This Row],[20 okr ]]+km4_splits_ranks[[#This Row],[21 - 30]])</f>
        <v>3.6875462962962957E-2</v>
      </c>
      <c r="AI12" s="17">
        <f>IF(km4_splits_ranks[[#This Row],[31 - 40]]="DNF","DNF",km4_splits_ranks[[#This Row],[30 okr ]]+km4_splits_ranks[[#This Row],[31 - 40]])</f>
        <v>4.9429398148148146E-2</v>
      </c>
      <c r="AJ12" s="17">
        <f>IF(km4_splits_ranks[[#This Row],[41 - 50]]="DNF","DNF",km4_splits_ranks[[#This Row],[40 okr ]]+km4_splits_ranks[[#This Row],[41 - 50]])</f>
        <v>6.1971643518518513E-2</v>
      </c>
      <c r="AK12" s="17">
        <f>IF(km4_splits_ranks[[#This Row],[51 - 60]]="DNF","DNF",km4_splits_ranks[[#This Row],[50 okr ]]+km4_splits_ranks[[#This Row],[51 - 60]])</f>
        <v>7.4620370370370365E-2</v>
      </c>
      <c r="AL12" s="17">
        <f>IF(km4_splits_ranks[[#This Row],[61 - 70]]="DNF","DNF",km4_splits_ranks[[#This Row],[60 okr ]]+km4_splits_ranks[[#This Row],[61 - 70]])</f>
        <v>8.7347800925925922E-2</v>
      </c>
      <c r="AM12" s="17">
        <f>IF(km4_splits_ranks[[#This Row],[71 - 80]]="DNF","DNF",km4_splits_ranks[[#This Row],[70 okr ]]+km4_splits_ranks[[#This Row],[71 - 80]])</f>
        <v>0.10035729166666667</v>
      </c>
      <c r="AN12" s="17">
        <f>IF(km4_splits_ranks[[#This Row],[81 - 90]]="DNF","DNF",km4_splits_ranks[[#This Row],[80 okr ]]+km4_splits_ranks[[#This Row],[81 - 90]])</f>
        <v>0.11404490740740741</v>
      </c>
      <c r="AO12" s="17">
        <f>IF(km4_splits_ranks[[#This Row],[91 - 100]]="DNF","DNF",km4_splits_ranks[[#This Row],[90 okr ]]+km4_splits_ranks[[#This Row],[91 - 100]])</f>
        <v>0.12862789351851853</v>
      </c>
      <c r="AP12" s="22">
        <f>IF(km4_splits_ranks[[#This Row],[101 - 105]]="DNF","DNF",km4_splits_ranks[[#This Row],[100 okr ]]+km4_splits_ranks[[#This Row],[101 - 105]])</f>
        <v>0.13604895833333333</v>
      </c>
      <c r="AQ12" s="47">
        <f>IF(km4_splits_ranks[[#This Row],[10 okr ]]="DNF","DNF",RANK(km4_splits_ranks[[#This Row],[10 okr ]],[[10 okr ]],1))</f>
        <v>11</v>
      </c>
      <c r="AR12" s="48">
        <f>IF(km4_splits_ranks[[#This Row],[20 okr ]]="DNF","DNF",RANK(km4_splits_ranks[[#This Row],[20 okr ]],[[20 okr ]],1))</f>
        <v>11</v>
      </c>
      <c r="AS12" s="48">
        <f>IF(km4_splits_ranks[[#This Row],[30 okr ]]="DNF","DNF",RANK(km4_splits_ranks[[#This Row],[30 okr ]],[[30 okr ]],1))</f>
        <v>11</v>
      </c>
      <c r="AT12" s="48">
        <f>IF(km4_splits_ranks[[#This Row],[40 okr ]]="DNF","DNF",RANK(km4_splits_ranks[[#This Row],[40 okr ]],[[40 okr ]],1))</f>
        <v>11</v>
      </c>
      <c r="AU12" s="48">
        <f>IF(km4_splits_ranks[[#This Row],[50 okr ]]="DNF","DNF",RANK(km4_splits_ranks[[#This Row],[50 okr ]],[[50 okr ]],1))</f>
        <v>10</v>
      </c>
      <c r="AV12" s="48">
        <f>IF(km4_splits_ranks[[#This Row],[60 okr ]]="DNF","DNF",RANK(km4_splits_ranks[[#This Row],[60 okr ]],[[60 okr ]],1))</f>
        <v>11</v>
      </c>
      <c r="AW12" s="48">
        <f>IF(km4_splits_ranks[[#This Row],[70 okr ]]="DNF","DNF",RANK(km4_splits_ranks[[#This Row],[70 okr ]],[[70 okr ]],1))</f>
        <v>10</v>
      </c>
      <c r="AX12" s="48">
        <f>IF(km4_splits_ranks[[#This Row],[80 okr ]]="DNF","DNF",RANK(km4_splits_ranks[[#This Row],[80 okr ]],[[80 okr ]],1))</f>
        <v>12</v>
      </c>
      <c r="AY12" s="48">
        <f>IF(km4_splits_ranks[[#This Row],[90 okr ]]="DNF","DNF",RANK(km4_splits_ranks[[#This Row],[90 okr ]],[[90 okr ]],1))</f>
        <v>11</v>
      </c>
      <c r="AZ12" s="48">
        <f>IF(km4_splits_ranks[[#This Row],[100 okr ]]="DNF","DNF",RANK(km4_splits_ranks[[#This Row],[100 okr ]],[[100 okr ]],1))</f>
        <v>11</v>
      </c>
      <c r="BA12" s="156">
        <f>IF(km4_splits_ranks[[#This Row],[105 okr ]]="DNF","DNF",RANK(km4_splits_ranks[[#This Row],[105 okr ]],[[105 okr ]],1))</f>
        <v>11</v>
      </c>
    </row>
    <row r="13" spans="2:53">
      <c r="B13" s="4">
        <f>laps_times[[#This Row],[poř]]</f>
        <v>10</v>
      </c>
      <c r="C13" s="1">
        <f>laps_times[[#This Row],[s.č.]]</f>
        <v>88</v>
      </c>
      <c r="D13" s="1" t="str">
        <f>laps_times[[#This Row],[jméno]]</f>
        <v>Šindelář Ondřej</v>
      </c>
      <c r="E13" s="2">
        <f>laps_times[[#This Row],[roč]]</f>
        <v>1988</v>
      </c>
      <c r="F13" s="2" t="str">
        <f>laps_times[[#This Row],[kat]]</f>
        <v>M30</v>
      </c>
      <c r="G13" s="2">
        <f>laps_times[[#This Row],[poř_kat]]</f>
        <v>3</v>
      </c>
      <c r="H13" s="1" t="str">
        <f>IF(ISBLANK(laps_times[[#This Row],[klub]]),"-",laps_times[[#This Row],[klub]])</f>
        <v>Elite sport Boskovice</v>
      </c>
      <c r="I13" s="138">
        <f>laps_times[[#This Row],[celk. čas]]</f>
        <v>0.13627893518518519</v>
      </c>
      <c r="J13" s="28">
        <f>SUM(laps_times[[#This Row],[1]:[10]])</f>
        <v>1.2749421296296295E-2</v>
      </c>
      <c r="K13" s="29">
        <f>SUM(laps_times[[#This Row],[11]:[20]])</f>
        <v>1.2008796296296295E-2</v>
      </c>
      <c r="L13" s="29">
        <f>SUM(laps_times[[#This Row],[21]:[30]])</f>
        <v>1.207037037037037E-2</v>
      </c>
      <c r="M13" s="29">
        <f>SUM(laps_times[[#This Row],[31]:[40]])</f>
        <v>1.2006018518518518E-2</v>
      </c>
      <c r="N13" s="29">
        <f>SUM(laps_times[[#This Row],[41]:[50]])</f>
        <v>1.2381597222222223E-2</v>
      </c>
      <c r="O13" s="29">
        <f>SUM(laps_times[[#This Row],[51]:[60]])</f>
        <v>1.2819097222222221E-2</v>
      </c>
      <c r="P13" s="29">
        <f>SUM(laps_times[[#This Row],[61]:[70]])</f>
        <v>1.3408680555555556E-2</v>
      </c>
      <c r="Q13" s="29">
        <f>SUM(laps_times[[#This Row],[71]:[80]])</f>
        <v>1.290960648148148E-2</v>
      </c>
      <c r="R13" s="29">
        <f>SUM(laps_times[[#This Row],[81]:[90]])</f>
        <v>1.4053819444444445E-2</v>
      </c>
      <c r="S13" s="29">
        <f>SUM(laps_times[[#This Row],[91]:[100]])</f>
        <v>1.485625E-2</v>
      </c>
      <c r="T13" s="30">
        <f>SUM(laps_times[[#This Row],[101]:[105]])</f>
        <v>7.0157407407407408E-3</v>
      </c>
      <c r="U13" s="44">
        <f>IF(km4_splits_ranks[[#This Row],[1 - 10]]="DNF","DNF",RANK(km4_splits_ranks[[#This Row],[1 - 10]],[1 - 10],1))</f>
        <v>12</v>
      </c>
      <c r="V13" s="45">
        <f>IF(km4_splits_ranks[[#This Row],[11 - 20]]="DNF","DNF",RANK(km4_splits_ranks[[#This Row],[11 - 20]],[11 - 20],1))</f>
        <v>13</v>
      </c>
      <c r="W13" s="45">
        <f>IF(km4_splits_ranks[[#This Row],[21 - 30]]="DNF","DNF",RANK(km4_splits_ranks[[#This Row],[21 - 30]],[21 - 30],1))</f>
        <v>10</v>
      </c>
      <c r="X13" s="45">
        <f>IF(km4_splits_ranks[[#This Row],[31 - 40]]="DNF","DNF",RANK(km4_splits_ranks[[#This Row],[31 - 40]],[31 - 40],1))</f>
        <v>7</v>
      </c>
      <c r="Y13" s="45">
        <f>IF(km4_splits_ranks[[#This Row],[41 - 50]]="DNF","DNF",RANK(km4_splits_ranks[[#This Row],[41 - 50]],[41 - 50],1))</f>
        <v>10</v>
      </c>
      <c r="Z13" s="45">
        <f>IF(km4_splits_ranks[[#This Row],[51 - 60]]="DNF","DNF",RANK(km4_splits_ranks[[#This Row],[51 - 60]],[51 - 60],1))</f>
        <v>13</v>
      </c>
      <c r="AA13" s="45">
        <f>IF(km4_splits_ranks[[#This Row],[61 - 70]]="DNF","DNF",RANK(km4_splits_ranks[[#This Row],[61 - 70]],[61 - 70],1))</f>
        <v>16</v>
      </c>
      <c r="AB13" s="45">
        <f>IF(km4_splits_ranks[[#This Row],[71 - 80]]="DNF","DNF",RANK(km4_splits_ranks[[#This Row],[71 - 80]],[71 - 80],1))</f>
        <v>10</v>
      </c>
      <c r="AC13" s="45">
        <f>IF(km4_splits_ranks[[#This Row],[81 - 90]]="DNF","DNF",RANK(km4_splits_ranks[[#This Row],[81 - 90]],[81 - 90],1))</f>
        <v>19</v>
      </c>
      <c r="AD13" s="45">
        <f>IF(km4_splits_ranks[[#This Row],[91 - 100]]="DNF","DNF",RANK(km4_splits_ranks[[#This Row],[91 - 100]],[91 - 100],1))</f>
        <v>25</v>
      </c>
      <c r="AE13" s="46">
        <f>IF(km4_splits_ranks[[#This Row],[101 - 105]]="DNF","DNF",RANK(km4_splits_ranks[[#This Row],[101 - 105]],[101 - 105],1))</f>
        <v>22</v>
      </c>
      <c r="AF13" s="21">
        <f>km4_splits_ranks[[#This Row],[1 - 10]]</f>
        <v>1.2749421296296295E-2</v>
      </c>
      <c r="AG13" s="17">
        <f>IF(km4_splits_ranks[[#This Row],[11 - 20]]="DNF","DNF",km4_splits_ranks[[#This Row],[10 okr ]]+km4_splits_ranks[[#This Row],[11 - 20]])</f>
        <v>2.4758217592592592E-2</v>
      </c>
      <c r="AH13" s="17">
        <f>IF(km4_splits_ranks[[#This Row],[21 - 30]]="DNF","DNF",km4_splits_ranks[[#This Row],[20 okr ]]+km4_splits_ranks[[#This Row],[21 - 30]])</f>
        <v>3.6828587962962962E-2</v>
      </c>
      <c r="AI13" s="17">
        <f>IF(km4_splits_ranks[[#This Row],[31 - 40]]="DNF","DNF",km4_splits_ranks[[#This Row],[30 okr ]]+km4_splits_ranks[[#This Row],[31 - 40]])</f>
        <v>4.8834606481481482E-2</v>
      </c>
      <c r="AJ13" s="17">
        <f>IF(km4_splits_ranks[[#This Row],[41 - 50]]="DNF","DNF",km4_splits_ranks[[#This Row],[40 okr ]]+km4_splits_ranks[[#This Row],[41 - 50]])</f>
        <v>6.1216203703703703E-2</v>
      </c>
      <c r="AK13" s="17">
        <f>IF(km4_splits_ranks[[#This Row],[51 - 60]]="DNF","DNF",km4_splits_ranks[[#This Row],[50 okr ]]+km4_splits_ranks[[#This Row],[51 - 60]])</f>
        <v>7.4035300925925918E-2</v>
      </c>
      <c r="AL13" s="17">
        <f>IF(km4_splits_ranks[[#This Row],[61 - 70]]="DNF","DNF",km4_splits_ranks[[#This Row],[60 okr ]]+km4_splits_ranks[[#This Row],[61 - 70]])</f>
        <v>8.744398148148147E-2</v>
      </c>
      <c r="AM13" s="17">
        <f>IF(km4_splits_ranks[[#This Row],[71 - 80]]="DNF","DNF",km4_splits_ranks[[#This Row],[70 okr ]]+km4_splits_ranks[[#This Row],[71 - 80]])</f>
        <v>0.10035358796296295</v>
      </c>
      <c r="AN13" s="17">
        <f>IF(km4_splits_ranks[[#This Row],[81 - 90]]="DNF","DNF",km4_splits_ranks[[#This Row],[80 okr ]]+km4_splits_ranks[[#This Row],[81 - 90]])</f>
        <v>0.1144074074074074</v>
      </c>
      <c r="AO13" s="17">
        <f>IF(km4_splits_ranks[[#This Row],[91 - 100]]="DNF","DNF",km4_splits_ranks[[#This Row],[90 okr ]]+km4_splits_ranks[[#This Row],[91 - 100]])</f>
        <v>0.12926365740740739</v>
      </c>
      <c r="AP13" s="22">
        <f>IF(km4_splits_ranks[[#This Row],[101 - 105]]="DNF","DNF",km4_splits_ranks[[#This Row],[100 okr ]]+km4_splits_ranks[[#This Row],[101 - 105]])</f>
        <v>0.13627939814814813</v>
      </c>
      <c r="AQ13" s="47">
        <f>IF(km4_splits_ranks[[#This Row],[10 okr ]]="DNF","DNF",RANK(km4_splits_ranks[[#This Row],[10 okr ]],[[10 okr ]],1))</f>
        <v>12</v>
      </c>
      <c r="AR13" s="48">
        <f>IF(km4_splits_ranks[[#This Row],[20 okr ]]="DNF","DNF",RANK(km4_splits_ranks[[#This Row],[20 okr ]],[[20 okr ]],1))</f>
        <v>12</v>
      </c>
      <c r="AS13" s="48">
        <f>IF(km4_splits_ranks[[#This Row],[30 okr ]]="DNF","DNF",RANK(km4_splits_ranks[[#This Row],[30 okr ]],[[30 okr ]],1))</f>
        <v>10</v>
      </c>
      <c r="AT13" s="48">
        <f>IF(km4_splits_ranks[[#This Row],[40 okr ]]="DNF","DNF",RANK(km4_splits_ranks[[#This Row],[40 okr ]],[[40 okr ]],1))</f>
        <v>8</v>
      </c>
      <c r="AU13" s="48">
        <f>IF(km4_splits_ranks[[#This Row],[50 okr ]]="DNF","DNF",RANK(km4_splits_ranks[[#This Row],[50 okr ]],[[50 okr ]],1))</f>
        <v>9</v>
      </c>
      <c r="AV13" s="48">
        <f>IF(km4_splits_ranks[[#This Row],[60 okr ]]="DNF","DNF",RANK(km4_splits_ranks[[#This Row],[60 okr ]],[[60 okr ]],1))</f>
        <v>10</v>
      </c>
      <c r="AW13" s="48">
        <f>IF(km4_splits_ranks[[#This Row],[70 okr ]]="DNF","DNF",RANK(km4_splits_ranks[[#This Row],[70 okr ]],[[70 okr ]],1))</f>
        <v>11</v>
      </c>
      <c r="AX13" s="48">
        <f>IF(km4_splits_ranks[[#This Row],[80 okr ]]="DNF","DNF",RANK(km4_splits_ranks[[#This Row],[80 okr ]],[[80 okr ]],1))</f>
        <v>11</v>
      </c>
      <c r="AY13" s="48">
        <f>IF(km4_splits_ranks[[#This Row],[90 okr ]]="DNF","DNF",RANK(km4_splits_ranks[[#This Row],[90 okr ]],[[90 okr ]],1))</f>
        <v>12</v>
      </c>
      <c r="AZ13" s="48">
        <f>IF(km4_splits_ranks[[#This Row],[100 okr ]]="DNF","DNF",RANK(km4_splits_ranks[[#This Row],[100 okr ]],[[100 okr ]],1))</f>
        <v>12</v>
      </c>
      <c r="BA13" s="156">
        <f>IF(km4_splits_ranks[[#This Row],[105 okr ]]="DNF","DNF",RANK(km4_splits_ranks[[#This Row],[105 okr ]],[[105 okr ]],1))</f>
        <v>12</v>
      </c>
    </row>
    <row r="14" spans="2:53">
      <c r="B14" s="4">
        <f>laps_times[[#This Row],[poř]]</f>
        <v>11</v>
      </c>
      <c r="C14" s="1">
        <f>laps_times[[#This Row],[s.č.]]</f>
        <v>15</v>
      </c>
      <c r="D14" s="1" t="str">
        <f>laps_times[[#This Row],[jméno]]</f>
        <v>Doucha Jiří</v>
      </c>
      <c r="E14" s="2">
        <f>laps_times[[#This Row],[roč]]</f>
        <v>1971</v>
      </c>
      <c r="F14" s="2" t="str">
        <f>laps_times[[#This Row],[kat]]</f>
        <v>M40</v>
      </c>
      <c r="G14" s="2">
        <f>laps_times[[#This Row],[poř_kat]]</f>
        <v>4</v>
      </c>
      <c r="H14" s="1" t="str">
        <f>IF(ISBLANK(laps_times[[#This Row],[klub]]),"-",laps_times[[#This Row],[klub]])</f>
        <v>Hvězda Pardubice</v>
      </c>
      <c r="I14" s="138">
        <f>laps_times[[#This Row],[celk. čas]]</f>
        <v>0.13631712962962964</v>
      </c>
      <c r="J14" s="28">
        <f>SUM(laps_times[[#This Row],[1]:[10]])</f>
        <v>1.3172453703703704E-2</v>
      </c>
      <c r="K14" s="29">
        <f>SUM(laps_times[[#This Row],[11]:[20]])</f>
        <v>1.2506018518518517E-2</v>
      </c>
      <c r="L14" s="29">
        <f>SUM(laps_times[[#This Row],[21]:[30]])</f>
        <v>1.2500462962962963E-2</v>
      </c>
      <c r="M14" s="29">
        <f>SUM(laps_times[[#This Row],[31]:[40]])</f>
        <v>1.270150462962963E-2</v>
      </c>
      <c r="N14" s="29">
        <f>SUM(laps_times[[#This Row],[41]:[50]])</f>
        <v>1.2726620370370367E-2</v>
      </c>
      <c r="O14" s="29">
        <f>SUM(laps_times[[#This Row],[51]:[60]])</f>
        <v>1.3108912037037037E-2</v>
      </c>
      <c r="P14" s="29">
        <f>SUM(laps_times[[#This Row],[61]:[70]])</f>
        <v>1.3259143518518517E-2</v>
      </c>
      <c r="Q14" s="29">
        <f>SUM(laps_times[[#This Row],[71]:[80]])</f>
        <v>1.3306712962962959E-2</v>
      </c>
      <c r="R14" s="29">
        <f>SUM(laps_times[[#This Row],[81]:[90]])</f>
        <v>1.3352546296296298E-2</v>
      </c>
      <c r="S14" s="29">
        <f>SUM(laps_times[[#This Row],[91]:[100]])</f>
        <v>1.3470023148148149E-2</v>
      </c>
      <c r="T14" s="30">
        <f>SUM(laps_times[[#This Row],[101]:[105]])</f>
        <v>6.2121527777777774E-3</v>
      </c>
      <c r="U14" s="44">
        <f>IF(km4_splits_ranks[[#This Row],[1 - 10]]="DNF","DNF",RANK(km4_splits_ranks[[#This Row],[1 - 10]],[1 - 10],1))</f>
        <v>17</v>
      </c>
      <c r="V14" s="45">
        <f>IF(km4_splits_ranks[[#This Row],[11 - 20]]="DNF","DNF",RANK(km4_splits_ranks[[#This Row],[11 - 20]],[11 - 20],1))</f>
        <v>19</v>
      </c>
      <c r="W14" s="45">
        <f>IF(km4_splits_ranks[[#This Row],[21 - 30]]="DNF","DNF",RANK(km4_splits_ranks[[#This Row],[21 - 30]],[21 - 30],1))</f>
        <v>13</v>
      </c>
      <c r="X14" s="45">
        <f>IF(km4_splits_ranks[[#This Row],[31 - 40]]="DNF","DNF",RANK(km4_splits_ranks[[#This Row],[31 - 40]],[31 - 40],1))</f>
        <v>14</v>
      </c>
      <c r="Y14" s="45">
        <f>IF(km4_splits_ranks[[#This Row],[41 - 50]]="DNF","DNF",RANK(km4_splits_ranks[[#This Row],[41 - 50]],[41 - 50],1))</f>
        <v>13</v>
      </c>
      <c r="Z14" s="45">
        <f>IF(km4_splits_ranks[[#This Row],[51 - 60]]="DNF","DNF",RANK(km4_splits_ranks[[#This Row],[51 - 60]],[51 - 60],1))</f>
        <v>16</v>
      </c>
      <c r="AA14" s="45">
        <f>IF(km4_splits_ranks[[#This Row],[61 - 70]]="DNF","DNF",RANK(km4_splits_ranks[[#This Row],[61 - 70]],[61 - 70],1))</f>
        <v>13</v>
      </c>
      <c r="AB14" s="45">
        <f>IF(km4_splits_ranks[[#This Row],[71 - 80]]="DNF","DNF",RANK(km4_splits_ranks[[#This Row],[71 - 80]],[71 - 80],1))</f>
        <v>13</v>
      </c>
      <c r="AC14" s="45">
        <f>IF(km4_splits_ranks[[#This Row],[81 - 90]]="DNF","DNF",RANK(km4_splits_ranks[[#This Row],[81 - 90]],[81 - 90],1))</f>
        <v>10</v>
      </c>
      <c r="AD14" s="45">
        <f>IF(km4_splits_ranks[[#This Row],[91 - 100]]="DNF","DNF",RANK(km4_splits_ranks[[#This Row],[91 - 100]],[91 - 100],1))</f>
        <v>12</v>
      </c>
      <c r="AE14" s="46">
        <f>IF(km4_splits_ranks[[#This Row],[101 - 105]]="DNF","DNF",RANK(km4_splits_ranks[[#This Row],[101 - 105]],[101 - 105],1))</f>
        <v>10</v>
      </c>
      <c r="AF14" s="21">
        <f>km4_splits_ranks[[#This Row],[1 - 10]]</f>
        <v>1.3172453703703704E-2</v>
      </c>
      <c r="AG14" s="17">
        <f>IF(km4_splits_ranks[[#This Row],[11 - 20]]="DNF","DNF",km4_splits_ranks[[#This Row],[10 okr ]]+km4_splits_ranks[[#This Row],[11 - 20]])</f>
        <v>2.5678472222222221E-2</v>
      </c>
      <c r="AH14" s="17">
        <f>IF(km4_splits_ranks[[#This Row],[21 - 30]]="DNF","DNF",km4_splits_ranks[[#This Row],[20 okr ]]+km4_splits_ranks[[#This Row],[21 - 30]])</f>
        <v>3.8178935185185184E-2</v>
      </c>
      <c r="AI14" s="17">
        <f>IF(km4_splits_ranks[[#This Row],[31 - 40]]="DNF","DNF",km4_splits_ranks[[#This Row],[30 okr ]]+km4_splits_ranks[[#This Row],[31 - 40]])</f>
        <v>5.0880439814814812E-2</v>
      </c>
      <c r="AJ14" s="17">
        <f>IF(km4_splits_ranks[[#This Row],[41 - 50]]="DNF","DNF",km4_splits_ranks[[#This Row],[40 okr ]]+km4_splits_ranks[[#This Row],[41 - 50]])</f>
        <v>6.360706018518518E-2</v>
      </c>
      <c r="AK14" s="17">
        <f>IF(km4_splits_ranks[[#This Row],[51 - 60]]="DNF","DNF",km4_splits_ranks[[#This Row],[50 okr ]]+km4_splits_ranks[[#This Row],[51 - 60]])</f>
        <v>7.671597222222222E-2</v>
      </c>
      <c r="AL14" s="17">
        <f>IF(km4_splits_ranks[[#This Row],[61 - 70]]="DNF","DNF",km4_splits_ranks[[#This Row],[60 okr ]]+km4_splits_ranks[[#This Row],[61 - 70]])</f>
        <v>8.9975115740740741E-2</v>
      </c>
      <c r="AM14" s="17">
        <f>IF(km4_splits_ranks[[#This Row],[71 - 80]]="DNF","DNF",km4_splits_ranks[[#This Row],[70 okr ]]+km4_splits_ranks[[#This Row],[71 - 80]])</f>
        <v>0.1032818287037037</v>
      </c>
      <c r="AN14" s="17">
        <f>IF(km4_splits_ranks[[#This Row],[81 - 90]]="DNF","DNF",km4_splits_ranks[[#This Row],[80 okr ]]+km4_splits_ranks[[#This Row],[81 - 90]])</f>
        <v>0.116634375</v>
      </c>
      <c r="AO14" s="17">
        <f>IF(km4_splits_ranks[[#This Row],[91 - 100]]="DNF","DNF",km4_splits_ranks[[#This Row],[90 okr ]]+km4_splits_ranks[[#This Row],[91 - 100]])</f>
        <v>0.13010439814814814</v>
      </c>
      <c r="AP14" s="22">
        <f>IF(km4_splits_ranks[[#This Row],[101 - 105]]="DNF","DNF",km4_splits_ranks[[#This Row],[100 okr ]]+km4_splits_ranks[[#This Row],[101 - 105]])</f>
        <v>0.13631655092592593</v>
      </c>
      <c r="AQ14" s="47">
        <f>IF(km4_splits_ranks[[#This Row],[10 okr ]]="DNF","DNF",RANK(km4_splits_ranks[[#This Row],[10 okr ]],[[10 okr ]],1))</f>
        <v>17</v>
      </c>
      <c r="AR14" s="48">
        <f>IF(km4_splits_ranks[[#This Row],[20 okr ]]="DNF","DNF",RANK(km4_splits_ranks[[#This Row],[20 okr ]],[[20 okr ]],1))</f>
        <v>18</v>
      </c>
      <c r="AS14" s="48">
        <f>IF(km4_splits_ranks[[#This Row],[30 okr ]]="DNF","DNF",RANK(km4_splits_ranks[[#This Row],[30 okr ]],[[30 okr ]],1))</f>
        <v>18</v>
      </c>
      <c r="AT14" s="48">
        <f>IF(km4_splits_ranks[[#This Row],[40 okr ]]="DNF","DNF",RANK(km4_splits_ranks[[#This Row],[40 okr ]],[[40 okr ]],1))</f>
        <v>16</v>
      </c>
      <c r="AU14" s="48">
        <f>IF(km4_splits_ranks[[#This Row],[50 okr ]]="DNF","DNF",RANK(km4_splits_ranks[[#This Row],[50 okr ]],[[50 okr ]],1))</f>
        <v>14</v>
      </c>
      <c r="AV14" s="48">
        <f>IF(km4_splits_ranks[[#This Row],[60 okr ]]="DNF","DNF",RANK(km4_splits_ranks[[#This Row],[60 okr ]],[[60 okr ]],1))</f>
        <v>14</v>
      </c>
      <c r="AW14" s="48">
        <f>IF(km4_splits_ranks[[#This Row],[70 okr ]]="DNF","DNF",RANK(km4_splits_ranks[[#This Row],[70 okr ]],[[70 okr ]],1))</f>
        <v>15</v>
      </c>
      <c r="AX14" s="48">
        <f>IF(km4_splits_ranks[[#This Row],[80 okr ]]="DNF","DNF",RANK(km4_splits_ranks[[#This Row],[80 okr ]],[[80 okr ]],1))</f>
        <v>15</v>
      </c>
      <c r="AY14" s="48">
        <f>IF(km4_splits_ranks[[#This Row],[90 okr ]]="DNF","DNF",RANK(km4_splits_ranks[[#This Row],[90 okr ]],[[90 okr ]],1))</f>
        <v>14</v>
      </c>
      <c r="AZ14" s="48">
        <f>IF(km4_splits_ranks[[#This Row],[100 okr ]]="DNF","DNF",RANK(km4_splits_ranks[[#This Row],[100 okr ]],[[100 okr ]],1))</f>
        <v>13</v>
      </c>
      <c r="BA14" s="156">
        <f>IF(km4_splits_ranks[[#This Row],[105 okr ]]="DNF","DNF",RANK(km4_splits_ranks[[#This Row],[105 okr ]],[[105 okr ]],1))</f>
        <v>13</v>
      </c>
    </row>
    <row r="15" spans="2:53">
      <c r="B15" s="4">
        <f>laps_times[[#This Row],[poř]]</f>
        <v>12</v>
      </c>
      <c r="C15" s="1">
        <f>laps_times[[#This Row],[s.č.]]</f>
        <v>33</v>
      </c>
      <c r="D15" s="1" t="str">
        <f>laps_times[[#This Row],[jméno]]</f>
        <v>Kašparová Kateřina</v>
      </c>
      <c r="E15" s="2">
        <f>laps_times[[#This Row],[roč]]</f>
        <v>1986</v>
      </c>
      <c r="F15" s="2" t="str">
        <f>laps_times[[#This Row],[kat]]</f>
        <v>Z1</v>
      </c>
      <c r="G15" s="2">
        <f>laps_times[[#This Row],[poř_kat]]</f>
        <v>1</v>
      </c>
      <c r="H15" s="1" t="str">
        <f>IF(ISBLANK(laps_times[[#This Row],[klub]]),"-",laps_times[[#This Row],[klub]])</f>
        <v>MK Kladno</v>
      </c>
      <c r="I15" s="138">
        <f>laps_times[[#This Row],[celk. čas]]</f>
        <v>0.13743518518518519</v>
      </c>
      <c r="J15" s="28">
        <f>SUM(laps_times[[#This Row],[1]:[10]])</f>
        <v>1.3191319444444446E-2</v>
      </c>
      <c r="K15" s="29">
        <f>SUM(laps_times[[#This Row],[11]:[20]])</f>
        <v>1.2478356481481481E-2</v>
      </c>
      <c r="L15" s="29">
        <f>SUM(laps_times[[#This Row],[21]:[30]])</f>
        <v>1.2502083333333332E-2</v>
      </c>
      <c r="M15" s="29">
        <f>SUM(laps_times[[#This Row],[31]:[40]])</f>
        <v>1.2604976851851852E-2</v>
      </c>
      <c r="N15" s="29">
        <f>SUM(laps_times[[#This Row],[41]:[50]])</f>
        <v>1.2839351851851854E-2</v>
      </c>
      <c r="O15" s="29">
        <f>SUM(laps_times[[#This Row],[51]:[60]])</f>
        <v>1.3093634259259261E-2</v>
      </c>
      <c r="P15" s="29">
        <f>SUM(laps_times[[#This Row],[61]:[70]])</f>
        <v>1.3250694444444445E-2</v>
      </c>
      <c r="Q15" s="29">
        <f>SUM(laps_times[[#This Row],[71]:[80]])</f>
        <v>1.3300925925925928E-2</v>
      </c>
      <c r="R15" s="29">
        <f>SUM(laps_times[[#This Row],[81]:[90]])</f>
        <v>1.3567592592592591E-2</v>
      </c>
      <c r="S15" s="29">
        <f>SUM(laps_times[[#This Row],[91]:[100]])</f>
        <v>1.3793865740740742E-2</v>
      </c>
      <c r="T15" s="30">
        <f>SUM(laps_times[[#This Row],[101]:[105]])</f>
        <v>6.8127314814814812E-3</v>
      </c>
      <c r="U15" s="44">
        <f>IF(km4_splits_ranks[[#This Row],[1 - 10]]="DNF","DNF",RANK(km4_splits_ranks[[#This Row],[1 - 10]],[1 - 10],1))</f>
        <v>18</v>
      </c>
      <c r="V15" s="45">
        <f>IF(km4_splits_ranks[[#This Row],[11 - 20]]="DNF","DNF",RANK(km4_splits_ranks[[#This Row],[11 - 20]],[11 - 20],1))</f>
        <v>16</v>
      </c>
      <c r="W15" s="45">
        <f>IF(km4_splits_ranks[[#This Row],[21 - 30]]="DNF","DNF",RANK(km4_splits_ranks[[#This Row],[21 - 30]],[21 - 30],1))</f>
        <v>14</v>
      </c>
      <c r="X15" s="45">
        <f>IF(km4_splits_ranks[[#This Row],[31 - 40]]="DNF","DNF",RANK(km4_splits_ranks[[#This Row],[31 - 40]],[31 - 40],1))</f>
        <v>12</v>
      </c>
      <c r="Y15" s="45">
        <f>IF(km4_splits_ranks[[#This Row],[41 - 50]]="DNF","DNF",RANK(km4_splits_ranks[[#This Row],[41 - 50]],[41 - 50],1))</f>
        <v>15</v>
      </c>
      <c r="Z15" s="45">
        <f>IF(km4_splits_ranks[[#This Row],[51 - 60]]="DNF","DNF",RANK(km4_splits_ranks[[#This Row],[51 - 60]],[51 - 60],1))</f>
        <v>15</v>
      </c>
      <c r="AA15" s="45">
        <f>IF(km4_splits_ranks[[#This Row],[61 - 70]]="DNF","DNF",RANK(km4_splits_ranks[[#This Row],[61 - 70]],[61 - 70],1))</f>
        <v>12</v>
      </c>
      <c r="AB15" s="45">
        <f>IF(km4_splits_ranks[[#This Row],[71 - 80]]="DNF","DNF",RANK(km4_splits_ranks[[#This Row],[71 - 80]],[71 - 80],1))</f>
        <v>12</v>
      </c>
      <c r="AC15" s="45">
        <f>IF(km4_splits_ranks[[#This Row],[81 - 90]]="DNF","DNF",RANK(km4_splits_ranks[[#This Row],[81 - 90]],[81 - 90],1))</f>
        <v>12</v>
      </c>
      <c r="AD15" s="45">
        <f>IF(km4_splits_ranks[[#This Row],[91 - 100]]="DNF","DNF",RANK(km4_splits_ranks[[#This Row],[91 - 100]],[91 - 100],1))</f>
        <v>14</v>
      </c>
      <c r="AE15" s="46">
        <f>IF(km4_splits_ranks[[#This Row],[101 - 105]]="DNF","DNF",RANK(km4_splits_ranks[[#This Row],[101 - 105]],[101 - 105],1))</f>
        <v>17</v>
      </c>
      <c r="AF15" s="21">
        <f>km4_splits_ranks[[#This Row],[1 - 10]]</f>
        <v>1.3191319444444446E-2</v>
      </c>
      <c r="AG15" s="17">
        <f>IF(km4_splits_ranks[[#This Row],[11 - 20]]="DNF","DNF",km4_splits_ranks[[#This Row],[10 okr ]]+km4_splits_ranks[[#This Row],[11 - 20]])</f>
        <v>2.5669675925925929E-2</v>
      </c>
      <c r="AH15" s="17">
        <f>IF(km4_splits_ranks[[#This Row],[21 - 30]]="DNF","DNF",km4_splits_ranks[[#This Row],[20 okr ]]+km4_splits_ranks[[#This Row],[21 - 30]])</f>
        <v>3.8171759259259259E-2</v>
      </c>
      <c r="AI15" s="17">
        <f>IF(km4_splits_ranks[[#This Row],[31 - 40]]="DNF","DNF",km4_splits_ranks[[#This Row],[30 okr ]]+km4_splits_ranks[[#This Row],[31 - 40]])</f>
        <v>5.0776736111111109E-2</v>
      </c>
      <c r="AJ15" s="17">
        <f>IF(km4_splits_ranks[[#This Row],[41 - 50]]="DNF","DNF",km4_splits_ranks[[#This Row],[40 okr ]]+km4_splits_ranks[[#This Row],[41 - 50]])</f>
        <v>6.3616087962962961E-2</v>
      </c>
      <c r="AK15" s="17">
        <f>IF(km4_splits_ranks[[#This Row],[51 - 60]]="DNF","DNF",km4_splits_ranks[[#This Row],[50 okr ]]+km4_splits_ranks[[#This Row],[51 - 60]])</f>
        <v>7.6709722222222221E-2</v>
      </c>
      <c r="AL15" s="17">
        <f>IF(km4_splits_ranks[[#This Row],[61 - 70]]="DNF","DNF",km4_splits_ranks[[#This Row],[60 okr ]]+km4_splits_ranks[[#This Row],[61 - 70]])</f>
        <v>8.9960416666666668E-2</v>
      </c>
      <c r="AM15" s="17">
        <f>IF(km4_splits_ranks[[#This Row],[71 - 80]]="DNF","DNF",km4_splits_ranks[[#This Row],[70 okr ]]+km4_splits_ranks[[#This Row],[71 - 80]])</f>
        <v>0.10326134259259259</v>
      </c>
      <c r="AN15" s="17">
        <f>IF(km4_splits_ranks[[#This Row],[81 - 90]]="DNF","DNF",km4_splits_ranks[[#This Row],[80 okr ]]+km4_splits_ranks[[#This Row],[81 - 90]])</f>
        <v>0.11682893518518518</v>
      </c>
      <c r="AO15" s="17">
        <f>IF(km4_splits_ranks[[#This Row],[91 - 100]]="DNF","DNF",km4_splits_ranks[[#This Row],[90 okr ]]+km4_splits_ranks[[#This Row],[91 - 100]])</f>
        <v>0.13062280092592593</v>
      </c>
      <c r="AP15" s="22">
        <f>IF(km4_splits_ranks[[#This Row],[101 - 105]]="DNF","DNF",km4_splits_ranks[[#This Row],[100 okr ]]+km4_splits_ranks[[#This Row],[101 - 105]])</f>
        <v>0.13743553240740741</v>
      </c>
      <c r="AQ15" s="47">
        <f>IF(km4_splits_ranks[[#This Row],[10 okr ]]="DNF","DNF",RANK(km4_splits_ranks[[#This Row],[10 okr ]],[[10 okr ]],1))</f>
        <v>18</v>
      </c>
      <c r="AR15" s="48">
        <f>IF(km4_splits_ranks[[#This Row],[20 okr ]]="DNF","DNF",RANK(km4_splits_ranks[[#This Row],[20 okr ]],[[20 okr ]],1))</f>
        <v>17</v>
      </c>
      <c r="AS15" s="48">
        <f>IF(km4_splits_ranks[[#This Row],[30 okr ]]="DNF","DNF",RANK(km4_splits_ranks[[#This Row],[30 okr ]],[[30 okr ]],1))</f>
        <v>17</v>
      </c>
      <c r="AT15" s="48">
        <f>IF(km4_splits_ranks[[#This Row],[40 okr ]]="DNF","DNF",RANK(km4_splits_ranks[[#This Row],[40 okr ]],[[40 okr ]],1))</f>
        <v>14</v>
      </c>
      <c r="AU15" s="48">
        <f>IF(km4_splits_ranks[[#This Row],[50 okr ]]="DNF","DNF",RANK(km4_splits_ranks[[#This Row],[50 okr ]],[[50 okr ]],1))</f>
        <v>15</v>
      </c>
      <c r="AV15" s="48">
        <f>IF(km4_splits_ranks[[#This Row],[60 okr ]]="DNF","DNF",RANK(km4_splits_ranks[[#This Row],[60 okr ]],[[60 okr ]],1))</f>
        <v>13</v>
      </c>
      <c r="AW15" s="48">
        <f>IF(km4_splits_ranks[[#This Row],[70 okr ]]="DNF","DNF",RANK(km4_splits_ranks[[#This Row],[70 okr ]],[[70 okr ]],1))</f>
        <v>14</v>
      </c>
      <c r="AX15" s="48">
        <f>IF(km4_splits_ranks[[#This Row],[80 okr ]]="DNF","DNF",RANK(km4_splits_ranks[[#This Row],[80 okr ]],[[80 okr ]],1))</f>
        <v>14</v>
      </c>
      <c r="AY15" s="48">
        <f>IF(km4_splits_ranks[[#This Row],[90 okr ]]="DNF","DNF",RANK(km4_splits_ranks[[#This Row],[90 okr ]],[[90 okr ]],1))</f>
        <v>15</v>
      </c>
      <c r="AZ15" s="48">
        <f>IF(km4_splits_ranks[[#This Row],[100 okr ]]="DNF","DNF",RANK(km4_splits_ranks[[#This Row],[100 okr ]],[[100 okr ]],1))</f>
        <v>14</v>
      </c>
      <c r="BA15" s="156">
        <f>IF(km4_splits_ranks[[#This Row],[105 okr ]]="DNF","DNF",RANK(km4_splits_ranks[[#This Row],[105 okr ]],[[105 okr ]],1))</f>
        <v>14</v>
      </c>
    </row>
    <row r="16" spans="2:53">
      <c r="B16" s="4">
        <f>laps_times[[#This Row],[poř]]</f>
        <v>13</v>
      </c>
      <c r="C16" s="1">
        <f>laps_times[[#This Row],[s.č.]]</f>
        <v>21</v>
      </c>
      <c r="D16" s="1" t="str">
        <f>laps_times[[#This Row],[jméno]]</f>
        <v>Hach Lukáš</v>
      </c>
      <c r="E16" s="2">
        <f>laps_times[[#This Row],[roč]]</f>
        <v>1984</v>
      </c>
      <c r="F16" s="2" t="str">
        <f>laps_times[[#This Row],[kat]]</f>
        <v>M30</v>
      </c>
      <c r="G16" s="2">
        <f>laps_times[[#This Row],[poř_kat]]</f>
        <v>4</v>
      </c>
      <c r="H16" s="1" t="str">
        <f>IF(ISBLANK(laps_times[[#This Row],[klub]]),"-",laps_times[[#This Row],[klub]])</f>
        <v>Štefko Running Team</v>
      </c>
      <c r="I16" s="138">
        <f>laps_times[[#This Row],[celk. čas]]</f>
        <v>0.13750694444444445</v>
      </c>
      <c r="J16" s="28">
        <f>SUM(laps_times[[#This Row],[1]:[10]])</f>
        <v>1.2287152777777777E-2</v>
      </c>
      <c r="K16" s="29">
        <f>SUM(laps_times[[#This Row],[11]:[20]])</f>
        <v>1.1918171296296295E-2</v>
      </c>
      <c r="L16" s="29">
        <f>SUM(laps_times[[#This Row],[21]:[30]])</f>
        <v>1.2067939814814814E-2</v>
      </c>
      <c r="M16" s="29">
        <f>SUM(laps_times[[#This Row],[31]:[40]])</f>
        <v>1.2142013888888888E-2</v>
      </c>
      <c r="N16" s="29">
        <f>SUM(laps_times[[#This Row],[41]:[50]])</f>
        <v>1.2526157407407408E-2</v>
      </c>
      <c r="O16" s="29">
        <f>SUM(laps_times[[#This Row],[51]:[60]])</f>
        <v>1.2958449074074074E-2</v>
      </c>
      <c r="P16" s="29">
        <f>SUM(laps_times[[#This Row],[61]:[70]])</f>
        <v>1.3650462962962965E-2</v>
      </c>
      <c r="Q16" s="29">
        <f>SUM(laps_times[[#This Row],[71]:[80]])</f>
        <v>1.4224189814814816E-2</v>
      </c>
      <c r="R16" s="29">
        <f>SUM(laps_times[[#This Row],[81]:[90]])</f>
        <v>1.3982986111111109E-2</v>
      </c>
      <c r="S16" s="29">
        <f>SUM(laps_times[[#This Row],[91]:[100]])</f>
        <v>1.4951967592592593E-2</v>
      </c>
      <c r="T16" s="30">
        <f>SUM(laps_times[[#This Row],[101]:[105]])</f>
        <v>6.7974537037037031E-3</v>
      </c>
      <c r="U16" s="44">
        <f>IF(km4_splits_ranks[[#This Row],[1 - 10]]="DNF","DNF",RANK(km4_splits_ranks[[#This Row],[1 - 10]],[1 - 10],1))</f>
        <v>9</v>
      </c>
      <c r="V16" s="45">
        <f>IF(km4_splits_ranks[[#This Row],[11 - 20]]="DNF","DNF",RANK(km4_splits_ranks[[#This Row],[11 - 20]],[11 - 20],1))</f>
        <v>9</v>
      </c>
      <c r="W16" s="45">
        <f>IF(km4_splits_ranks[[#This Row],[21 - 30]]="DNF","DNF",RANK(km4_splits_ranks[[#This Row],[21 - 30]],[21 - 30],1))</f>
        <v>9</v>
      </c>
      <c r="X16" s="45">
        <f>IF(km4_splits_ranks[[#This Row],[31 - 40]]="DNF","DNF",RANK(km4_splits_ranks[[#This Row],[31 - 40]],[31 - 40],1))</f>
        <v>9</v>
      </c>
      <c r="Y16" s="45">
        <f>IF(km4_splits_ranks[[#This Row],[41 - 50]]="DNF","DNF",RANK(km4_splits_ranks[[#This Row],[41 - 50]],[41 - 50],1))</f>
        <v>11</v>
      </c>
      <c r="Z16" s="45">
        <f>IF(km4_splits_ranks[[#This Row],[51 - 60]]="DNF","DNF",RANK(km4_splits_ranks[[#This Row],[51 - 60]],[51 - 60],1))</f>
        <v>14</v>
      </c>
      <c r="AA16" s="45">
        <f>IF(km4_splits_ranks[[#This Row],[61 - 70]]="DNF","DNF",RANK(km4_splits_ranks[[#This Row],[61 - 70]],[61 - 70],1))</f>
        <v>17</v>
      </c>
      <c r="AB16" s="45">
        <f>IF(km4_splits_ranks[[#This Row],[71 - 80]]="DNF","DNF",RANK(km4_splits_ranks[[#This Row],[71 - 80]],[71 - 80],1))</f>
        <v>21</v>
      </c>
      <c r="AC16" s="45">
        <f>IF(km4_splits_ranks[[#This Row],[81 - 90]]="DNF","DNF",RANK(km4_splits_ranks[[#This Row],[81 - 90]],[81 - 90],1))</f>
        <v>18</v>
      </c>
      <c r="AD16" s="45">
        <f>IF(km4_splits_ranks[[#This Row],[91 - 100]]="DNF","DNF",RANK(km4_splits_ranks[[#This Row],[91 - 100]],[91 - 100],1))</f>
        <v>26</v>
      </c>
      <c r="AE16" s="46">
        <f>IF(km4_splits_ranks[[#This Row],[101 - 105]]="DNF","DNF",RANK(km4_splits_ranks[[#This Row],[101 - 105]],[101 - 105],1))</f>
        <v>15</v>
      </c>
      <c r="AF16" s="21">
        <f>km4_splits_ranks[[#This Row],[1 - 10]]</f>
        <v>1.2287152777777777E-2</v>
      </c>
      <c r="AG16" s="17">
        <f>IF(km4_splits_ranks[[#This Row],[11 - 20]]="DNF","DNF",km4_splits_ranks[[#This Row],[10 okr ]]+km4_splits_ranks[[#This Row],[11 - 20]])</f>
        <v>2.4205324074074074E-2</v>
      </c>
      <c r="AH16" s="17">
        <f>IF(km4_splits_ranks[[#This Row],[21 - 30]]="DNF","DNF",km4_splits_ranks[[#This Row],[20 okr ]]+km4_splits_ranks[[#This Row],[21 - 30]])</f>
        <v>3.6273263888888886E-2</v>
      </c>
      <c r="AI16" s="17">
        <f>IF(km4_splits_ranks[[#This Row],[31 - 40]]="DNF","DNF",km4_splits_ranks[[#This Row],[30 okr ]]+km4_splits_ranks[[#This Row],[31 - 40]])</f>
        <v>4.8415277777777772E-2</v>
      </c>
      <c r="AJ16" s="17">
        <f>IF(km4_splits_ranks[[#This Row],[41 - 50]]="DNF","DNF",km4_splits_ranks[[#This Row],[40 okr ]]+km4_splits_ranks[[#This Row],[41 - 50]])</f>
        <v>6.0941435185185182E-2</v>
      </c>
      <c r="AK16" s="17">
        <f>IF(km4_splits_ranks[[#This Row],[51 - 60]]="DNF","DNF",km4_splits_ranks[[#This Row],[50 okr ]]+km4_splits_ranks[[#This Row],[51 - 60]])</f>
        <v>7.3899884259259252E-2</v>
      </c>
      <c r="AL16" s="17">
        <f>IF(km4_splits_ranks[[#This Row],[61 - 70]]="DNF","DNF",km4_splits_ranks[[#This Row],[60 okr ]]+km4_splits_ranks[[#This Row],[61 - 70]])</f>
        <v>8.7550347222222213E-2</v>
      </c>
      <c r="AM16" s="17">
        <f>IF(km4_splits_ranks[[#This Row],[71 - 80]]="DNF","DNF",km4_splits_ranks[[#This Row],[70 okr ]]+km4_splits_ranks[[#This Row],[71 - 80]])</f>
        <v>0.10177453703703702</v>
      </c>
      <c r="AN16" s="17">
        <f>IF(km4_splits_ranks[[#This Row],[81 - 90]]="DNF","DNF",km4_splits_ranks[[#This Row],[80 okr ]]+km4_splits_ranks[[#This Row],[81 - 90]])</f>
        <v>0.11575752314814813</v>
      </c>
      <c r="AO16" s="17">
        <f>IF(km4_splits_ranks[[#This Row],[91 - 100]]="DNF","DNF",km4_splits_ranks[[#This Row],[90 okr ]]+km4_splits_ranks[[#This Row],[91 - 100]])</f>
        <v>0.13070949074074073</v>
      </c>
      <c r="AP16" s="22">
        <f>IF(km4_splits_ranks[[#This Row],[101 - 105]]="DNF","DNF",km4_splits_ranks[[#This Row],[100 okr ]]+km4_splits_ranks[[#This Row],[101 - 105]])</f>
        <v>0.13750694444444445</v>
      </c>
      <c r="AQ16" s="47">
        <f>IF(km4_splits_ranks[[#This Row],[10 okr ]]="DNF","DNF",RANK(km4_splits_ranks[[#This Row],[10 okr ]],[[10 okr ]],1))</f>
        <v>9</v>
      </c>
      <c r="AR16" s="48">
        <f>IF(km4_splits_ranks[[#This Row],[20 okr ]]="DNF","DNF",RANK(km4_splits_ranks[[#This Row],[20 okr ]],[[20 okr ]],1))</f>
        <v>9</v>
      </c>
      <c r="AS16" s="48">
        <f>IF(km4_splits_ranks[[#This Row],[30 okr ]]="DNF","DNF",RANK(km4_splits_ranks[[#This Row],[30 okr ]],[[30 okr ]],1))</f>
        <v>9</v>
      </c>
      <c r="AT16" s="48">
        <f>IF(km4_splits_ranks[[#This Row],[40 okr ]]="DNF","DNF",RANK(km4_splits_ranks[[#This Row],[40 okr ]],[[40 okr ]],1))</f>
        <v>7</v>
      </c>
      <c r="AU16" s="48">
        <f>IF(km4_splits_ranks[[#This Row],[50 okr ]]="DNF","DNF",RANK(km4_splits_ranks[[#This Row],[50 okr ]],[[50 okr ]],1))</f>
        <v>7</v>
      </c>
      <c r="AV16" s="48">
        <f>IF(km4_splits_ranks[[#This Row],[60 okr ]]="DNF","DNF",RANK(km4_splits_ranks[[#This Row],[60 okr ]],[[60 okr ]],1))</f>
        <v>8</v>
      </c>
      <c r="AW16" s="48">
        <f>IF(km4_splits_ranks[[#This Row],[70 okr ]]="DNF","DNF",RANK(km4_splits_ranks[[#This Row],[70 okr ]],[[70 okr ]],1))</f>
        <v>12</v>
      </c>
      <c r="AX16" s="48">
        <f>IF(km4_splits_ranks[[#This Row],[80 okr ]]="DNF","DNF",RANK(km4_splits_ranks[[#This Row],[80 okr ]],[[80 okr ]],1))</f>
        <v>13</v>
      </c>
      <c r="AY16" s="48">
        <f>IF(km4_splits_ranks[[#This Row],[90 okr ]]="DNF","DNF",RANK(km4_splits_ranks[[#This Row],[90 okr ]],[[90 okr ]],1))</f>
        <v>13</v>
      </c>
      <c r="AZ16" s="48">
        <f>IF(km4_splits_ranks[[#This Row],[100 okr ]]="DNF","DNF",RANK(km4_splits_ranks[[#This Row],[100 okr ]],[[100 okr ]],1))</f>
        <v>15</v>
      </c>
      <c r="BA16" s="156">
        <f>IF(km4_splits_ranks[[#This Row],[105 okr ]]="DNF","DNF",RANK(km4_splits_ranks[[#This Row],[105 okr ]],[[105 okr ]],1))</f>
        <v>15</v>
      </c>
    </row>
    <row r="17" spans="2:53">
      <c r="B17" s="4">
        <f>laps_times[[#This Row],[poř]]</f>
        <v>14</v>
      </c>
      <c r="C17" s="1">
        <f>laps_times[[#This Row],[s.č.]]</f>
        <v>77</v>
      </c>
      <c r="D17" s="1" t="str">
        <f>laps_times[[#This Row],[jméno]]</f>
        <v>Macek Tomáš</v>
      </c>
      <c r="E17" s="2">
        <f>laps_times[[#This Row],[roč]]</f>
        <v>1979</v>
      </c>
      <c r="F17" s="2" t="str">
        <f>laps_times[[#This Row],[kat]]</f>
        <v>M40</v>
      </c>
      <c r="G17" s="2">
        <f>laps_times[[#This Row],[poř_kat]]</f>
        <v>5</v>
      </c>
      <c r="H17" s="1" t="str">
        <f>IF(ISBLANK(laps_times[[#This Row],[klub]]),"-",laps_times[[#This Row],[klub]])</f>
        <v>AC Mageo</v>
      </c>
      <c r="I17" s="138">
        <f>laps_times[[#This Row],[celk. čas]]</f>
        <v>0.14042939814814814</v>
      </c>
      <c r="J17" s="28">
        <f>SUM(laps_times[[#This Row],[1]:[10]])</f>
        <v>1.3829861111111112E-2</v>
      </c>
      <c r="K17" s="29">
        <f>SUM(laps_times[[#This Row],[11]:[20]])</f>
        <v>1.2915277777777777E-2</v>
      </c>
      <c r="L17" s="29">
        <f>SUM(laps_times[[#This Row],[21]:[30]])</f>
        <v>1.29125E-2</v>
      </c>
      <c r="M17" s="29">
        <f>SUM(laps_times[[#This Row],[31]:[40]])</f>
        <v>1.293113425925926E-2</v>
      </c>
      <c r="N17" s="29">
        <f>SUM(laps_times[[#This Row],[41]:[50]])</f>
        <v>1.3032870370370368E-2</v>
      </c>
      <c r="O17" s="29">
        <f>SUM(laps_times[[#This Row],[51]:[60]])</f>
        <v>1.4137268518518518E-2</v>
      </c>
      <c r="P17" s="29">
        <f>SUM(laps_times[[#This Row],[61]:[70]])</f>
        <v>1.328020833333333E-2</v>
      </c>
      <c r="Q17" s="29">
        <f>SUM(laps_times[[#This Row],[71]:[80]])</f>
        <v>1.3449074074074075E-2</v>
      </c>
      <c r="R17" s="29">
        <f>SUM(laps_times[[#This Row],[81]:[90]])</f>
        <v>1.3753703703703705E-2</v>
      </c>
      <c r="S17" s="29">
        <f>SUM(laps_times[[#This Row],[91]:[100]])</f>
        <v>1.3738078703703704E-2</v>
      </c>
      <c r="T17" s="30">
        <f>SUM(laps_times[[#This Row],[101]:[105]])</f>
        <v>6.4489583333333335E-3</v>
      </c>
      <c r="U17" s="44">
        <f>IF(km4_splits_ranks[[#This Row],[1 - 10]]="DNF","DNF",RANK(km4_splits_ranks[[#This Row],[1 - 10]],[1 - 10],1))</f>
        <v>30</v>
      </c>
      <c r="V17" s="45">
        <f>IF(km4_splits_ranks[[#This Row],[11 - 20]]="DNF","DNF",RANK(km4_splits_ranks[[#This Row],[11 - 20]],[11 - 20],1))</f>
        <v>22</v>
      </c>
      <c r="W17" s="45">
        <f>IF(km4_splits_ranks[[#This Row],[21 - 30]]="DNF","DNF",RANK(km4_splits_ranks[[#This Row],[21 - 30]],[21 - 30],1))</f>
        <v>20</v>
      </c>
      <c r="X17" s="45">
        <f>IF(km4_splits_ranks[[#This Row],[31 - 40]]="DNF","DNF",RANK(km4_splits_ranks[[#This Row],[31 - 40]],[31 - 40],1))</f>
        <v>16</v>
      </c>
      <c r="Y17" s="45">
        <f>IF(km4_splits_ranks[[#This Row],[41 - 50]]="DNF","DNF",RANK(km4_splits_ranks[[#This Row],[41 - 50]],[41 - 50],1))</f>
        <v>17</v>
      </c>
      <c r="Z17" s="45">
        <f>IF(km4_splits_ranks[[#This Row],[51 - 60]]="DNF","DNF",RANK(km4_splits_ranks[[#This Row],[51 - 60]],[51 - 60],1))</f>
        <v>30</v>
      </c>
      <c r="AA17" s="45">
        <f>IF(km4_splits_ranks[[#This Row],[61 - 70]]="DNF","DNF",RANK(km4_splits_ranks[[#This Row],[61 - 70]],[61 - 70],1))</f>
        <v>14</v>
      </c>
      <c r="AB17" s="45">
        <f>IF(km4_splits_ranks[[#This Row],[71 - 80]]="DNF","DNF",RANK(km4_splits_ranks[[#This Row],[71 - 80]],[71 - 80],1))</f>
        <v>16</v>
      </c>
      <c r="AC17" s="45">
        <f>IF(km4_splits_ranks[[#This Row],[81 - 90]]="DNF","DNF",RANK(km4_splits_ranks[[#This Row],[81 - 90]],[81 - 90],1))</f>
        <v>15</v>
      </c>
      <c r="AD17" s="45">
        <f>IF(km4_splits_ranks[[#This Row],[91 - 100]]="DNF","DNF",RANK(km4_splits_ranks[[#This Row],[91 - 100]],[91 - 100],1))</f>
        <v>13</v>
      </c>
      <c r="AE17" s="46">
        <f>IF(km4_splits_ranks[[#This Row],[101 - 105]]="DNF","DNF",RANK(km4_splits_ranks[[#This Row],[101 - 105]],[101 - 105],1))</f>
        <v>11</v>
      </c>
      <c r="AF17" s="21">
        <f>km4_splits_ranks[[#This Row],[1 - 10]]</f>
        <v>1.3829861111111112E-2</v>
      </c>
      <c r="AG17" s="17">
        <f>IF(km4_splits_ranks[[#This Row],[11 - 20]]="DNF","DNF",km4_splits_ranks[[#This Row],[10 okr ]]+km4_splits_ranks[[#This Row],[11 - 20]])</f>
        <v>2.6745138888888888E-2</v>
      </c>
      <c r="AH17" s="17">
        <f>IF(km4_splits_ranks[[#This Row],[21 - 30]]="DNF","DNF",km4_splits_ranks[[#This Row],[20 okr ]]+km4_splits_ranks[[#This Row],[21 - 30]])</f>
        <v>3.9657638888888888E-2</v>
      </c>
      <c r="AI17" s="17">
        <f>IF(km4_splits_ranks[[#This Row],[31 - 40]]="DNF","DNF",km4_splits_ranks[[#This Row],[30 okr ]]+km4_splits_ranks[[#This Row],[31 - 40]])</f>
        <v>5.2588773148148152E-2</v>
      </c>
      <c r="AJ17" s="17">
        <f>IF(km4_splits_ranks[[#This Row],[41 - 50]]="DNF","DNF",km4_splits_ranks[[#This Row],[40 okr ]]+km4_splits_ranks[[#This Row],[41 - 50]])</f>
        <v>6.5621643518518513E-2</v>
      </c>
      <c r="AK17" s="17">
        <f>IF(km4_splits_ranks[[#This Row],[51 - 60]]="DNF","DNF",km4_splits_ranks[[#This Row],[50 okr ]]+km4_splits_ranks[[#This Row],[51 - 60]])</f>
        <v>7.9758912037037027E-2</v>
      </c>
      <c r="AL17" s="17">
        <f>IF(km4_splits_ranks[[#This Row],[61 - 70]]="DNF","DNF",km4_splits_ranks[[#This Row],[60 okr ]]+km4_splits_ranks[[#This Row],[61 - 70]])</f>
        <v>9.3039120370370362E-2</v>
      </c>
      <c r="AM17" s="17">
        <f>IF(km4_splits_ranks[[#This Row],[71 - 80]]="DNF","DNF",km4_splits_ranks[[#This Row],[70 okr ]]+km4_splits_ranks[[#This Row],[71 - 80]])</f>
        <v>0.10648819444444443</v>
      </c>
      <c r="AN17" s="17">
        <f>IF(km4_splits_ranks[[#This Row],[81 - 90]]="DNF","DNF",km4_splits_ranks[[#This Row],[80 okr ]]+km4_splits_ranks[[#This Row],[81 - 90]])</f>
        <v>0.12024189814814815</v>
      </c>
      <c r="AO17" s="17">
        <f>IF(km4_splits_ranks[[#This Row],[91 - 100]]="DNF","DNF",km4_splits_ranks[[#This Row],[90 okr ]]+km4_splits_ranks[[#This Row],[91 - 100]])</f>
        <v>0.13397997685185184</v>
      </c>
      <c r="AP17" s="22">
        <f>IF(km4_splits_ranks[[#This Row],[101 - 105]]="DNF","DNF",km4_splits_ranks[[#This Row],[100 okr ]]+km4_splits_ranks[[#This Row],[101 - 105]])</f>
        <v>0.14042893518518518</v>
      </c>
      <c r="AQ17" s="47">
        <f>IF(km4_splits_ranks[[#This Row],[10 okr ]]="DNF","DNF",RANK(km4_splits_ranks[[#This Row],[10 okr ]],[[10 okr ]],1))</f>
        <v>30</v>
      </c>
      <c r="AR17" s="48">
        <f>IF(km4_splits_ranks[[#This Row],[20 okr ]]="DNF","DNF",RANK(km4_splits_ranks[[#This Row],[20 okr ]],[[20 okr ]],1))</f>
        <v>27</v>
      </c>
      <c r="AS17" s="48">
        <f>IF(km4_splits_ranks[[#This Row],[30 okr ]]="DNF","DNF",RANK(km4_splits_ranks[[#This Row],[30 okr ]],[[30 okr ]],1))</f>
        <v>23</v>
      </c>
      <c r="AT17" s="48">
        <f>IF(km4_splits_ranks[[#This Row],[40 okr ]]="DNF","DNF",RANK(km4_splits_ranks[[#This Row],[40 okr ]],[[40 okr ]],1))</f>
        <v>21</v>
      </c>
      <c r="AU17" s="48">
        <f>IF(km4_splits_ranks[[#This Row],[50 okr ]]="DNF","DNF",RANK(km4_splits_ranks[[#This Row],[50 okr ]],[[50 okr ]],1))</f>
        <v>21</v>
      </c>
      <c r="AV17" s="48">
        <f>IF(km4_splits_ranks[[#This Row],[60 okr ]]="DNF","DNF",RANK(km4_splits_ranks[[#This Row],[60 okr ]],[[60 okr ]],1))</f>
        <v>21</v>
      </c>
      <c r="AW17" s="48">
        <f>IF(km4_splits_ranks[[#This Row],[70 okr ]]="DNF","DNF",RANK(km4_splits_ranks[[#This Row],[70 okr ]],[[70 okr ]],1))</f>
        <v>22</v>
      </c>
      <c r="AX17" s="48">
        <f>IF(km4_splits_ranks[[#This Row],[80 okr ]]="DNF","DNF",RANK(km4_splits_ranks[[#This Row],[80 okr ]],[[80 okr ]],1))</f>
        <v>19</v>
      </c>
      <c r="AY17" s="48">
        <f>IF(km4_splits_ranks[[#This Row],[90 okr ]]="DNF","DNF",RANK(km4_splits_ranks[[#This Row],[90 okr ]],[[90 okr ]],1))</f>
        <v>18</v>
      </c>
      <c r="AZ17" s="48">
        <f>IF(km4_splits_ranks[[#This Row],[100 okr ]]="DNF","DNF",RANK(km4_splits_ranks[[#This Row],[100 okr ]],[[100 okr ]],1))</f>
        <v>16</v>
      </c>
      <c r="BA17" s="156">
        <f>IF(km4_splits_ranks[[#This Row],[105 okr ]]="DNF","DNF",RANK(km4_splits_ranks[[#This Row],[105 okr ]],[[105 okr ]],1))</f>
        <v>16</v>
      </c>
    </row>
    <row r="18" spans="2:53">
      <c r="B18" s="4">
        <f>laps_times[[#This Row],[poř]]</f>
        <v>15</v>
      </c>
      <c r="C18" s="1">
        <f>laps_times[[#This Row],[s.č.]]</f>
        <v>56</v>
      </c>
      <c r="D18" s="1" t="str">
        <f>laps_times[[#This Row],[jméno]]</f>
        <v>Pojsl Jan</v>
      </c>
      <c r="E18" s="2">
        <f>laps_times[[#This Row],[roč]]</f>
        <v>1972</v>
      </c>
      <c r="F18" s="2" t="str">
        <f>laps_times[[#This Row],[kat]]</f>
        <v>M40</v>
      </c>
      <c r="G18" s="2">
        <f>laps_times[[#This Row],[poř_kat]]</f>
        <v>6</v>
      </c>
      <c r="H18" s="1" t="str">
        <f>IF(ISBLANK(laps_times[[#This Row],[klub]]),"-",laps_times[[#This Row],[klub]])</f>
        <v>Intelis Písek</v>
      </c>
      <c r="I18" s="138">
        <f>laps_times[[#This Row],[celk. čas]]</f>
        <v>0.14222222222222222</v>
      </c>
      <c r="J18" s="28">
        <f>SUM(laps_times[[#This Row],[1]:[10]])</f>
        <v>1.3543750000000002E-2</v>
      </c>
      <c r="K18" s="29">
        <f>SUM(laps_times[[#This Row],[11]:[20]])</f>
        <v>1.2978935185185185E-2</v>
      </c>
      <c r="L18" s="29">
        <f>SUM(laps_times[[#This Row],[21]:[30]])</f>
        <v>1.3068402777777776E-2</v>
      </c>
      <c r="M18" s="29">
        <f>SUM(laps_times[[#This Row],[31]:[40]])</f>
        <v>1.3333101851851851E-2</v>
      </c>
      <c r="N18" s="29">
        <f>SUM(laps_times[[#This Row],[41]:[50]])</f>
        <v>1.3185995370370372E-2</v>
      </c>
      <c r="O18" s="29">
        <f>SUM(laps_times[[#This Row],[51]:[60]])</f>
        <v>1.3475115740740741E-2</v>
      </c>
      <c r="P18" s="29">
        <f>SUM(laps_times[[#This Row],[61]:[70]])</f>
        <v>1.3354629629629628E-2</v>
      </c>
      <c r="Q18" s="29">
        <f>SUM(laps_times[[#This Row],[71]:[80]])</f>
        <v>1.3658680555555556E-2</v>
      </c>
      <c r="R18" s="29">
        <f>SUM(laps_times[[#This Row],[81]:[90]])</f>
        <v>1.3842824074074073E-2</v>
      </c>
      <c r="S18" s="29">
        <f>SUM(laps_times[[#This Row],[91]:[100]])</f>
        <v>1.4452546296296297E-2</v>
      </c>
      <c r="T18" s="30">
        <f>SUM(laps_times[[#This Row],[101]:[105]])</f>
        <v>7.3283564814814808E-3</v>
      </c>
      <c r="U18" s="44">
        <f>IF(km4_splits_ranks[[#This Row],[1 - 10]]="DNF","DNF",RANK(km4_splits_ranks[[#This Row],[1 - 10]],[1 - 10],1))</f>
        <v>25</v>
      </c>
      <c r="V18" s="45">
        <f>IF(km4_splits_ranks[[#This Row],[11 - 20]]="DNF","DNF",RANK(km4_splits_ranks[[#This Row],[11 - 20]],[11 - 20],1))</f>
        <v>24</v>
      </c>
      <c r="W18" s="45">
        <f>IF(km4_splits_ranks[[#This Row],[21 - 30]]="DNF","DNF",RANK(km4_splits_ranks[[#This Row],[21 - 30]],[21 - 30],1))</f>
        <v>22</v>
      </c>
      <c r="X18" s="45">
        <f>IF(km4_splits_ranks[[#This Row],[31 - 40]]="DNF","DNF",RANK(km4_splits_ranks[[#This Row],[31 - 40]],[31 - 40],1))</f>
        <v>21</v>
      </c>
      <c r="Y18" s="45">
        <f>IF(km4_splits_ranks[[#This Row],[41 - 50]]="DNF","DNF",RANK(km4_splits_ranks[[#This Row],[41 - 50]],[41 - 50],1))</f>
        <v>19</v>
      </c>
      <c r="Z18" s="45">
        <f>IF(km4_splits_ranks[[#This Row],[51 - 60]]="DNF","DNF",RANK(km4_splits_ranks[[#This Row],[51 - 60]],[51 - 60],1))</f>
        <v>19</v>
      </c>
      <c r="AA18" s="45">
        <f>IF(km4_splits_ranks[[#This Row],[61 - 70]]="DNF","DNF",RANK(km4_splits_ranks[[#This Row],[61 - 70]],[61 - 70],1))</f>
        <v>15</v>
      </c>
      <c r="AB18" s="45">
        <f>IF(km4_splits_ranks[[#This Row],[71 - 80]]="DNF","DNF",RANK(km4_splits_ranks[[#This Row],[71 - 80]],[71 - 80],1))</f>
        <v>17</v>
      </c>
      <c r="AC18" s="45">
        <f>IF(km4_splits_ranks[[#This Row],[81 - 90]]="DNF","DNF",RANK(km4_splits_ranks[[#This Row],[81 - 90]],[81 - 90],1))</f>
        <v>16</v>
      </c>
      <c r="AD18" s="45">
        <f>IF(km4_splits_ranks[[#This Row],[91 - 100]]="DNF","DNF",RANK(km4_splits_ranks[[#This Row],[91 - 100]],[91 - 100],1))</f>
        <v>20</v>
      </c>
      <c r="AE18" s="46">
        <f>IF(km4_splits_ranks[[#This Row],[101 - 105]]="DNF","DNF",RANK(km4_splits_ranks[[#This Row],[101 - 105]],[101 - 105],1))</f>
        <v>26</v>
      </c>
      <c r="AF18" s="21">
        <f>km4_splits_ranks[[#This Row],[1 - 10]]</f>
        <v>1.3543750000000002E-2</v>
      </c>
      <c r="AG18" s="17">
        <f>IF(km4_splits_ranks[[#This Row],[11 - 20]]="DNF","DNF",km4_splits_ranks[[#This Row],[10 okr ]]+km4_splits_ranks[[#This Row],[11 - 20]])</f>
        <v>2.6522685185185187E-2</v>
      </c>
      <c r="AH18" s="17">
        <f>IF(km4_splits_ranks[[#This Row],[21 - 30]]="DNF","DNF",km4_splits_ranks[[#This Row],[20 okr ]]+km4_splits_ranks[[#This Row],[21 - 30]])</f>
        <v>3.9591087962962963E-2</v>
      </c>
      <c r="AI18" s="17">
        <f>IF(km4_splits_ranks[[#This Row],[31 - 40]]="DNF","DNF",km4_splits_ranks[[#This Row],[30 okr ]]+km4_splits_ranks[[#This Row],[31 - 40]])</f>
        <v>5.2924189814814816E-2</v>
      </c>
      <c r="AJ18" s="17">
        <f>IF(km4_splits_ranks[[#This Row],[41 - 50]]="DNF","DNF",km4_splits_ranks[[#This Row],[40 okr ]]+km4_splits_ranks[[#This Row],[41 - 50]])</f>
        <v>6.6110185185185188E-2</v>
      </c>
      <c r="AK18" s="17">
        <f>IF(km4_splits_ranks[[#This Row],[51 - 60]]="DNF","DNF",km4_splits_ranks[[#This Row],[50 okr ]]+km4_splits_ranks[[#This Row],[51 - 60]])</f>
        <v>7.9585300925925931E-2</v>
      </c>
      <c r="AL18" s="17">
        <f>IF(km4_splits_ranks[[#This Row],[61 - 70]]="DNF","DNF",km4_splits_ranks[[#This Row],[60 okr ]]+km4_splits_ranks[[#This Row],[61 - 70]])</f>
        <v>9.2939930555555564E-2</v>
      </c>
      <c r="AM18" s="17">
        <f>IF(km4_splits_ranks[[#This Row],[71 - 80]]="DNF","DNF",km4_splits_ranks[[#This Row],[70 okr ]]+km4_splits_ranks[[#This Row],[71 - 80]])</f>
        <v>0.10659861111111112</v>
      </c>
      <c r="AN18" s="17">
        <f>IF(km4_splits_ranks[[#This Row],[81 - 90]]="DNF","DNF",km4_splits_ranks[[#This Row],[80 okr ]]+km4_splits_ranks[[#This Row],[81 - 90]])</f>
        <v>0.12044143518518519</v>
      </c>
      <c r="AO18" s="17">
        <f>IF(km4_splits_ranks[[#This Row],[91 - 100]]="DNF","DNF",km4_splits_ranks[[#This Row],[90 okr ]]+km4_splits_ranks[[#This Row],[91 - 100]])</f>
        <v>0.13489398148148149</v>
      </c>
      <c r="AP18" s="22">
        <f>IF(km4_splits_ranks[[#This Row],[101 - 105]]="DNF","DNF",km4_splits_ranks[[#This Row],[100 okr ]]+km4_splits_ranks[[#This Row],[101 - 105]])</f>
        <v>0.14222233796296296</v>
      </c>
      <c r="AQ18" s="47">
        <f>IF(km4_splits_ranks[[#This Row],[10 okr ]]="DNF","DNF",RANK(km4_splits_ranks[[#This Row],[10 okr ]],[[10 okr ]],1))</f>
        <v>25</v>
      </c>
      <c r="AR18" s="48">
        <f>IF(km4_splits_ranks[[#This Row],[20 okr ]]="DNF","DNF",RANK(km4_splits_ranks[[#This Row],[20 okr ]],[[20 okr ]],1))</f>
        <v>24</v>
      </c>
      <c r="AS18" s="48">
        <f>IF(km4_splits_ranks[[#This Row],[30 okr ]]="DNF","DNF",RANK(km4_splits_ranks[[#This Row],[30 okr ]],[[30 okr ]],1))</f>
        <v>22</v>
      </c>
      <c r="AT18" s="48">
        <f>IF(km4_splits_ranks[[#This Row],[40 okr ]]="DNF","DNF",RANK(km4_splits_ranks[[#This Row],[40 okr ]],[[40 okr ]],1))</f>
        <v>22</v>
      </c>
      <c r="AU18" s="48">
        <f>IF(km4_splits_ranks[[#This Row],[50 okr ]]="DNF","DNF",RANK(km4_splits_ranks[[#This Row],[50 okr ]],[[50 okr ]],1))</f>
        <v>22</v>
      </c>
      <c r="AV18" s="48">
        <f>IF(km4_splits_ranks[[#This Row],[60 okr ]]="DNF","DNF",RANK(km4_splits_ranks[[#This Row],[60 okr ]],[[60 okr ]],1))</f>
        <v>20</v>
      </c>
      <c r="AW18" s="48">
        <f>IF(km4_splits_ranks[[#This Row],[70 okr ]]="DNF","DNF",RANK(km4_splits_ranks[[#This Row],[70 okr ]],[[70 okr ]],1))</f>
        <v>21</v>
      </c>
      <c r="AX18" s="48">
        <f>IF(km4_splits_ranks[[#This Row],[80 okr ]]="DNF","DNF",RANK(km4_splits_ranks[[#This Row],[80 okr ]],[[80 okr ]],1))</f>
        <v>20</v>
      </c>
      <c r="AY18" s="48">
        <f>IF(km4_splits_ranks[[#This Row],[90 okr ]]="DNF","DNF",RANK(km4_splits_ranks[[#This Row],[90 okr ]],[[90 okr ]],1))</f>
        <v>19</v>
      </c>
      <c r="AZ18" s="48">
        <f>IF(km4_splits_ranks[[#This Row],[100 okr ]]="DNF","DNF",RANK(km4_splits_ranks[[#This Row],[100 okr ]],[[100 okr ]],1))</f>
        <v>17</v>
      </c>
      <c r="BA18" s="156">
        <f>IF(km4_splits_ranks[[#This Row],[105 okr ]]="DNF","DNF",RANK(km4_splits_ranks[[#This Row],[105 okr ]],[[105 okr ]],1))</f>
        <v>17</v>
      </c>
    </row>
    <row r="19" spans="2:53">
      <c r="B19" s="4">
        <f>laps_times[[#This Row],[poř]]</f>
        <v>16</v>
      </c>
      <c r="C19" s="1">
        <f>laps_times[[#This Row],[s.č.]]</f>
        <v>46</v>
      </c>
      <c r="D19" s="1" t="str">
        <f>laps_times[[#This Row],[jméno]]</f>
        <v>Mikolášek Arnošt</v>
      </c>
      <c r="E19" s="2">
        <f>laps_times[[#This Row],[roč]]</f>
        <v>1965</v>
      </c>
      <c r="F19" s="2" t="str">
        <f>laps_times[[#This Row],[kat]]</f>
        <v>M50</v>
      </c>
      <c r="G19" s="2">
        <f>laps_times[[#This Row],[poř_kat]]</f>
        <v>2</v>
      </c>
      <c r="H19" s="1" t="str">
        <f>IF(ISBLANK(laps_times[[#This Row],[klub]]),"-",laps_times[[#This Row],[klub]])</f>
        <v>Nákří</v>
      </c>
      <c r="I19" s="138">
        <f>laps_times[[#This Row],[celk. čas]]</f>
        <v>0.14271296296296296</v>
      </c>
      <c r="J19" s="28">
        <f>SUM(laps_times[[#This Row],[1]:[10]])</f>
        <v>1.2832291666666667E-2</v>
      </c>
      <c r="K19" s="29">
        <f>SUM(laps_times[[#This Row],[11]:[20]])</f>
        <v>1.2483564814814814E-2</v>
      </c>
      <c r="L19" s="29">
        <f>SUM(laps_times[[#This Row],[21]:[30]])</f>
        <v>1.2507754629629629E-2</v>
      </c>
      <c r="M19" s="29">
        <f>SUM(laps_times[[#This Row],[31]:[40]])</f>
        <v>1.2690624999999999E-2</v>
      </c>
      <c r="N19" s="29">
        <f>SUM(laps_times[[#This Row],[41]:[50]])</f>
        <v>1.2963888888888889E-2</v>
      </c>
      <c r="O19" s="29">
        <f>SUM(laps_times[[#This Row],[51]:[60]])</f>
        <v>1.3479745370370371E-2</v>
      </c>
      <c r="P19" s="29">
        <f>SUM(laps_times[[#This Row],[61]:[70]])</f>
        <v>1.3738078703703704E-2</v>
      </c>
      <c r="Q19" s="29">
        <f>SUM(laps_times[[#This Row],[71]:[80]])</f>
        <v>1.4290856481481483E-2</v>
      </c>
      <c r="R19" s="29">
        <f>SUM(laps_times[[#This Row],[81]:[90]])</f>
        <v>1.5031481481481482E-2</v>
      </c>
      <c r="S19" s="29">
        <f>SUM(laps_times[[#This Row],[91]:[100]])</f>
        <v>1.5048148148148151E-2</v>
      </c>
      <c r="T19" s="30">
        <f>SUM(laps_times[[#This Row],[101]:[105]])</f>
        <v>7.6460648148148147E-3</v>
      </c>
      <c r="U19" s="44">
        <f>IF(km4_splits_ranks[[#This Row],[1 - 10]]="DNF","DNF",RANK(km4_splits_ranks[[#This Row],[1 - 10]],[1 - 10],1))</f>
        <v>14</v>
      </c>
      <c r="V19" s="45">
        <f>IF(km4_splits_ranks[[#This Row],[11 - 20]]="DNF","DNF",RANK(km4_splits_ranks[[#This Row],[11 - 20]],[11 - 20],1))</f>
        <v>18</v>
      </c>
      <c r="W19" s="45">
        <f>IF(km4_splits_ranks[[#This Row],[21 - 30]]="DNF","DNF",RANK(km4_splits_ranks[[#This Row],[21 - 30]],[21 - 30],1))</f>
        <v>16</v>
      </c>
      <c r="X19" s="45">
        <f>IF(km4_splits_ranks[[#This Row],[31 - 40]]="DNF","DNF",RANK(km4_splits_ranks[[#This Row],[31 - 40]],[31 - 40],1))</f>
        <v>13</v>
      </c>
      <c r="Y19" s="45">
        <f>IF(km4_splits_ranks[[#This Row],[41 - 50]]="DNF","DNF",RANK(km4_splits_ranks[[#This Row],[41 - 50]],[41 - 50],1))</f>
        <v>16</v>
      </c>
      <c r="Z19" s="45">
        <f>IF(km4_splits_ranks[[#This Row],[51 - 60]]="DNF","DNF",RANK(km4_splits_ranks[[#This Row],[51 - 60]],[51 - 60],1))</f>
        <v>20</v>
      </c>
      <c r="AA19" s="45">
        <f>IF(km4_splits_ranks[[#This Row],[61 - 70]]="DNF","DNF",RANK(km4_splits_ranks[[#This Row],[61 - 70]],[61 - 70],1))</f>
        <v>20</v>
      </c>
      <c r="AB19" s="45">
        <f>IF(km4_splits_ranks[[#This Row],[71 - 80]]="DNF","DNF",RANK(km4_splits_ranks[[#This Row],[71 - 80]],[71 - 80],1))</f>
        <v>22</v>
      </c>
      <c r="AC19" s="45">
        <f>IF(km4_splits_ranks[[#This Row],[81 - 90]]="DNF","DNF",RANK(km4_splits_ranks[[#This Row],[81 - 90]],[81 - 90],1))</f>
        <v>31</v>
      </c>
      <c r="AD19" s="45">
        <f>IF(km4_splits_ranks[[#This Row],[91 - 100]]="DNF","DNF",RANK(km4_splits_ranks[[#This Row],[91 - 100]],[91 - 100],1))</f>
        <v>28</v>
      </c>
      <c r="AE19" s="46">
        <f>IF(km4_splits_ranks[[#This Row],[101 - 105]]="DNF","DNF",RANK(km4_splits_ranks[[#This Row],[101 - 105]],[101 - 105],1))</f>
        <v>31</v>
      </c>
      <c r="AF19" s="21">
        <f>km4_splits_ranks[[#This Row],[1 - 10]]</f>
        <v>1.2832291666666667E-2</v>
      </c>
      <c r="AG19" s="17">
        <f>IF(km4_splits_ranks[[#This Row],[11 - 20]]="DNF","DNF",km4_splits_ranks[[#This Row],[10 okr ]]+km4_splits_ranks[[#This Row],[11 - 20]])</f>
        <v>2.5315856481481481E-2</v>
      </c>
      <c r="AH19" s="17">
        <f>IF(km4_splits_ranks[[#This Row],[21 - 30]]="DNF","DNF",km4_splits_ranks[[#This Row],[20 okr ]]+km4_splits_ranks[[#This Row],[21 - 30]])</f>
        <v>3.7823611111111113E-2</v>
      </c>
      <c r="AI19" s="17">
        <f>IF(km4_splits_ranks[[#This Row],[31 - 40]]="DNF","DNF",km4_splits_ranks[[#This Row],[30 okr ]]+km4_splits_ranks[[#This Row],[31 - 40]])</f>
        <v>5.051423611111111E-2</v>
      </c>
      <c r="AJ19" s="17">
        <f>IF(km4_splits_ranks[[#This Row],[41 - 50]]="DNF","DNF",km4_splits_ranks[[#This Row],[40 okr ]]+km4_splits_ranks[[#This Row],[41 - 50]])</f>
        <v>6.3478124999999996E-2</v>
      </c>
      <c r="AK19" s="17">
        <f>IF(km4_splits_ranks[[#This Row],[51 - 60]]="DNF","DNF",km4_splits_ranks[[#This Row],[50 okr ]]+km4_splits_ranks[[#This Row],[51 - 60]])</f>
        <v>7.6957870370370371E-2</v>
      </c>
      <c r="AL19" s="17">
        <f>IF(km4_splits_ranks[[#This Row],[61 - 70]]="DNF","DNF",km4_splits_ranks[[#This Row],[60 okr ]]+km4_splits_ranks[[#This Row],[61 - 70]])</f>
        <v>9.0695949074074078E-2</v>
      </c>
      <c r="AM19" s="17">
        <f>IF(km4_splits_ranks[[#This Row],[71 - 80]]="DNF","DNF",km4_splits_ranks[[#This Row],[70 okr ]]+km4_splits_ranks[[#This Row],[71 - 80]])</f>
        <v>0.10498680555555556</v>
      </c>
      <c r="AN19" s="17">
        <f>IF(km4_splits_ranks[[#This Row],[81 - 90]]="DNF","DNF",km4_splits_ranks[[#This Row],[80 okr ]]+km4_splits_ranks[[#This Row],[81 - 90]])</f>
        <v>0.12001828703703704</v>
      </c>
      <c r="AO19" s="17">
        <f>IF(km4_splits_ranks[[#This Row],[91 - 100]]="DNF","DNF",km4_splits_ranks[[#This Row],[90 okr ]]+km4_splits_ranks[[#This Row],[91 - 100]])</f>
        <v>0.13506643518518519</v>
      </c>
      <c r="AP19" s="22">
        <f>IF(km4_splits_ranks[[#This Row],[101 - 105]]="DNF","DNF",km4_splits_ranks[[#This Row],[100 okr ]]+km4_splits_ranks[[#This Row],[101 - 105]])</f>
        <v>0.14271249999999999</v>
      </c>
      <c r="AQ19" s="47">
        <f>IF(km4_splits_ranks[[#This Row],[10 okr ]]="DNF","DNF",RANK(km4_splits_ranks[[#This Row],[10 okr ]],[[10 okr ]],1))</f>
        <v>14</v>
      </c>
      <c r="AR19" s="48">
        <f>IF(km4_splits_ranks[[#This Row],[20 okr ]]="DNF","DNF",RANK(km4_splits_ranks[[#This Row],[20 okr ]],[[20 okr ]],1))</f>
        <v>15</v>
      </c>
      <c r="AS19" s="48">
        <f>IF(km4_splits_ranks[[#This Row],[30 okr ]]="DNF","DNF",RANK(km4_splits_ranks[[#This Row],[30 okr ]],[[30 okr ]],1))</f>
        <v>14</v>
      </c>
      <c r="AT19" s="48">
        <f>IF(km4_splits_ranks[[#This Row],[40 okr ]]="DNF","DNF",RANK(km4_splits_ranks[[#This Row],[40 okr ]],[[40 okr ]],1))</f>
        <v>12</v>
      </c>
      <c r="AU19" s="48">
        <f>IF(km4_splits_ranks[[#This Row],[50 okr ]]="DNF","DNF",RANK(km4_splits_ranks[[#This Row],[50 okr ]],[[50 okr ]],1))</f>
        <v>12</v>
      </c>
      <c r="AV19" s="48">
        <f>IF(km4_splits_ranks[[#This Row],[60 okr ]]="DNF","DNF",RANK(km4_splits_ranks[[#This Row],[60 okr ]],[[60 okr ]],1))</f>
        <v>15</v>
      </c>
      <c r="AW19" s="48">
        <f>IF(km4_splits_ranks[[#This Row],[70 okr ]]="DNF","DNF",RANK(km4_splits_ranks[[#This Row],[70 okr ]],[[70 okr ]],1))</f>
        <v>17</v>
      </c>
      <c r="AX19" s="48">
        <f>IF(km4_splits_ranks[[#This Row],[80 okr ]]="DNF","DNF",RANK(km4_splits_ranks[[#This Row],[80 okr ]],[[80 okr ]],1))</f>
        <v>16</v>
      </c>
      <c r="AY19" s="48">
        <f>IF(km4_splits_ranks[[#This Row],[90 okr ]]="DNF","DNF",RANK(km4_splits_ranks[[#This Row],[90 okr ]],[[90 okr ]],1))</f>
        <v>16</v>
      </c>
      <c r="AZ19" s="48">
        <f>IF(km4_splits_ranks[[#This Row],[100 okr ]]="DNF","DNF",RANK(km4_splits_ranks[[#This Row],[100 okr ]],[[100 okr ]],1))</f>
        <v>18</v>
      </c>
      <c r="BA19" s="156">
        <f>IF(km4_splits_ranks[[#This Row],[105 okr ]]="DNF","DNF",RANK(km4_splits_ranks[[#This Row],[105 okr ]],[[105 okr ]],1))</f>
        <v>18</v>
      </c>
    </row>
    <row r="20" spans="2:53">
      <c r="B20" s="4">
        <f>laps_times[[#This Row],[poř]]</f>
        <v>17</v>
      </c>
      <c r="C20" s="1">
        <f>laps_times[[#This Row],[s.č.]]</f>
        <v>43</v>
      </c>
      <c r="D20" s="1" t="str">
        <f>laps_times[[#This Row],[jméno]]</f>
        <v>Lebedová Olga</v>
      </c>
      <c r="E20" s="2">
        <f>laps_times[[#This Row],[roč]]</f>
        <v>1981</v>
      </c>
      <c r="F20" s="2" t="str">
        <f>laps_times[[#This Row],[kat]]</f>
        <v>Z1</v>
      </c>
      <c r="G20" s="2">
        <f>laps_times[[#This Row],[poř_kat]]</f>
        <v>2</v>
      </c>
      <c r="H20" s="1" t="str">
        <f>IF(ISBLANK(laps_times[[#This Row],[klub]]),"-",laps_times[[#This Row],[klub]])</f>
        <v>Hůrka</v>
      </c>
      <c r="I20" s="138">
        <f>laps_times[[#This Row],[celk. čas]]</f>
        <v>0.14411921296296296</v>
      </c>
      <c r="J20" s="28">
        <f>SUM(laps_times[[#This Row],[1]:[10]])</f>
        <v>1.3203472222222224E-2</v>
      </c>
      <c r="K20" s="29">
        <f>SUM(laps_times[[#This Row],[11]:[20]])</f>
        <v>1.2546875000000001E-2</v>
      </c>
      <c r="L20" s="29">
        <f>SUM(laps_times[[#This Row],[21]:[30]])</f>
        <v>1.2619675925925925E-2</v>
      </c>
      <c r="M20" s="29">
        <f>SUM(laps_times[[#This Row],[31]:[40]])</f>
        <v>1.3009722222222223E-2</v>
      </c>
      <c r="N20" s="29">
        <f>SUM(laps_times[[#This Row],[41]:[50]])</f>
        <v>1.3333333333333332E-2</v>
      </c>
      <c r="O20" s="29">
        <f>SUM(laps_times[[#This Row],[51]:[60]])</f>
        <v>1.3804976851851851E-2</v>
      </c>
      <c r="P20" s="29">
        <f>SUM(laps_times[[#This Row],[61]:[70]])</f>
        <v>1.4175694444444444E-2</v>
      </c>
      <c r="Q20" s="29">
        <f>SUM(laps_times[[#This Row],[71]:[80]])</f>
        <v>1.4521180555555556E-2</v>
      </c>
      <c r="R20" s="29">
        <f>SUM(laps_times[[#This Row],[81]:[90]])</f>
        <v>1.4824537037037037E-2</v>
      </c>
      <c r="S20" s="29">
        <f>SUM(laps_times[[#This Row],[91]:[100]])</f>
        <v>1.4670486111111112E-2</v>
      </c>
      <c r="T20" s="30">
        <f>SUM(laps_times[[#This Row],[101]:[105]])</f>
        <v>7.4089120370370376E-3</v>
      </c>
      <c r="U20" s="44">
        <f>IF(km4_splits_ranks[[#This Row],[1 - 10]]="DNF","DNF",RANK(km4_splits_ranks[[#This Row],[1 - 10]],[1 - 10],1))</f>
        <v>20</v>
      </c>
      <c r="V20" s="45">
        <f>IF(km4_splits_ranks[[#This Row],[11 - 20]]="DNF","DNF",RANK(km4_splits_ranks[[#This Row],[11 - 20]],[11 - 20],1))</f>
        <v>20</v>
      </c>
      <c r="W20" s="45">
        <f>IF(km4_splits_ranks[[#This Row],[21 - 30]]="DNF","DNF",RANK(km4_splits_ranks[[#This Row],[21 - 30]],[21 - 30],1))</f>
        <v>18</v>
      </c>
      <c r="X20" s="45">
        <f>IF(km4_splits_ranks[[#This Row],[31 - 40]]="DNF","DNF",RANK(km4_splits_ranks[[#This Row],[31 - 40]],[31 - 40],1))</f>
        <v>19</v>
      </c>
      <c r="Y20" s="45">
        <f>IF(km4_splits_ranks[[#This Row],[41 - 50]]="DNF","DNF",RANK(km4_splits_ranks[[#This Row],[41 - 50]],[41 - 50],1))</f>
        <v>21</v>
      </c>
      <c r="Z20" s="45">
        <f>IF(km4_splits_ranks[[#This Row],[51 - 60]]="DNF","DNF",RANK(km4_splits_ranks[[#This Row],[51 - 60]],[51 - 60],1))</f>
        <v>23</v>
      </c>
      <c r="AA20" s="45">
        <f>IF(km4_splits_ranks[[#This Row],[61 - 70]]="DNF","DNF",RANK(km4_splits_ranks[[#This Row],[61 - 70]],[61 - 70],1))</f>
        <v>27</v>
      </c>
      <c r="AB20" s="45">
        <f>IF(km4_splits_ranks[[#This Row],[71 - 80]]="DNF","DNF",RANK(km4_splits_ranks[[#This Row],[71 - 80]],[71 - 80],1))</f>
        <v>28</v>
      </c>
      <c r="AC20" s="45">
        <f>IF(km4_splits_ranks[[#This Row],[81 - 90]]="DNF","DNF",RANK(km4_splits_ranks[[#This Row],[81 - 90]],[81 - 90],1))</f>
        <v>25</v>
      </c>
      <c r="AD20" s="45">
        <f>IF(km4_splits_ranks[[#This Row],[91 - 100]]="DNF","DNF",RANK(km4_splits_ranks[[#This Row],[91 - 100]],[91 - 100],1))</f>
        <v>23</v>
      </c>
      <c r="AE20" s="46">
        <f>IF(km4_splits_ranks[[#This Row],[101 - 105]]="DNF","DNF",RANK(km4_splits_ranks[[#This Row],[101 - 105]],[101 - 105],1))</f>
        <v>28</v>
      </c>
      <c r="AF20" s="21">
        <f>km4_splits_ranks[[#This Row],[1 - 10]]</f>
        <v>1.3203472222222224E-2</v>
      </c>
      <c r="AG20" s="17">
        <f>IF(km4_splits_ranks[[#This Row],[11 - 20]]="DNF","DNF",km4_splits_ranks[[#This Row],[10 okr ]]+km4_splits_ranks[[#This Row],[11 - 20]])</f>
        <v>2.5750347222222227E-2</v>
      </c>
      <c r="AH20" s="17">
        <f>IF(km4_splits_ranks[[#This Row],[21 - 30]]="DNF","DNF",km4_splits_ranks[[#This Row],[20 okr ]]+km4_splits_ranks[[#This Row],[21 - 30]])</f>
        <v>3.837002314814815E-2</v>
      </c>
      <c r="AI20" s="17">
        <f>IF(km4_splits_ranks[[#This Row],[31 - 40]]="DNF","DNF",km4_splits_ranks[[#This Row],[30 okr ]]+km4_splits_ranks[[#This Row],[31 - 40]])</f>
        <v>5.1379745370370371E-2</v>
      </c>
      <c r="AJ20" s="17">
        <f>IF(km4_splits_ranks[[#This Row],[41 - 50]]="DNF","DNF",km4_splits_ranks[[#This Row],[40 okr ]]+km4_splits_ranks[[#This Row],[41 - 50]])</f>
        <v>6.47130787037037E-2</v>
      </c>
      <c r="AK20" s="17">
        <f>IF(km4_splits_ranks[[#This Row],[51 - 60]]="DNF","DNF",km4_splits_ranks[[#This Row],[50 okr ]]+km4_splits_ranks[[#This Row],[51 - 60]])</f>
        <v>7.8518055555555549E-2</v>
      </c>
      <c r="AL20" s="17">
        <f>IF(km4_splits_ranks[[#This Row],[61 - 70]]="DNF","DNF",km4_splits_ranks[[#This Row],[60 okr ]]+km4_splits_ranks[[#This Row],[61 - 70]])</f>
        <v>9.2693749999999991E-2</v>
      </c>
      <c r="AM20" s="17">
        <f>IF(km4_splits_ranks[[#This Row],[71 - 80]]="DNF","DNF",km4_splits_ranks[[#This Row],[70 okr ]]+km4_splits_ranks[[#This Row],[71 - 80]])</f>
        <v>0.10721493055555555</v>
      </c>
      <c r="AN20" s="17">
        <f>IF(km4_splits_ranks[[#This Row],[81 - 90]]="DNF","DNF",km4_splits_ranks[[#This Row],[80 okr ]]+km4_splits_ranks[[#This Row],[81 - 90]])</f>
        <v>0.12203946759259258</v>
      </c>
      <c r="AO20" s="17">
        <f>IF(km4_splits_ranks[[#This Row],[91 - 100]]="DNF","DNF",km4_splits_ranks[[#This Row],[90 okr ]]+km4_splits_ranks[[#This Row],[91 - 100]])</f>
        <v>0.1367099537037037</v>
      </c>
      <c r="AP20" s="22">
        <f>IF(km4_splits_ranks[[#This Row],[101 - 105]]="DNF","DNF",km4_splits_ranks[[#This Row],[100 okr ]]+km4_splits_ranks[[#This Row],[101 - 105]])</f>
        <v>0.14411886574074073</v>
      </c>
      <c r="AQ20" s="47">
        <f>IF(km4_splits_ranks[[#This Row],[10 okr ]]="DNF","DNF",RANK(km4_splits_ranks[[#This Row],[10 okr ]],[[10 okr ]],1))</f>
        <v>20</v>
      </c>
      <c r="AR20" s="48">
        <f>IF(km4_splits_ranks[[#This Row],[20 okr ]]="DNF","DNF",RANK(km4_splits_ranks[[#This Row],[20 okr ]],[[20 okr ]],1))</f>
        <v>21</v>
      </c>
      <c r="AS20" s="48">
        <f>IF(km4_splits_ranks[[#This Row],[30 okr ]]="DNF","DNF",RANK(km4_splits_ranks[[#This Row],[30 okr ]],[[30 okr ]],1))</f>
        <v>20</v>
      </c>
      <c r="AT20" s="48">
        <f>IF(km4_splits_ranks[[#This Row],[40 okr ]]="DNF","DNF",RANK(km4_splits_ranks[[#This Row],[40 okr ]],[[40 okr ]],1))</f>
        <v>18</v>
      </c>
      <c r="AU20" s="48">
        <f>IF(km4_splits_ranks[[#This Row],[50 okr ]]="DNF","DNF",RANK(km4_splits_ranks[[#This Row],[50 okr ]],[[50 okr ]],1))</f>
        <v>19</v>
      </c>
      <c r="AV20" s="48">
        <f>IF(km4_splits_ranks[[#This Row],[60 okr ]]="DNF","DNF",RANK(km4_splits_ranks[[#This Row],[60 okr ]],[[60 okr ]],1))</f>
        <v>18</v>
      </c>
      <c r="AW20" s="48">
        <f>IF(km4_splits_ranks[[#This Row],[70 okr ]]="DNF","DNF",RANK(km4_splits_ranks[[#This Row],[70 okr ]],[[70 okr ]],1))</f>
        <v>20</v>
      </c>
      <c r="AX20" s="48">
        <f>IF(km4_splits_ranks[[#This Row],[80 okr ]]="DNF","DNF",RANK(km4_splits_ranks[[#This Row],[80 okr ]],[[80 okr ]],1))</f>
        <v>21</v>
      </c>
      <c r="AY20" s="48">
        <f>IF(km4_splits_ranks[[#This Row],[90 okr ]]="DNF","DNF",RANK(km4_splits_ranks[[#This Row],[90 okr ]],[[90 okr ]],1))</f>
        <v>21</v>
      </c>
      <c r="AZ20" s="48">
        <f>IF(km4_splits_ranks[[#This Row],[100 okr ]]="DNF","DNF",RANK(km4_splits_ranks[[#This Row],[100 okr ]],[[100 okr ]],1))</f>
        <v>20</v>
      </c>
      <c r="BA20" s="156">
        <f>IF(km4_splits_ranks[[#This Row],[105 okr ]]="DNF","DNF",RANK(km4_splits_ranks[[#This Row],[105 okr ]],[[105 okr ]],1))</f>
        <v>19</v>
      </c>
    </row>
    <row r="21" spans="2:53">
      <c r="B21" s="4">
        <f>laps_times[[#This Row],[poř]]</f>
        <v>18</v>
      </c>
      <c r="C21" s="1">
        <f>laps_times[[#This Row],[s.č.]]</f>
        <v>64</v>
      </c>
      <c r="D21" s="1" t="str">
        <f>laps_times[[#This Row],[jméno]]</f>
        <v>Scheuringer Michael</v>
      </c>
      <c r="E21" s="2">
        <f>laps_times[[#This Row],[roč]]</f>
        <v>1971</v>
      </c>
      <c r="F21" s="2" t="str">
        <f>laps_times[[#This Row],[kat]]</f>
        <v>M40</v>
      </c>
      <c r="G21" s="2">
        <f>laps_times[[#This Row],[poř_kat]]</f>
        <v>7</v>
      </c>
      <c r="H21" s="1" t="str">
        <f>IF(ISBLANK(laps_times[[#This Row],[klub]]),"-",laps_times[[#This Row],[klub]])</f>
        <v>LC Linz</v>
      </c>
      <c r="I21" s="138">
        <f>laps_times[[#This Row],[celk. čas]]</f>
        <v>0.14424652777777777</v>
      </c>
      <c r="J21" s="28">
        <f>SUM(laps_times[[#This Row],[1]:[10]])</f>
        <v>1.3193518518518519E-2</v>
      </c>
      <c r="K21" s="29">
        <f>SUM(laps_times[[#This Row],[11]:[20]])</f>
        <v>1.2468055555555555E-2</v>
      </c>
      <c r="L21" s="29">
        <f>SUM(laps_times[[#This Row],[21]:[30]])</f>
        <v>1.2505208333333333E-2</v>
      </c>
      <c r="M21" s="29">
        <f>SUM(laps_times[[#This Row],[31]:[40]])</f>
        <v>1.2581481481481482E-2</v>
      </c>
      <c r="N21" s="29">
        <f>SUM(laps_times[[#This Row],[41]:[50]])</f>
        <v>1.2806944444444447E-2</v>
      </c>
      <c r="O21" s="29">
        <f>SUM(laps_times[[#This Row],[51]:[60]])</f>
        <v>1.3116087962962963E-2</v>
      </c>
      <c r="P21" s="29">
        <f>SUM(laps_times[[#This Row],[61]:[70]])</f>
        <v>1.3826620370370369E-2</v>
      </c>
      <c r="Q21" s="29">
        <f>SUM(laps_times[[#This Row],[71]:[80]])</f>
        <v>1.4549768518518517E-2</v>
      </c>
      <c r="R21" s="29">
        <f>SUM(laps_times[[#This Row],[81]:[90]])</f>
        <v>1.4996296296296294E-2</v>
      </c>
      <c r="S21" s="29">
        <f>SUM(laps_times[[#This Row],[91]:[100]])</f>
        <v>1.6019675925925923E-2</v>
      </c>
      <c r="T21" s="30">
        <f>SUM(laps_times[[#This Row],[101]:[105]])</f>
        <v>8.1831018518518529E-3</v>
      </c>
      <c r="U21" s="44">
        <f>IF(km4_splits_ranks[[#This Row],[1 - 10]]="DNF","DNF",RANK(km4_splits_ranks[[#This Row],[1 - 10]],[1 - 10],1))</f>
        <v>19</v>
      </c>
      <c r="V21" s="45">
        <f>IF(km4_splits_ranks[[#This Row],[11 - 20]]="DNF","DNF",RANK(km4_splits_ranks[[#This Row],[11 - 20]],[11 - 20],1))</f>
        <v>14</v>
      </c>
      <c r="W21" s="45">
        <f>IF(km4_splits_ranks[[#This Row],[21 - 30]]="DNF","DNF",RANK(km4_splits_ranks[[#This Row],[21 - 30]],[21 - 30],1))</f>
        <v>15</v>
      </c>
      <c r="X21" s="45">
        <f>IF(km4_splits_ranks[[#This Row],[31 - 40]]="DNF","DNF",RANK(km4_splits_ranks[[#This Row],[31 - 40]],[31 - 40],1))</f>
        <v>11</v>
      </c>
      <c r="Y21" s="45">
        <f>IF(km4_splits_ranks[[#This Row],[41 - 50]]="DNF","DNF",RANK(km4_splits_ranks[[#This Row],[41 - 50]],[41 - 50],1))</f>
        <v>14</v>
      </c>
      <c r="Z21" s="45">
        <f>IF(km4_splits_ranks[[#This Row],[51 - 60]]="DNF","DNF",RANK(km4_splits_ranks[[#This Row],[51 - 60]],[51 - 60],1))</f>
        <v>17</v>
      </c>
      <c r="AA21" s="45">
        <f>IF(km4_splits_ranks[[#This Row],[61 - 70]]="DNF","DNF",RANK(km4_splits_ranks[[#This Row],[61 - 70]],[61 - 70],1))</f>
        <v>21</v>
      </c>
      <c r="AB21" s="45">
        <f>IF(km4_splits_ranks[[#This Row],[71 - 80]]="DNF","DNF",RANK(km4_splits_ranks[[#This Row],[71 - 80]],[71 - 80],1))</f>
        <v>30</v>
      </c>
      <c r="AC21" s="45">
        <f>IF(km4_splits_ranks[[#This Row],[81 - 90]]="DNF","DNF",RANK(km4_splits_ranks[[#This Row],[81 - 90]],[81 - 90],1))</f>
        <v>30</v>
      </c>
      <c r="AD21" s="45">
        <f>IF(km4_splits_ranks[[#This Row],[91 - 100]]="DNF","DNF",RANK(km4_splits_ranks[[#This Row],[91 - 100]],[91 - 100],1))</f>
        <v>36</v>
      </c>
      <c r="AE21" s="46">
        <f>IF(km4_splits_ranks[[#This Row],[101 - 105]]="DNF","DNF",RANK(km4_splits_ranks[[#This Row],[101 - 105]],[101 - 105],1))</f>
        <v>47</v>
      </c>
      <c r="AF21" s="21">
        <f>km4_splits_ranks[[#This Row],[1 - 10]]</f>
        <v>1.3193518518518519E-2</v>
      </c>
      <c r="AG21" s="17">
        <f>IF(km4_splits_ranks[[#This Row],[11 - 20]]="DNF","DNF",km4_splits_ranks[[#This Row],[10 okr ]]+km4_splits_ranks[[#This Row],[11 - 20]])</f>
        <v>2.5661574074074073E-2</v>
      </c>
      <c r="AH21" s="17">
        <f>IF(km4_splits_ranks[[#This Row],[21 - 30]]="DNF","DNF",km4_splits_ranks[[#This Row],[20 okr ]]+km4_splits_ranks[[#This Row],[21 - 30]])</f>
        <v>3.816678240740741E-2</v>
      </c>
      <c r="AI21" s="17">
        <f>IF(km4_splits_ranks[[#This Row],[31 - 40]]="DNF","DNF",km4_splits_ranks[[#This Row],[30 okr ]]+km4_splits_ranks[[#This Row],[31 - 40]])</f>
        <v>5.0748263888888895E-2</v>
      </c>
      <c r="AJ21" s="17">
        <f>IF(km4_splits_ranks[[#This Row],[41 - 50]]="DNF","DNF",km4_splits_ranks[[#This Row],[40 okr ]]+km4_splits_ranks[[#This Row],[41 - 50]])</f>
        <v>6.3555208333333335E-2</v>
      </c>
      <c r="AK21" s="17">
        <f>IF(km4_splits_ranks[[#This Row],[51 - 60]]="DNF","DNF",km4_splits_ranks[[#This Row],[50 okr ]]+km4_splits_ranks[[#This Row],[51 - 60]])</f>
        <v>7.6671296296296293E-2</v>
      </c>
      <c r="AL21" s="17">
        <f>IF(km4_splits_ranks[[#This Row],[61 - 70]]="DNF","DNF",km4_splits_ranks[[#This Row],[60 okr ]]+km4_splits_ranks[[#This Row],[61 - 70]])</f>
        <v>9.0497916666666664E-2</v>
      </c>
      <c r="AM21" s="17">
        <f>IF(km4_splits_ranks[[#This Row],[71 - 80]]="DNF","DNF",km4_splits_ranks[[#This Row],[70 okr ]]+km4_splits_ranks[[#This Row],[71 - 80]])</f>
        <v>0.10504768518518517</v>
      </c>
      <c r="AN21" s="17">
        <f>IF(km4_splits_ranks[[#This Row],[81 - 90]]="DNF","DNF",km4_splits_ranks[[#This Row],[80 okr ]]+km4_splits_ranks[[#This Row],[81 - 90]])</f>
        <v>0.12004398148148147</v>
      </c>
      <c r="AO21" s="17">
        <f>IF(km4_splits_ranks[[#This Row],[91 - 100]]="DNF","DNF",km4_splits_ranks[[#This Row],[90 okr ]]+km4_splits_ranks[[#This Row],[91 - 100]])</f>
        <v>0.13606365740740739</v>
      </c>
      <c r="AP21" s="22">
        <f>IF(km4_splits_ranks[[#This Row],[101 - 105]]="DNF","DNF",km4_splits_ranks[[#This Row],[100 okr ]]+km4_splits_ranks[[#This Row],[101 - 105]])</f>
        <v>0.14424675925925926</v>
      </c>
      <c r="AQ21" s="47">
        <f>IF(km4_splits_ranks[[#This Row],[10 okr ]]="DNF","DNF",RANK(km4_splits_ranks[[#This Row],[10 okr ]],[[10 okr ]],1))</f>
        <v>19</v>
      </c>
      <c r="AR21" s="48">
        <f>IF(km4_splits_ranks[[#This Row],[20 okr ]]="DNF","DNF",RANK(km4_splits_ranks[[#This Row],[20 okr ]],[[20 okr ]],1))</f>
        <v>16</v>
      </c>
      <c r="AS21" s="48">
        <f>IF(km4_splits_ranks[[#This Row],[30 okr ]]="DNF","DNF",RANK(km4_splits_ranks[[#This Row],[30 okr ]],[[30 okr ]],1))</f>
        <v>16</v>
      </c>
      <c r="AT21" s="48">
        <f>IF(km4_splits_ranks[[#This Row],[40 okr ]]="DNF","DNF",RANK(km4_splits_ranks[[#This Row],[40 okr ]],[[40 okr ]],1))</f>
        <v>13</v>
      </c>
      <c r="AU21" s="48">
        <f>IF(km4_splits_ranks[[#This Row],[50 okr ]]="DNF","DNF",RANK(km4_splits_ranks[[#This Row],[50 okr ]],[[50 okr ]],1))</f>
        <v>13</v>
      </c>
      <c r="AV21" s="48">
        <f>IF(km4_splits_ranks[[#This Row],[60 okr ]]="DNF","DNF",RANK(km4_splits_ranks[[#This Row],[60 okr ]],[[60 okr ]],1))</f>
        <v>12</v>
      </c>
      <c r="AW21" s="48">
        <f>IF(km4_splits_ranks[[#This Row],[70 okr ]]="DNF","DNF",RANK(km4_splits_ranks[[#This Row],[70 okr ]],[[70 okr ]],1))</f>
        <v>16</v>
      </c>
      <c r="AX21" s="48">
        <f>IF(km4_splits_ranks[[#This Row],[80 okr ]]="DNF","DNF",RANK(km4_splits_ranks[[#This Row],[80 okr ]],[[80 okr ]],1))</f>
        <v>17</v>
      </c>
      <c r="AY21" s="48">
        <f>IF(km4_splits_ranks[[#This Row],[90 okr ]]="DNF","DNF",RANK(km4_splits_ranks[[#This Row],[90 okr ]],[[90 okr ]],1))</f>
        <v>17</v>
      </c>
      <c r="AZ21" s="48">
        <f>IF(km4_splits_ranks[[#This Row],[100 okr ]]="DNF","DNF",RANK(km4_splits_ranks[[#This Row],[100 okr ]],[[100 okr ]],1))</f>
        <v>19</v>
      </c>
      <c r="BA21" s="156">
        <f>IF(km4_splits_ranks[[#This Row],[105 okr ]]="DNF","DNF",RANK(km4_splits_ranks[[#This Row],[105 okr ]],[[105 okr ]],1))</f>
        <v>20</v>
      </c>
    </row>
    <row r="22" spans="2:53">
      <c r="B22" s="4">
        <f>laps_times[[#This Row],[poř]]</f>
        <v>19</v>
      </c>
      <c r="C22" s="1">
        <f>laps_times[[#This Row],[s.č.]]</f>
        <v>67</v>
      </c>
      <c r="D22" s="1" t="str">
        <f>laps_times[[#This Row],[jméno]]</f>
        <v>Sedlák Pavel</v>
      </c>
      <c r="E22" s="2">
        <f>laps_times[[#This Row],[roč]]</f>
        <v>1971</v>
      </c>
      <c r="F22" s="2" t="str">
        <f>laps_times[[#This Row],[kat]]</f>
        <v>M40</v>
      </c>
      <c r="G22" s="2">
        <f>laps_times[[#This Row],[poř_kat]]</f>
        <v>8</v>
      </c>
      <c r="H22" s="1" t="str">
        <f>IF(ISBLANK(laps_times[[#This Row],[klub]]),"-",laps_times[[#This Row],[klub]])</f>
        <v>MK Seitl Ostrava</v>
      </c>
      <c r="I22" s="138">
        <f>laps_times[[#This Row],[celk. čas]]</f>
        <v>0.14489583333333333</v>
      </c>
      <c r="J22" s="28">
        <f>SUM(laps_times[[#This Row],[1]:[10]])</f>
        <v>1.2429282407407405E-2</v>
      </c>
      <c r="K22" s="29">
        <f>SUM(laps_times[[#This Row],[11]:[20]])</f>
        <v>1.2583449074074075E-2</v>
      </c>
      <c r="L22" s="29">
        <f>SUM(laps_times[[#This Row],[21]:[30]])</f>
        <v>1.2962152777777779E-2</v>
      </c>
      <c r="M22" s="29">
        <f>SUM(laps_times[[#This Row],[31]:[40]])</f>
        <v>1.3638773148148146E-2</v>
      </c>
      <c r="N22" s="29">
        <f>SUM(laps_times[[#This Row],[41]:[50]])</f>
        <v>1.4004513888888889E-2</v>
      </c>
      <c r="O22" s="29">
        <f>SUM(laps_times[[#This Row],[51]:[60]])</f>
        <v>1.4317361111111112E-2</v>
      </c>
      <c r="P22" s="29">
        <f>SUM(laps_times[[#This Row],[61]:[70]])</f>
        <v>1.3667708333333334E-2</v>
      </c>
      <c r="Q22" s="29">
        <f>SUM(laps_times[[#This Row],[71]:[80]])</f>
        <v>1.4693402777777777E-2</v>
      </c>
      <c r="R22" s="29">
        <f>SUM(laps_times[[#This Row],[81]:[90]])</f>
        <v>1.4839930555555554E-2</v>
      </c>
      <c r="S22" s="29">
        <f>SUM(laps_times[[#This Row],[91]:[100]])</f>
        <v>1.4641087962962962E-2</v>
      </c>
      <c r="T22" s="30">
        <f>SUM(laps_times[[#This Row],[101]:[105]])</f>
        <v>7.1184027777777773E-3</v>
      </c>
      <c r="U22" s="44">
        <f>IF(km4_splits_ranks[[#This Row],[1 - 10]]="DNF","DNF",RANK(km4_splits_ranks[[#This Row],[1 - 10]],[1 - 10],1))</f>
        <v>10</v>
      </c>
      <c r="V22" s="45">
        <f>IF(km4_splits_ranks[[#This Row],[11 - 20]]="DNF","DNF",RANK(km4_splits_ranks[[#This Row],[11 - 20]],[11 - 20],1))</f>
        <v>21</v>
      </c>
      <c r="W22" s="45">
        <f>IF(km4_splits_ranks[[#This Row],[21 - 30]]="DNF","DNF",RANK(km4_splits_ranks[[#This Row],[21 - 30]],[21 - 30],1))</f>
        <v>21</v>
      </c>
      <c r="X22" s="45">
        <f>IF(km4_splits_ranks[[#This Row],[31 - 40]]="DNF","DNF",RANK(km4_splits_ranks[[#This Row],[31 - 40]],[31 - 40],1))</f>
        <v>25</v>
      </c>
      <c r="Y22" s="45">
        <f>IF(km4_splits_ranks[[#This Row],[41 - 50]]="DNF","DNF",RANK(km4_splits_ranks[[#This Row],[41 - 50]],[41 - 50],1))</f>
        <v>31</v>
      </c>
      <c r="Z22" s="45">
        <f>IF(km4_splits_ranks[[#This Row],[51 - 60]]="DNF","DNF",RANK(km4_splits_ranks[[#This Row],[51 - 60]],[51 - 60],1))</f>
        <v>35</v>
      </c>
      <c r="AA22" s="45">
        <f>IF(km4_splits_ranks[[#This Row],[61 - 70]]="DNF","DNF",RANK(km4_splits_ranks[[#This Row],[61 - 70]],[61 - 70],1))</f>
        <v>18</v>
      </c>
      <c r="AB22" s="45">
        <f>IF(km4_splits_ranks[[#This Row],[71 - 80]]="DNF","DNF",RANK(km4_splits_ranks[[#This Row],[71 - 80]],[71 - 80],1))</f>
        <v>33</v>
      </c>
      <c r="AC22" s="45">
        <f>IF(km4_splits_ranks[[#This Row],[81 - 90]]="DNF","DNF",RANK(km4_splits_ranks[[#This Row],[81 - 90]],[81 - 90],1))</f>
        <v>26</v>
      </c>
      <c r="AD22" s="45">
        <f>IF(km4_splits_ranks[[#This Row],[91 - 100]]="DNF","DNF",RANK(km4_splits_ranks[[#This Row],[91 - 100]],[91 - 100],1))</f>
        <v>22</v>
      </c>
      <c r="AE22" s="46">
        <f>IF(km4_splits_ranks[[#This Row],[101 - 105]]="DNF","DNF",RANK(km4_splits_ranks[[#This Row],[101 - 105]],[101 - 105],1))</f>
        <v>24</v>
      </c>
      <c r="AF22" s="21">
        <f>km4_splits_ranks[[#This Row],[1 - 10]]</f>
        <v>1.2429282407407405E-2</v>
      </c>
      <c r="AG22" s="17">
        <f>IF(km4_splits_ranks[[#This Row],[11 - 20]]="DNF","DNF",km4_splits_ranks[[#This Row],[10 okr ]]+km4_splits_ranks[[#This Row],[11 - 20]])</f>
        <v>2.501273148148148E-2</v>
      </c>
      <c r="AH22" s="17">
        <f>IF(km4_splits_ranks[[#This Row],[21 - 30]]="DNF","DNF",km4_splits_ranks[[#This Row],[20 okr ]]+km4_splits_ranks[[#This Row],[21 - 30]])</f>
        <v>3.797488425925926E-2</v>
      </c>
      <c r="AI22" s="17">
        <f>IF(km4_splits_ranks[[#This Row],[31 - 40]]="DNF","DNF",km4_splits_ranks[[#This Row],[30 okr ]]+km4_splits_ranks[[#This Row],[31 - 40]])</f>
        <v>5.1613657407407407E-2</v>
      </c>
      <c r="AJ22" s="17">
        <f>IF(km4_splits_ranks[[#This Row],[41 - 50]]="DNF","DNF",km4_splits_ranks[[#This Row],[40 okr ]]+km4_splits_ranks[[#This Row],[41 - 50]])</f>
        <v>6.5618171296296296E-2</v>
      </c>
      <c r="AK22" s="17">
        <f>IF(km4_splits_ranks[[#This Row],[51 - 60]]="DNF","DNF",km4_splits_ranks[[#This Row],[50 okr ]]+km4_splits_ranks[[#This Row],[51 - 60]])</f>
        <v>7.9935532407407403E-2</v>
      </c>
      <c r="AL22" s="17">
        <f>IF(km4_splits_ranks[[#This Row],[61 - 70]]="DNF","DNF",km4_splits_ranks[[#This Row],[60 okr ]]+km4_splits_ranks[[#This Row],[61 - 70]])</f>
        <v>9.3603240740740737E-2</v>
      </c>
      <c r="AM22" s="17">
        <f>IF(km4_splits_ranks[[#This Row],[71 - 80]]="DNF","DNF",km4_splits_ranks[[#This Row],[70 okr ]]+km4_splits_ranks[[#This Row],[71 - 80]])</f>
        <v>0.10829664351851852</v>
      </c>
      <c r="AN22" s="17">
        <f>IF(km4_splits_ranks[[#This Row],[81 - 90]]="DNF","DNF",km4_splits_ranks[[#This Row],[80 okr ]]+km4_splits_ranks[[#This Row],[81 - 90]])</f>
        <v>0.12313657407407408</v>
      </c>
      <c r="AO22" s="17">
        <f>IF(km4_splits_ranks[[#This Row],[91 - 100]]="DNF","DNF",km4_splits_ranks[[#This Row],[90 okr ]]+km4_splits_ranks[[#This Row],[91 - 100]])</f>
        <v>0.13777766203703704</v>
      </c>
      <c r="AP22" s="22">
        <f>IF(km4_splits_ranks[[#This Row],[101 - 105]]="DNF","DNF",km4_splits_ranks[[#This Row],[100 okr ]]+km4_splits_ranks[[#This Row],[101 - 105]])</f>
        <v>0.14489606481481482</v>
      </c>
      <c r="AQ22" s="47">
        <f>IF(km4_splits_ranks[[#This Row],[10 okr ]]="DNF","DNF",RANK(km4_splits_ranks[[#This Row],[10 okr ]],[[10 okr ]],1))</f>
        <v>10</v>
      </c>
      <c r="AR22" s="48">
        <f>IF(km4_splits_ranks[[#This Row],[20 okr ]]="DNF","DNF",RANK(km4_splits_ranks[[#This Row],[20 okr ]],[[20 okr ]],1))</f>
        <v>14</v>
      </c>
      <c r="AS22" s="48">
        <f>IF(km4_splits_ranks[[#This Row],[30 okr ]]="DNF","DNF",RANK(km4_splits_ranks[[#This Row],[30 okr ]],[[30 okr ]],1))</f>
        <v>15</v>
      </c>
      <c r="AT22" s="48">
        <f>IF(km4_splits_ranks[[#This Row],[40 okr ]]="DNF","DNF",RANK(km4_splits_ranks[[#This Row],[40 okr ]],[[40 okr ]],1))</f>
        <v>20</v>
      </c>
      <c r="AU22" s="48">
        <f>IF(km4_splits_ranks[[#This Row],[50 okr ]]="DNF","DNF",RANK(km4_splits_ranks[[#This Row],[50 okr ]],[[50 okr ]],1))</f>
        <v>20</v>
      </c>
      <c r="AV22" s="48">
        <f>IF(km4_splits_ranks[[#This Row],[60 okr ]]="DNF","DNF",RANK(km4_splits_ranks[[#This Row],[60 okr ]],[[60 okr ]],1))</f>
        <v>22</v>
      </c>
      <c r="AW22" s="48">
        <f>IF(km4_splits_ranks[[#This Row],[70 okr ]]="DNF","DNF",RANK(km4_splits_ranks[[#This Row],[70 okr ]],[[70 okr ]],1))</f>
        <v>23</v>
      </c>
      <c r="AX22" s="48">
        <f>IF(km4_splits_ranks[[#This Row],[80 okr ]]="DNF","DNF",RANK(km4_splits_ranks[[#This Row],[80 okr ]],[[80 okr ]],1))</f>
        <v>23</v>
      </c>
      <c r="AY22" s="48">
        <f>IF(km4_splits_ranks[[#This Row],[90 okr ]]="DNF","DNF",RANK(km4_splits_ranks[[#This Row],[90 okr ]],[[90 okr ]],1))</f>
        <v>23</v>
      </c>
      <c r="AZ22" s="48">
        <f>IF(km4_splits_ranks[[#This Row],[100 okr ]]="DNF","DNF",RANK(km4_splits_ranks[[#This Row],[100 okr ]],[[100 okr ]],1))</f>
        <v>21</v>
      </c>
      <c r="BA22" s="156">
        <f>IF(km4_splits_ranks[[#This Row],[105 okr ]]="DNF","DNF",RANK(km4_splits_ranks[[#This Row],[105 okr ]],[[105 okr ]],1))</f>
        <v>21</v>
      </c>
    </row>
    <row r="23" spans="2:53">
      <c r="B23" s="4">
        <f>laps_times[[#This Row],[poř]]</f>
        <v>20</v>
      </c>
      <c r="C23" s="1">
        <f>laps_times[[#This Row],[s.č.]]</f>
        <v>8</v>
      </c>
      <c r="D23" s="1" t="str">
        <f>laps_times[[#This Row],[jméno]]</f>
        <v>Buchlovský Petr</v>
      </c>
      <c r="E23" s="2">
        <f>laps_times[[#This Row],[roč]]</f>
        <v>1971</v>
      </c>
      <c r="F23" s="2" t="str">
        <f>laps_times[[#This Row],[kat]]</f>
        <v>M40</v>
      </c>
      <c r="G23" s="2">
        <f>laps_times[[#This Row],[poř_kat]]</f>
        <v>9</v>
      </c>
      <c r="H23" s="1" t="str">
        <f>IF(ISBLANK(laps_times[[#This Row],[klub]]),"-",laps_times[[#This Row],[klub]])</f>
        <v>-</v>
      </c>
      <c r="I23" s="138">
        <f>laps_times[[#This Row],[celk. čas]]</f>
        <v>0.14563425925925924</v>
      </c>
      <c r="J23" s="28">
        <f>SUM(laps_times[[#This Row],[1]:[10]])</f>
        <v>1.3209259259259261E-2</v>
      </c>
      <c r="K23" s="29">
        <f>SUM(laps_times[[#This Row],[11]:[20]])</f>
        <v>1.2480324074074074E-2</v>
      </c>
      <c r="L23" s="29">
        <f>SUM(laps_times[[#This Row],[21]:[30]])</f>
        <v>1.2805324074074077E-2</v>
      </c>
      <c r="M23" s="29">
        <f>SUM(laps_times[[#This Row],[31]:[40]])</f>
        <v>1.2977430555555555E-2</v>
      </c>
      <c r="N23" s="29">
        <f>SUM(laps_times[[#This Row],[41]:[50]])</f>
        <v>1.3210532407407407E-2</v>
      </c>
      <c r="O23" s="29">
        <f>SUM(laps_times[[#This Row],[51]:[60]])</f>
        <v>1.364548611111111E-2</v>
      </c>
      <c r="P23" s="29">
        <f>SUM(laps_times[[#This Row],[61]:[70]])</f>
        <v>1.4305092592592591E-2</v>
      </c>
      <c r="Q23" s="29">
        <f>SUM(laps_times[[#This Row],[71]:[80]])</f>
        <v>1.5330208333333333E-2</v>
      </c>
      <c r="R23" s="29">
        <f>SUM(laps_times[[#This Row],[81]:[90]])</f>
        <v>1.5096296296296295E-2</v>
      </c>
      <c r="S23" s="29">
        <f>SUM(laps_times[[#This Row],[91]:[100]])</f>
        <v>1.5272453703703705E-2</v>
      </c>
      <c r="T23" s="30">
        <f>SUM(laps_times[[#This Row],[101]:[105]])</f>
        <v>7.3017361111111121E-3</v>
      </c>
      <c r="U23" s="44">
        <f>IF(km4_splits_ranks[[#This Row],[1 - 10]]="DNF","DNF",RANK(km4_splits_ranks[[#This Row],[1 - 10]],[1 - 10],1))</f>
        <v>21</v>
      </c>
      <c r="V23" s="45">
        <f>IF(km4_splits_ranks[[#This Row],[11 - 20]]="DNF","DNF",RANK(km4_splits_ranks[[#This Row],[11 - 20]],[11 - 20],1))</f>
        <v>17</v>
      </c>
      <c r="W23" s="45">
        <f>IF(km4_splits_ranks[[#This Row],[21 - 30]]="DNF","DNF",RANK(km4_splits_ranks[[#This Row],[21 - 30]],[21 - 30],1))</f>
        <v>19</v>
      </c>
      <c r="X23" s="45">
        <f>IF(km4_splits_ranks[[#This Row],[31 - 40]]="DNF","DNF",RANK(km4_splits_ranks[[#This Row],[31 - 40]],[31 - 40],1))</f>
        <v>18</v>
      </c>
      <c r="Y23" s="45">
        <f>IF(km4_splits_ranks[[#This Row],[41 - 50]]="DNF","DNF",RANK(km4_splits_ranks[[#This Row],[41 - 50]],[41 - 50],1))</f>
        <v>20</v>
      </c>
      <c r="Z23" s="45">
        <f>IF(km4_splits_ranks[[#This Row],[51 - 60]]="DNF","DNF",RANK(km4_splits_ranks[[#This Row],[51 - 60]],[51 - 60],1))</f>
        <v>21</v>
      </c>
      <c r="AA23" s="45">
        <f>IF(km4_splits_ranks[[#This Row],[61 - 70]]="DNF","DNF",RANK(km4_splits_ranks[[#This Row],[61 - 70]],[61 - 70],1))</f>
        <v>29</v>
      </c>
      <c r="AB23" s="45">
        <f>IF(km4_splits_ranks[[#This Row],[71 - 80]]="DNF","DNF",RANK(km4_splits_ranks[[#This Row],[71 - 80]],[71 - 80],1))</f>
        <v>39</v>
      </c>
      <c r="AC23" s="45">
        <f>IF(km4_splits_ranks[[#This Row],[81 - 90]]="DNF","DNF",RANK(km4_splits_ranks[[#This Row],[81 - 90]],[81 - 90],1))</f>
        <v>33</v>
      </c>
      <c r="AD23" s="45">
        <f>IF(km4_splits_ranks[[#This Row],[91 - 100]]="DNF","DNF",RANK(km4_splits_ranks[[#This Row],[91 - 100]],[91 - 100],1))</f>
        <v>29</v>
      </c>
      <c r="AE23" s="46">
        <f>IF(km4_splits_ranks[[#This Row],[101 - 105]]="DNF","DNF",RANK(km4_splits_ranks[[#This Row],[101 - 105]],[101 - 105],1))</f>
        <v>25</v>
      </c>
      <c r="AF23" s="21">
        <f>km4_splits_ranks[[#This Row],[1 - 10]]</f>
        <v>1.3209259259259261E-2</v>
      </c>
      <c r="AG23" s="17">
        <f>IF(km4_splits_ranks[[#This Row],[11 - 20]]="DNF","DNF",km4_splits_ranks[[#This Row],[10 okr ]]+km4_splits_ranks[[#This Row],[11 - 20]])</f>
        <v>2.5689583333333335E-2</v>
      </c>
      <c r="AH23" s="17">
        <f>IF(km4_splits_ranks[[#This Row],[21 - 30]]="DNF","DNF",km4_splits_ranks[[#This Row],[20 okr ]]+km4_splits_ranks[[#This Row],[21 - 30]])</f>
        <v>3.8494907407407408E-2</v>
      </c>
      <c r="AI23" s="17">
        <f>IF(km4_splits_ranks[[#This Row],[31 - 40]]="DNF","DNF",km4_splits_ranks[[#This Row],[30 okr ]]+km4_splits_ranks[[#This Row],[31 - 40]])</f>
        <v>5.1472337962962966E-2</v>
      </c>
      <c r="AJ23" s="17">
        <f>IF(km4_splits_ranks[[#This Row],[41 - 50]]="DNF","DNF",km4_splits_ranks[[#This Row],[40 okr ]]+km4_splits_ranks[[#This Row],[41 - 50]])</f>
        <v>6.4682870370370377E-2</v>
      </c>
      <c r="AK23" s="17">
        <f>IF(km4_splits_ranks[[#This Row],[51 - 60]]="DNF","DNF",km4_splits_ranks[[#This Row],[50 okr ]]+km4_splits_ranks[[#This Row],[51 - 60]])</f>
        <v>7.8328356481481481E-2</v>
      </c>
      <c r="AL23" s="17">
        <f>IF(km4_splits_ranks[[#This Row],[61 - 70]]="DNF","DNF",km4_splits_ranks[[#This Row],[60 okr ]]+km4_splits_ranks[[#This Row],[61 - 70]])</f>
        <v>9.2633449074074073E-2</v>
      </c>
      <c r="AM23" s="17">
        <f>IF(km4_splits_ranks[[#This Row],[71 - 80]]="DNF","DNF",km4_splits_ranks[[#This Row],[70 okr ]]+km4_splits_ranks[[#This Row],[71 - 80]])</f>
        <v>0.1079636574074074</v>
      </c>
      <c r="AN23" s="17">
        <f>IF(km4_splits_ranks[[#This Row],[81 - 90]]="DNF","DNF",km4_splits_ranks[[#This Row],[80 okr ]]+km4_splits_ranks[[#This Row],[81 - 90]])</f>
        <v>0.12305995370370371</v>
      </c>
      <c r="AO23" s="17">
        <f>IF(km4_splits_ranks[[#This Row],[91 - 100]]="DNF","DNF",km4_splits_ranks[[#This Row],[90 okr ]]+km4_splits_ranks[[#This Row],[91 - 100]])</f>
        <v>0.1383324074074074</v>
      </c>
      <c r="AP23" s="22">
        <f>IF(km4_splits_ranks[[#This Row],[101 - 105]]="DNF","DNF",km4_splits_ranks[[#This Row],[100 okr ]]+km4_splits_ranks[[#This Row],[101 - 105]])</f>
        <v>0.14563414351851853</v>
      </c>
      <c r="AQ23" s="47">
        <f>IF(km4_splits_ranks[[#This Row],[10 okr ]]="DNF","DNF",RANK(km4_splits_ranks[[#This Row],[10 okr ]],[[10 okr ]],1))</f>
        <v>21</v>
      </c>
      <c r="AR23" s="48">
        <f>IF(km4_splits_ranks[[#This Row],[20 okr ]]="DNF","DNF",RANK(km4_splits_ranks[[#This Row],[20 okr ]],[[20 okr ]],1))</f>
        <v>19</v>
      </c>
      <c r="AS23" s="48">
        <f>IF(km4_splits_ranks[[#This Row],[30 okr ]]="DNF","DNF",RANK(km4_splits_ranks[[#This Row],[30 okr ]],[[30 okr ]],1))</f>
        <v>21</v>
      </c>
      <c r="AT23" s="48">
        <f>IF(km4_splits_ranks[[#This Row],[40 okr ]]="DNF","DNF",RANK(km4_splits_ranks[[#This Row],[40 okr ]],[[40 okr ]],1))</f>
        <v>19</v>
      </c>
      <c r="AU23" s="48">
        <f>IF(km4_splits_ranks[[#This Row],[50 okr ]]="DNF","DNF",RANK(km4_splits_ranks[[#This Row],[50 okr ]],[[50 okr ]],1))</f>
        <v>18</v>
      </c>
      <c r="AV23" s="48">
        <f>IF(km4_splits_ranks[[#This Row],[60 okr ]]="DNF","DNF",RANK(km4_splits_ranks[[#This Row],[60 okr ]],[[60 okr ]],1))</f>
        <v>17</v>
      </c>
      <c r="AW23" s="48">
        <f>IF(km4_splits_ranks[[#This Row],[70 okr ]]="DNF","DNF",RANK(km4_splits_ranks[[#This Row],[70 okr ]],[[70 okr ]],1))</f>
        <v>19</v>
      </c>
      <c r="AX23" s="48">
        <f>IF(km4_splits_ranks[[#This Row],[80 okr ]]="DNF","DNF",RANK(km4_splits_ranks[[#This Row],[80 okr ]],[[80 okr ]],1))</f>
        <v>22</v>
      </c>
      <c r="AY23" s="48">
        <f>IF(km4_splits_ranks[[#This Row],[90 okr ]]="DNF","DNF",RANK(km4_splits_ranks[[#This Row],[90 okr ]],[[90 okr ]],1))</f>
        <v>22</v>
      </c>
      <c r="AZ23" s="48">
        <f>IF(km4_splits_ranks[[#This Row],[100 okr ]]="DNF","DNF",RANK(km4_splits_ranks[[#This Row],[100 okr ]],[[100 okr ]],1))</f>
        <v>23</v>
      </c>
      <c r="BA23" s="156">
        <f>IF(km4_splits_ranks[[#This Row],[105 okr ]]="DNF","DNF",RANK(km4_splits_ranks[[#This Row],[105 okr ]],[[105 okr ]],1))</f>
        <v>22</v>
      </c>
    </row>
    <row r="24" spans="2:53">
      <c r="B24" s="4">
        <f>laps_times[[#This Row],[poř]]</f>
        <v>21</v>
      </c>
      <c r="C24" s="1">
        <f>laps_times[[#This Row],[s.č.]]</f>
        <v>13</v>
      </c>
      <c r="D24" s="1" t="str">
        <f>laps_times[[#This Row],[jméno]]</f>
        <v>Dočekal Franta</v>
      </c>
      <c r="E24" s="2">
        <f>laps_times[[#This Row],[roč]]</f>
        <v>1975</v>
      </c>
      <c r="F24" s="2" t="str">
        <f>laps_times[[#This Row],[kat]]</f>
        <v>M40</v>
      </c>
      <c r="G24" s="2">
        <f>laps_times[[#This Row],[poř_kat]]</f>
        <v>10</v>
      </c>
      <c r="H24" s="1" t="str">
        <f>IF(ISBLANK(laps_times[[#This Row],[klub]]),"-",laps_times[[#This Row],[klub]])</f>
        <v>Maraton klub Kladno</v>
      </c>
      <c r="I24" s="138">
        <f>laps_times[[#This Row],[celk. čas]]</f>
        <v>0.14571875000000001</v>
      </c>
      <c r="J24" s="28">
        <f>SUM(laps_times[[#This Row],[1]:[10]])</f>
        <v>1.3223842592592591E-2</v>
      </c>
      <c r="K24" s="29">
        <f>SUM(laps_times[[#This Row],[11]:[20]])</f>
        <v>1.2473495370370371E-2</v>
      </c>
      <c r="L24" s="29">
        <f>SUM(laps_times[[#This Row],[21]:[30]])</f>
        <v>1.2534837962962963E-2</v>
      </c>
      <c r="M24" s="29">
        <f>SUM(laps_times[[#This Row],[31]:[40]])</f>
        <v>1.2850462962962963E-2</v>
      </c>
      <c r="N24" s="29">
        <f>SUM(laps_times[[#This Row],[41]:[50]])</f>
        <v>1.3071412037037039E-2</v>
      </c>
      <c r="O24" s="29">
        <f>SUM(laps_times[[#This Row],[51]:[60]])</f>
        <v>1.320474537037037E-2</v>
      </c>
      <c r="P24" s="29">
        <f>SUM(laps_times[[#This Row],[61]:[70]])</f>
        <v>1.4478935185185185E-2</v>
      </c>
      <c r="Q24" s="29">
        <f>SUM(laps_times[[#This Row],[71]:[80]])</f>
        <v>1.4018171296296296E-2</v>
      </c>
      <c r="R24" s="29">
        <f>SUM(laps_times[[#This Row],[81]:[90]])</f>
        <v>1.5505439814814816E-2</v>
      </c>
      <c r="S24" s="29">
        <f>SUM(laps_times[[#This Row],[91]:[100]])</f>
        <v>1.6597916666666667E-2</v>
      </c>
      <c r="T24" s="30">
        <f>SUM(laps_times[[#This Row],[101]:[105]])</f>
        <v>7.7590277777777779E-3</v>
      </c>
      <c r="U24" s="44">
        <f>IF(km4_splits_ranks[[#This Row],[1 - 10]]="DNF","DNF",RANK(km4_splits_ranks[[#This Row],[1 - 10]],[1 - 10],1))</f>
        <v>22</v>
      </c>
      <c r="V24" s="45">
        <f>IF(km4_splits_ranks[[#This Row],[11 - 20]]="DNF","DNF",RANK(km4_splits_ranks[[#This Row],[11 - 20]],[11 - 20],1))</f>
        <v>15</v>
      </c>
      <c r="W24" s="45">
        <f>IF(km4_splits_ranks[[#This Row],[21 - 30]]="DNF","DNF",RANK(km4_splits_ranks[[#This Row],[21 - 30]],[21 - 30],1))</f>
        <v>17</v>
      </c>
      <c r="X24" s="45">
        <f>IF(km4_splits_ranks[[#This Row],[31 - 40]]="DNF","DNF",RANK(km4_splits_ranks[[#This Row],[31 - 40]],[31 - 40],1))</f>
        <v>15</v>
      </c>
      <c r="Y24" s="45">
        <f>IF(km4_splits_ranks[[#This Row],[41 - 50]]="DNF","DNF",RANK(km4_splits_ranks[[#This Row],[41 - 50]],[41 - 50],1))</f>
        <v>18</v>
      </c>
      <c r="Z24" s="45">
        <f>IF(km4_splits_ranks[[#This Row],[51 - 60]]="DNF","DNF",RANK(km4_splits_ranks[[#This Row],[51 - 60]],[51 - 60],1))</f>
        <v>18</v>
      </c>
      <c r="AA24" s="45">
        <f>IF(km4_splits_ranks[[#This Row],[61 - 70]]="DNF","DNF",RANK(km4_splits_ranks[[#This Row],[61 - 70]],[61 - 70],1))</f>
        <v>33</v>
      </c>
      <c r="AB24" s="45">
        <f>IF(km4_splits_ranks[[#This Row],[71 - 80]]="DNF","DNF",RANK(km4_splits_ranks[[#This Row],[71 - 80]],[71 - 80],1))</f>
        <v>18</v>
      </c>
      <c r="AC24" s="45">
        <f>IF(km4_splits_ranks[[#This Row],[81 - 90]]="DNF","DNF",RANK(km4_splits_ranks[[#This Row],[81 - 90]],[81 - 90],1))</f>
        <v>36</v>
      </c>
      <c r="AD24" s="45">
        <f>IF(km4_splits_ranks[[#This Row],[91 - 100]]="DNF","DNF",RANK(km4_splits_ranks[[#This Row],[91 - 100]],[91 - 100],1))</f>
        <v>44</v>
      </c>
      <c r="AE24" s="46">
        <f>IF(km4_splits_ranks[[#This Row],[101 - 105]]="DNF","DNF",RANK(km4_splits_ranks[[#This Row],[101 - 105]],[101 - 105],1))</f>
        <v>38</v>
      </c>
      <c r="AF24" s="21">
        <f>km4_splits_ranks[[#This Row],[1 - 10]]</f>
        <v>1.3223842592592591E-2</v>
      </c>
      <c r="AG24" s="17">
        <f>IF(km4_splits_ranks[[#This Row],[11 - 20]]="DNF","DNF",km4_splits_ranks[[#This Row],[10 okr ]]+km4_splits_ranks[[#This Row],[11 - 20]])</f>
        <v>2.569733796296296E-2</v>
      </c>
      <c r="AH24" s="17">
        <f>IF(km4_splits_ranks[[#This Row],[21 - 30]]="DNF","DNF",km4_splits_ranks[[#This Row],[20 okr ]]+km4_splits_ranks[[#This Row],[21 - 30]])</f>
        <v>3.8232175925925926E-2</v>
      </c>
      <c r="AI24" s="17">
        <f>IF(km4_splits_ranks[[#This Row],[31 - 40]]="DNF","DNF",km4_splits_ranks[[#This Row],[30 okr ]]+km4_splits_ranks[[#This Row],[31 - 40]])</f>
        <v>5.1082638888888893E-2</v>
      </c>
      <c r="AJ24" s="17">
        <f>IF(km4_splits_ranks[[#This Row],[41 - 50]]="DNF","DNF",km4_splits_ranks[[#This Row],[40 okr ]]+km4_splits_ranks[[#This Row],[41 - 50]])</f>
        <v>6.4154050925925937E-2</v>
      </c>
      <c r="AK24" s="17">
        <f>IF(km4_splits_ranks[[#This Row],[51 - 60]]="DNF","DNF",km4_splits_ranks[[#This Row],[50 okr ]]+km4_splits_ranks[[#This Row],[51 - 60]])</f>
        <v>7.73587962962963E-2</v>
      </c>
      <c r="AL24" s="17">
        <f>IF(km4_splits_ranks[[#This Row],[61 - 70]]="DNF","DNF",km4_splits_ranks[[#This Row],[60 okr ]]+km4_splits_ranks[[#This Row],[61 - 70]])</f>
        <v>9.1837731481481485E-2</v>
      </c>
      <c r="AM24" s="17">
        <f>IF(km4_splits_ranks[[#This Row],[71 - 80]]="DNF","DNF",km4_splits_ranks[[#This Row],[70 okr ]]+km4_splits_ranks[[#This Row],[71 - 80]])</f>
        <v>0.10585590277777779</v>
      </c>
      <c r="AN24" s="17">
        <f>IF(km4_splits_ranks[[#This Row],[81 - 90]]="DNF","DNF",km4_splits_ranks[[#This Row],[80 okr ]]+km4_splits_ranks[[#This Row],[81 - 90]])</f>
        <v>0.1213613425925926</v>
      </c>
      <c r="AO24" s="17">
        <f>IF(km4_splits_ranks[[#This Row],[91 - 100]]="DNF","DNF",km4_splits_ranks[[#This Row],[90 okr ]]+km4_splits_ranks[[#This Row],[91 - 100]])</f>
        <v>0.13795925925925925</v>
      </c>
      <c r="AP24" s="22">
        <f>IF(km4_splits_ranks[[#This Row],[101 - 105]]="DNF","DNF",km4_splits_ranks[[#This Row],[100 okr ]]+km4_splits_ranks[[#This Row],[101 - 105]])</f>
        <v>0.14571828703703704</v>
      </c>
      <c r="AQ24" s="47">
        <f>IF(km4_splits_ranks[[#This Row],[10 okr ]]="DNF","DNF",RANK(km4_splits_ranks[[#This Row],[10 okr ]],[[10 okr ]],1))</f>
        <v>22</v>
      </c>
      <c r="AR24" s="48">
        <f>IF(km4_splits_ranks[[#This Row],[20 okr ]]="DNF","DNF",RANK(km4_splits_ranks[[#This Row],[20 okr ]],[[20 okr ]],1))</f>
        <v>20</v>
      </c>
      <c r="AS24" s="48">
        <f>IF(km4_splits_ranks[[#This Row],[30 okr ]]="DNF","DNF",RANK(km4_splits_ranks[[#This Row],[30 okr ]],[[30 okr ]],1))</f>
        <v>19</v>
      </c>
      <c r="AT24" s="48">
        <f>IF(km4_splits_ranks[[#This Row],[40 okr ]]="DNF","DNF",RANK(km4_splits_ranks[[#This Row],[40 okr ]],[[40 okr ]],1))</f>
        <v>17</v>
      </c>
      <c r="AU24" s="48">
        <f>IF(km4_splits_ranks[[#This Row],[50 okr ]]="DNF","DNF",RANK(km4_splits_ranks[[#This Row],[50 okr ]],[[50 okr ]],1))</f>
        <v>16</v>
      </c>
      <c r="AV24" s="48">
        <f>IF(km4_splits_ranks[[#This Row],[60 okr ]]="DNF","DNF",RANK(km4_splits_ranks[[#This Row],[60 okr ]],[[60 okr ]],1))</f>
        <v>16</v>
      </c>
      <c r="AW24" s="48">
        <f>IF(km4_splits_ranks[[#This Row],[70 okr ]]="DNF","DNF",RANK(km4_splits_ranks[[#This Row],[70 okr ]],[[70 okr ]],1))</f>
        <v>18</v>
      </c>
      <c r="AX24" s="48">
        <f>IF(km4_splits_ranks[[#This Row],[80 okr ]]="DNF","DNF",RANK(km4_splits_ranks[[#This Row],[80 okr ]],[[80 okr ]],1))</f>
        <v>18</v>
      </c>
      <c r="AY24" s="48">
        <f>IF(km4_splits_ranks[[#This Row],[90 okr ]]="DNF","DNF",RANK(km4_splits_ranks[[#This Row],[90 okr ]],[[90 okr ]],1))</f>
        <v>20</v>
      </c>
      <c r="AZ24" s="48">
        <f>IF(km4_splits_ranks[[#This Row],[100 okr ]]="DNF","DNF",RANK(km4_splits_ranks[[#This Row],[100 okr ]],[[100 okr ]],1))</f>
        <v>22</v>
      </c>
      <c r="BA24" s="156">
        <f>IF(km4_splits_ranks[[#This Row],[105 okr ]]="DNF","DNF",RANK(km4_splits_ranks[[#This Row],[105 okr ]],[[105 okr ]],1))</f>
        <v>23</v>
      </c>
    </row>
    <row r="25" spans="2:53">
      <c r="B25" s="4">
        <f>laps_times[[#This Row],[poř]]</f>
        <v>22</v>
      </c>
      <c r="C25" s="1">
        <f>laps_times[[#This Row],[s.č.]]</f>
        <v>69</v>
      </c>
      <c r="D25" s="1" t="str">
        <f>laps_times[[#This Row],[jméno]]</f>
        <v>Válek Petr</v>
      </c>
      <c r="E25" s="2">
        <f>laps_times[[#This Row],[roč]]</f>
        <v>1974</v>
      </c>
      <c r="F25" s="2" t="str">
        <f>laps_times[[#This Row],[kat]]</f>
        <v>M40</v>
      </c>
      <c r="G25" s="2">
        <f>laps_times[[#This Row],[poř_kat]]</f>
        <v>11</v>
      </c>
      <c r="H25" s="1" t="str">
        <f>IF(ISBLANK(laps_times[[#This Row],[klub]]),"-",laps_times[[#This Row],[klub]])</f>
        <v>SK Babice</v>
      </c>
      <c r="I25" s="138">
        <f>laps_times[[#This Row],[celk. čas]]</f>
        <v>0.14701388888888889</v>
      </c>
      <c r="J25" s="28">
        <f>SUM(laps_times[[#This Row],[1]:[10]])</f>
        <v>1.4530671296296295E-2</v>
      </c>
      <c r="K25" s="29">
        <f>SUM(laps_times[[#This Row],[11]:[20]])</f>
        <v>1.329375E-2</v>
      </c>
      <c r="L25" s="29">
        <f>SUM(laps_times[[#This Row],[21]:[30]])</f>
        <v>1.342175925925926E-2</v>
      </c>
      <c r="M25" s="29">
        <f>SUM(laps_times[[#This Row],[31]:[40]])</f>
        <v>1.3749537037037038E-2</v>
      </c>
      <c r="N25" s="29">
        <f>SUM(laps_times[[#This Row],[41]:[50]])</f>
        <v>1.4144097222222223E-2</v>
      </c>
      <c r="O25" s="29">
        <f>SUM(laps_times[[#This Row],[51]:[60]])</f>
        <v>1.3970023148148148E-2</v>
      </c>
      <c r="P25" s="29">
        <f>SUM(laps_times[[#This Row],[61]:[70]])</f>
        <v>1.4462384259259258E-2</v>
      </c>
      <c r="Q25" s="29">
        <f>SUM(laps_times[[#This Row],[71]:[80]])</f>
        <v>1.4369444444444445E-2</v>
      </c>
      <c r="R25" s="29">
        <f>SUM(laps_times[[#This Row],[81]:[90]])</f>
        <v>1.4133912037037037E-2</v>
      </c>
      <c r="S25" s="29">
        <f>SUM(laps_times[[#This Row],[91]:[100]])</f>
        <v>1.4031828703703706E-2</v>
      </c>
      <c r="T25" s="30">
        <f>SUM(laps_times[[#This Row],[101]:[105]])</f>
        <v>6.9061342592592594E-3</v>
      </c>
      <c r="U25" s="44">
        <f>IF(km4_splits_ranks[[#This Row],[1 - 10]]="DNF","DNF",RANK(km4_splits_ranks[[#This Row],[1 - 10]],[1 - 10],1))</f>
        <v>42</v>
      </c>
      <c r="V25" s="45">
        <f>IF(km4_splits_ranks[[#This Row],[11 - 20]]="DNF","DNF",RANK(km4_splits_ranks[[#This Row],[11 - 20]],[11 - 20],1))</f>
        <v>33</v>
      </c>
      <c r="W25" s="45">
        <f>IF(km4_splits_ranks[[#This Row],[21 - 30]]="DNF","DNF",RANK(km4_splits_ranks[[#This Row],[21 - 30]],[21 - 30],1))</f>
        <v>29</v>
      </c>
      <c r="X25" s="45">
        <f>IF(km4_splits_ranks[[#This Row],[31 - 40]]="DNF","DNF",RANK(km4_splits_ranks[[#This Row],[31 - 40]],[31 - 40],1))</f>
        <v>27</v>
      </c>
      <c r="Y25" s="45">
        <f>IF(km4_splits_ranks[[#This Row],[41 - 50]]="DNF","DNF",RANK(km4_splits_ranks[[#This Row],[41 - 50]],[41 - 50],1))</f>
        <v>37</v>
      </c>
      <c r="Z25" s="45">
        <f>IF(km4_splits_ranks[[#This Row],[51 - 60]]="DNF","DNF",RANK(km4_splits_ranks[[#This Row],[51 - 60]],[51 - 60],1))</f>
        <v>26</v>
      </c>
      <c r="AA25" s="45">
        <f>IF(km4_splits_ranks[[#This Row],[61 - 70]]="DNF","DNF",RANK(km4_splits_ranks[[#This Row],[61 - 70]],[61 - 70],1))</f>
        <v>32</v>
      </c>
      <c r="AB25" s="45">
        <f>IF(km4_splits_ranks[[#This Row],[71 - 80]]="DNF","DNF",RANK(km4_splits_ranks[[#This Row],[71 - 80]],[71 - 80],1))</f>
        <v>24</v>
      </c>
      <c r="AC25" s="45">
        <f>IF(km4_splits_ranks[[#This Row],[81 - 90]]="DNF","DNF",RANK(km4_splits_ranks[[#This Row],[81 - 90]],[81 - 90],1))</f>
        <v>20</v>
      </c>
      <c r="AD25" s="45">
        <f>IF(km4_splits_ranks[[#This Row],[91 - 100]]="DNF","DNF",RANK(km4_splits_ranks[[#This Row],[91 - 100]],[91 - 100],1))</f>
        <v>17</v>
      </c>
      <c r="AE25" s="46">
        <f>IF(km4_splits_ranks[[#This Row],[101 - 105]]="DNF","DNF",RANK(km4_splits_ranks[[#This Row],[101 - 105]],[101 - 105],1))</f>
        <v>19</v>
      </c>
      <c r="AF25" s="21">
        <f>km4_splits_ranks[[#This Row],[1 - 10]]</f>
        <v>1.4530671296296295E-2</v>
      </c>
      <c r="AG25" s="17">
        <f>IF(km4_splits_ranks[[#This Row],[11 - 20]]="DNF","DNF",km4_splits_ranks[[#This Row],[10 okr ]]+km4_splits_ranks[[#This Row],[11 - 20]])</f>
        <v>2.7824421296296295E-2</v>
      </c>
      <c r="AH25" s="17">
        <f>IF(km4_splits_ranks[[#This Row],[21 - 30]]="DNF","DNF",km4_splits_ranks[[#This Row],[20 okr ]]+km4_splits_ranks[[#This Row],[21 - 30]])</f>
        <v>4.1246180555555553E-2</v>
      </c>
      <c r="AI25" s="17">
        <f>IF(km4_splits_ranks[[#This Row],[31 - 40]]="DNF","DNF",km4_splits_ranks[[#This Row],[30 okr ]]+km4_splits_ranks[[#This Row],[31 - 40]])</f>
        <v>5.4995717592592593E-2</v>
      </c>
      <c r="AJ25" s="17">
        <f>IF(km4_splits_ranks[[#This Row],[41 - 50]]="DNF","DNF",km4_splits_ranks[[#This Row],[40 okr ]]+km4_splits_ranks[[#This Row],[41 - 50]])</f>
        <v>6.9139814814814821E-2</v>
      </c>
      <c r="AK25" s="17">
        <f>IF(km4_splits_ranks[[#This Row],[51 - 60]]="DNF","DNF",km4_splits_ranks[[#This Row],[50 okr ]]+km4_splits_ranks[[#This Row],[51 - 60]])</f>
        <v>8.3109837962962965E-2</v>
      </c>
      <c r="AL25" s="17">
        <f>IF(km4_splits_ranks[[#This Row],[61 - 70]]="DNF","DNF",km4_splits_ranks[[#This Row],[60 okr ]]+km4_splits_ranks[[#This Row],[61 - 70]])</f>
        <v>9.7572222222222227E-2</v>
      </c>
      <c r="AM25" s="17">
        <f>IF(km4_splits_ranks[[#This Row],[71 - 80]]="DNF","DNF",km4_splits_ranks[[#This Row],[70 okr ]]+km4_splits_ranks[[#This Row],[71 - 80]])</f>
        <v>0.11194166666666668</v>
      </c>
      <c r="AN25" s="17">
        <f>IF(km4_splits_ranks[[#This Row],[81 - 90]]="DNF","DNF",km4_splits_ranks[[#This Row],[80 okr ]]+km4_splits_ranks[[#This Row],[81 - 90]])</f>
        <v>0.1260755787037037</v>
      </c>
      <c r="AO25" s="17">
        <f>IF(km4_splits_ranks[[#This Row],[91 - 100]]="DNF","DNF",km4_splits_ranks[[#This Row],[90 okr ]]+km4_splits_ranks[[#This Row],[91 - 100]])</f>
        <v>0.1401074074074074</v>
      </c>
      <c r="AP25" s="22">
        <f>IF(km4_splits_ranks[[#This Row],[101 - 105]]="DNF","DNF",km4_splits_ranks[[#This Row],[100 okr ]]+km4_splits_ranks[[#This Row],[101 - 105]])</f>
        <v>0.14701354166666666</v>
      </c>
      <c r="AQ25" s="47">
        <f>IF(km4_splits_ranks[[#This Row],[10 okr ]]="DNF","DNF",RANK(km4_splits_ranks[[#This Row],[10 okr ]],[[10 okr ]],1))</f>
        <v>42</v>
      </c>
      <c r="AR25" s="48">
        <f>IF(km4_splits_ranks[[#This Row],[20 okr ]]="DNF","DNF",RANK(km4_splits_ranks[[#This Row],[20 okr ]],[[20 okr ]],1))</f>
        <v>38</v>
      </c>
      <c r="AS25" s="48">
        <f>IF(km4_splits_ranks[[#This Row],[30 okr ]]="DNF","DNF",RANK(km4_splits_ranks[[#This Row],[30 okr ]],[[30 okr ]],1))</f>
        <v>38</v>
      </c>
      <c r="AT25" s="48">
        <f>IF(km4_splits_ranks[[#This Row],[40 okr ]]="DNF","DNF",RANK(km4_splits_ranks[[#This Row],[40 okr ]],[[40 okr ]],1))</f>
        <v>33</v>
      </c>
      <c r="AU25" s="48">
        <f>IF(km4_splits_ranks[[#This Row],[50 okr ]]="DNF","DNF",RANK(km4_splits_ranks[[#This Row],[50 okr ]],[[50 okr ]],1))</f>
        <v>32</v>
      </c>
      <c r="AV25" s="48">
        <f>IF(km4_splits_ranks[[#This Row],[60 okr ]]="DNF","DNF",RANK(km4_splits_ranks[[#This Row],[60 okr ]],[[60 okr ]],1))</f>
        <v>29</v>
      </c>
      <c r="AW25" s="48">
        <f>IF(km4_splits_ranks[[#This Row],[70 okr ]]="DNF","DNF",RANK(km4_splits_ranks[[#This Row],[70 okr ]],[[70 okr ]],1))</f>
        <v>29</v>
      </c>
      <c r="AX25" s="48">
        <f>IF(km4_splits_ranks[[#This Row],[80 okr ]]="DNF","DNF",RANK(km4_splits_ranks[[#This Row],[80 okr ]],[[80 okr ]],1))</f>
        <v>28</v>
      </c>
      <c r="AY25" s="48">
        <f>IF(km4_splits_ranks[[#This Row],[90 okr ]]="DNF","DNF",RANK(km4_splits_ranks[[#This Row],[90 okr ]],[[90 okr ]],1))</f>
        <v>26</v>
      </c>
      <c r="AZ25" s="48">
        <f>IF(km4_splits_ranks[[#This Row],[100 okr ]]="DNF","DNF",RANK(km4_splits_ranks[[#This Row],[100 okr ]],[[100 okr ]],1))</f>
        <v>24</v>
      </c>
      <c r="BA25" s="156">
        <f>IF(km4_splits_ranks[[#This Row],[105 okr ]]="DNF","DNF",RANK(km4_splits_ranks[[#This Row],[105 okr ]],[[105 okr ]],1))</f>
        <v>24</v>
      </c>
    </row>
    <row r="26" spans="2:53">
      <c r="B26" s="4">
        <f>laps_times[[#This Row],[poř]]</f>
        <v>23</v>
      </c>
      <c r="C26" s="1">
        <f>laps_times[[#This Row],[s.č.]]</f>
        <v>90</v>
      </c>
      <c r="D26" s="1" t="str">
        <f>laps_times[[#This Row],[jméno]]</f>
        <v>Roudnická Veronika</v>
      </c>
      <c r="E26" s="2">
        <f>laps_times[[#This Row],[roč]]</f>
        <v>1986</v>
      </c>
      <c r="F26" s="2" t="str">
        <f>laps_times[[#This Row],[kat]]</f>
        <v>Z1</v>
      </c>
      <c r="G26" s="2">
        <f>laps_times[[#This Row],[poř_kat]]</f>
        <v>3</v>
      </c>
      <c r="H26" s="1" t="str">
        <f>IF(ISBLANK(laps_times[[#This Row],[klub]]),"-",laps_times[[#This Row],[klub]])</f>
        <v>AC Rumburk</v>
      </c>
      <c r="I26" s="138">
        <f>laps_times[[#This Row],[celk. čas]]</f>
        <v>0.1486736111111111</v>
      </c>
      <c r="J26" s="28">
        <f>SUM(laps_times[[#This Row],[1]:[10]])</f>
        <v>1.4523263888888886E-2</v>
      </c>
      <c r="K26" s="29">
        <f>SUM(laps_times[[#This Row],[11]:[20]])</f>
        <v>1.3869212962962962E-2</v>
      </c>
      <c r="L26" s="29">
        <f>SUM(laps_times[[#This Row],[21]:[30]])</f>
        <v>1.4032986111111111E-2</v>
      </c>
      <c r="M26" s="29">
        <f>SUM(laps_times[[#This Row],[31]:[40]])</f>
        <v>1.4017939814814815E-2</v>
      </c>
      <c r="N26" s="29">
        <f>SUM(laps_times[[#This Row],[41]:[50]])</f>
        <v>1.4015277777777779E-2</v>
      </c>
      <c r="O26" s="29">
        <f>SUM(laps_times[[#This Row],[51]:[60]])</f>
        <v>1.4215972222222222E-2</v>
      </c>
      <c r="P26" s="29">
        <f>SUM(laps_times[[#This Row],[61]:[70]])</f>
        <v>1.4283449074074075E-2</v>
      </c>
      <c r="Q26" s="29">
        <f>SUM(laps_times[[#This Row],[71]:[80]])</f>
        <v>1.4409143518518517E-2</v>
      </c>
      <c r="R26" s="29">
        <f>SUM(laps_times[[#This Row],[81]:[90]])</f>
        <v>1.4486111111111111E-2</v>
      </c>
      <c r="S26" s="29">
        <f>SUM(laps_times[[#This Row],[91]:[100]])</f>
        <v>1.4014351851851852E-2</v>
      </c>
      <c r="T26" s="30">
        <f>SUM(laps_times[[#This Row],[101]:[105]])</f>
        <v>6.8062499999999998E-3</v>
      </c>
      <c r="U26" s="44">
        <f>IF(km4_splits_ranks[[#This Row],[1 - 10]]="DNF","DNF",RANK(km4_splits_ranks[[#This Row],[1 - 10]],[1 - 10],1))</f>
        <v>41</v>
      </c>
      <c r="V26" s="45">
        <f>IF(km4_splits_ranks[[#This Row],[11 - 20]]="DNF","DNF",RANK(km4_splits_ranks[[#This Row],[11 - 20]],[11 - 20],1))</f>
        <v>43</v>
      </c>
      <c r="W26" s="45">
        <f>IF(km4_splits_ranks[[#This Row],[21 - 30]]="DNF","DNF",RANK(km4_splits_ranks[[#This Row],[21 - 30]],[21 - 30],1))</f>
        <v>45</v>
      </c>
      <c r="X26" s="45">
        <f>IF(km4_splits_ranks[[#This Row],[31 - 40]]="DNF","DNF",RANK(km4_splits_ranks[[#This Row],[31 - 40]],[31 - 40],1))</f>
        <v>35</v>
      </c>
      <c r="Y26" s="45">
        <f>IF(km4_splits_ranks[[#This Row],[41 - 50]]="DNF","DNF",RANK(km4_splits_ranks[[#This Row],[41 - 50]],[41 - 50],1))</f>
        <v>34</v>
      </c>
      <c r="Z26" s="45">
        <f>IF(km4_splits_ranks[[#This Row],[51 - 60]]="DNF","DNF",RANK(km4_splits_ranks[[#This Row],[51 - 60]],[51 - 60],1))</f>
        <v>33</v>
      </c>
      <c r="AA26" s="45">
        <f>IF(km4_splits_ranks[[#This Row],[61 - 70]]="DNF","DNF",RANK(km4_splits_ranks[[#This Row],[61 - 70]],[61 - 70],1))</f>
        <v>28</v>
      </c>
      <c r="AB26" s="45">
        <f>IF(km4_splits_ranks[[#This Row],[71 - 80]]="DNF","DNF",RANK(km4_splits_ranks[[#This Row],[71 - 80]],[71 - 80],1))</f>
        <v>25</v>
      </c>
      <c r="AC26" s="45">
        <f>IF(km4_splits_ranks[[#This Row],[81 - 90]]="DNF","DNF",RANK(km4_splits_ranks[[#This Row],[81 - 90]],[81 - 90],1))</f>
        <v>23</v>
      </c>
      <c r="AD26" s="45">
        <f>IF(km4_splits_ranks[[#This Row],[91 - 100]]="DNF","DNF",RANK(km4_splits_ranks[[#This Row],[91 - 100]],[91 - 100],1))</f>
        <v>15</v>
      </c>
      <c r="AE26" s="46">
        <f>IF(km4_splits_ranks[[#This Row],[101 - 105]]="DNF","DNF",RANK(km4_splits_ranks[[#This Row],[101 - 105]],[101 - 105],1))</f>
        <v>16</v>
      </c>
      <c r="AF26" s="21">
        <f>km4_splits_ranks[[#This Row],[1 - 10]]</f>
        <v>1.4523263888888886E-2</v>
      </c>
      <c r="AG26" s="17">
        <f>IF(km4_splits_ranks[[#This Row],[11 - 20]]="DNF","DNF",km4_splits_ranks[[#This Row],[10 okr ]]+km4_splits_ranks[[#This Row],[11 - 20]])</f>
        <v>2.8392476851851846E-2</v>
      </c>
      <c r="AH26" s="17">
        <f>IF(km4_splits_ranks[[#This Row],[21 - 30]]="DNF","DNF",km4_splits_ranks[[#This Row],[20 okr ]]+km4_splits_ranks[[#This Row],[21 - 30]])</f>
        <v>4.2425462962962956E-2</v>
      </c>
      <c r="AI26" s="17">
        <f>IF(km4_splits_ranks[[#This Row],[31 - 40]]="DNF","DNF",km4_splits_ranks[[#This Row],[30 okr ]]+km4_splits_ranks[[#This Row],[31 - 40]])</f>
        <v>5.6443402777777769E-2</v>
      </c>
      <c r="AJ26" s="17">
        <f>IF(km4_splits_ranks[[#This Row],[41 - 50]]="DNF","DNF",km4_splits_ranks[[#This Row],[40 okr ]]+km4_splits_ranks[[#This Row],[41 - 50]])</f>
        <v>7.0458680555555542E-2</v>
      </c>
      <c r="AK26" s="17">
        <f>IF(km4_splits_ranks[[#This Row],[51 - 60]]="DNF","DNF",km4_splits_ranks[[#This Row],[50 okr ]]+km4_splits_ranks[[#This Row],[51 - 60]])</f>
        <v>8.4674652777777762E-2</v>
      </c>
      <c r="AL26" s="17">
        <f>IF(km4_splits_ranks[[#This Row],[61 - 70]]="DNF","DNF",km4_splits_ranks[[#This Row],[60 okr ]]+km4_splits_ranks[[#This Row],[61 - 70]])</f>
        <v>9.8958101851851832E-2</v>
      </c>
      <c r="AM26" s="17">
        <f>IF(km4_splits_ranks[[#This Row],[71 - 80]]="DNF","DNF",km4_splits_ranks[[#This Row],[70 okr ]]+km4_splits_ranks[[#This Row],[71 - 80]])</f>
        <v>0.11336724537037035</v>
      </c>
      <c r="AN26" s="17">
        <f>IF(km4_splits_ranks[[#This Row],[81 - 90]]="DNF","DNF",km4_splits_ranks[[#This Row],[80 okr ]]+km4_splits_ranks[[#This Row],[81 - 90]])</f>
        <v>0.12785335648148147</v>
      </c>
      <c r="AO26" s="17">
        <f>IF(km4_splits_ranks[[#This Row],[91 - 100]]="DNF","DNF",km4_splits_ranks[[#This Row],[90 okr ]]+km4_splits_ranks[[#This Row],[91 - 100]])</f>
        <v>0.14186770833333331</v>
      </c>
      <c r="AP26" s="22">
        <f>IF(km4_splits_ranks[[#This Row],[101 - 105]]="DNF","DNF",km4_splits_ranks[[#This Row],[100 okr ]]+km4_splits_ranks[[#This Row],[101 - 105]])</f>
        <v>0.1486739583333333</v>
      </c>
      <c r="AQ26" s="47">
        <f>IF(km4_splits_ranks[[#This Row],[10 okr ]]="DNF","DNF",RANK(km4_splits_ranks[[#This Row],[10 okr ]],[[10 okr ]],1))</f>
        <v>41</v>
      </c>
      <c r="AR26" s="48">
        <f>IF(km4_splits_ranks[[#This Row],[20 okr ]]="DNF","DNF",RANK(km4_splits_ranks[[#This Row],[20 okr ]],[[20 okr ]],1))</f>
        <v>43</v>
      </c>
      <c r="AS26" s="48">
        <f>IF(km4_splits_ranks[[#This Row],[30 okr ]]="DNF","DNF",RANK(km4_splits_ranks[[#This Row],[30 okr ]],[[30 okr ]],1))</f>
        <v>45</v>
      </c>
      <c r="AT26" s="48">
        <f>IF(km4_splits_ranks[[#This Row],[40 okr ]]="DNF","DNF",RANK(km4_splits_ranks[[#This Row],[40 okr ]],[[40 okr ]],1))</f>
        <v>42</v>
      </c>
      <c r="AU26" s="48">
        <f>IF(km4_splits_ranks[[#This Row],[50 okr ]]="DNF","DNF",RANK(km4_splits_ranks[[#This Row],[50 okr ]],[[50 okr ]],1))</f>
        <v>40</v>
      </c>
      <c r="AV26" s="48">
        <f>IF(km4_splits_ranks[[#This Row],[60 okr ]]="DNF","DNF",RANK(km4_splits_ranks[[#This Row],[60 okr ]],[[60 okr ]],1))</f>
        <v>38</v>
      </c>
      <c r="AW26" s="48">
        <f>IF(km4_splits_ranks[[#This Row],[70 okr ]]="DNF","DNF",RANK(km4_splits_ranks[[#This Row],[70 okr ]],[[70 okr ]],1))</f>
        <v>35</v>
      </c>
      <c r="AX26" s="48">
        <f>IF(km4_splits_ranks[[#This Row],[80 okr ]]="DNF","DNF",RANK(km4_splits_ranks[[#This Row],[80 okr ]],[[80 okr ]],1))</f>
        <v>33</v>
      </c>
      <c r="AY26" s="48">
        <f>IF(km4_splits_ranks[[#This Row],[90 okr ]]="DNF","DNF",RANK(km4_splits_ranks[[#This Row],[90 okr ]],[[90 okr ]],1))</f>
        <v>30</v>
      </c>
      <c r="AZ26" s="48">
        <f>IF(km4_splits_ranks[[#This Row],[100 okr ]]="DNF","DNF",RANK(km4_splits_ranks[[#This Row],[100 okr ]],[[100 okr ]],1))</f>
        <v>27</v>
      </c>
      <c r="BA26" s="156">
        <f>IF(km4_splits_ranks[[#This Row],[105 okr ]]="DNF","DNF",RANK(km4_splits_ranks[[#This Row],[105 okr ]],[[105 okr ]],1))</f>
        <v>25</v>
      </c>
    </row>
    <row r="27" spans="2:53">
      <c r="B27" s="4">
        <f>laps_times[[#This Row],[poř]]</f>
        <v>24</v>
      </c>
      <c r="C27" s="1">
        <f>laps_times[[#This Row],[s.č.]]</f>
        <v>19</v>
      </c>
      <c r="D27" s="1" t="str">
        <f>laps_times[[#This Row],[jméno]]</f>
        <v>Jokl Rostislav</v>
      </c>
      <c r="E27" s="2">
        <f>laps_times[[#This Row],[roč]]</f>
        <v>1975</v>
      </c>
      <c r="F27" s="2" t="str">
        <f>laps_times[[#This Row],[kat]]</f>
        <v>M40</v>
      </c>
      <c r="G27" s="2">
        <f>laps_times[[#This Row],[poř_kat]]</f>
        <v>12</v>
      </c>
      <c r="H27" s="1" t="str">
        <f>IF(ISBLANK(laps_times[[#This Row],[klub]]),"-",laps_times[[#This Row],[klub]])</f>
        <v>BPP</v>
      </c>
      <c r="I27" s="138">
        <f>laps_times[[#This Row],[celk. čas]]</f>
        <v>0.14869212962962963</v>
      </c>
      <c r="J27" s="28">
        <f>SUM(laps_times[[#This Row],[1]:[10]])</f>
        <v>1.3926851851851852E-2</v>
      </c>
      <c r="K27" s="29">
        <f>SUM(laps_times[[#This Row],[11]:[20]])</f>
        <v>1.3671296296296296E-2</v>
      </c>
      <c r="L27" s="29">
        <f>SUM(laps_times[[#This Row],[21]:[30]])</f>
        <v>1.3762152777777778E-2</v>
      </c>
      <c r="M27" s="29">
        <f>SUM(laps_times[[#This Row],[31]:[40]])</f>
        <v>1.3784606481481484E-2</v>
      </c>
      <c r="N27" s="29">
        <f>SUM(laps_times[[#This Row],[41]:[50]])</f>
        <v>1.3944560185185185E-2</v>
      </c>
      <c r="O27" s="29">
        <f>SUM(laps_times[[#This Row],[51]:[60]])</f>
        <v>1.4163888888888887E-2</v>
      </c>
      <c r="P27" s="29">
        <f>SUM(laps_times[[#This Row],[61]:[70]])</f>
        <v>1.3850231481481479E-2</v>
      </c>
      <c r="Q27" s="29">
        <f>SUM(laps_times[[#This Row],[71]:[80]])</f>
        <v>1.4520486111111111E-2</v>
      </c>
      <c r="R27" s="29">
        <f>SUM(laps_times[[#This Row],[81]:[90]])</f>
        <v>1.5053124999999999E-2</v>
      </c>
      <c r="S27" s="29">
        <f>SUM(laps_times[[#This Row],[91]:[100]])</f>
        <v>1.5555439814814814E-2</v>
      </c>
      <c r="T27" s="30">
        <f>SUM(laps_times[[#This Row],[101]:[105]])</f>
        <v>6.4591435185185186E-3</v>
      </c>
      <c r="U27" s="44">
        <f>IF(km4_splits_ranks[[#This Row],[1 - 10]]="DNF","DNF",RANK(km4_splits_ranks[[#This Row],[1 - 10]],[1 - 10],1))</f>
        <v>32</v>
      </c>
      <c r="V27" s="45">
        <f>IF(km4_splits_ranks[[#This Row],[11 - 20]]="DNF","DNF",RANK(km4_splits_ranks[[#This Row],[11 - 20]],[11 - 20],1))</f>
        <v>40</v>
      </c>
      <c r="W27" s="45">
        <f>IF(km4_splits_ranks[[#This Row],[21 - 30]]="DNF","DNF",RANK(km4_splits_ranks[[#This Row],[21 - 30]],[21 - 30],1))</f>
        <v>39</v>
      </c>
      <c r="X27" s="45">
        <f>IF(km4_splits_ranks[[#This Row],[31 - 40]]="DNF","DNF",RANK(km4_splits_ranks[[#This Row],[31 - 40]],[31 - 40],1))</f>
        <v>29</v>
      </c>
      <c r="Y27" s="45">
        <f>IF(km4_splits_ranks[[#This Row],[41 - 50]]="DNF","DNF",RANK(km4_splits_ranks[[#This Row],[41 - 50]],[41 - 50],1))</f>
        <v>30</v>
      </c>
      <c r="Z27" s="45">
        <f>IF(km4_splits_ranks[[#This Row],[51 - 60]]="DNF","DNF",RANK(km4_splits_ranks[[#This Row],[51 - 60]],[51 - 60],1))</f>
        <v>31</v>
      </c>
      <c r="AA27" s="45">
        <f>IF(km4_splits_ranks[[#This Row],[61 - 70]]="DNF","DNF",RANK(km4_splits_ranks[[#This Row],[61 - 70]],[61 - 70],1))</f>
        <v>22</v>
      </c>
      <c r="AB27" s="45">
        <f>IF(km4_splits_ranks[[#This Row],[71 - 80]]="DNF","DNF",RANK(km4_splits_ranks[[#This Row],[71 - 80]],[71 - 80],1))</f>
        <v>27</v>
      </c>
      <c r="AC27" s="45">
        <f>IF(km4_splits_ranks[[#This Row],[81 - 90]]="DNF","DNF",RANK(km4_splits_ranks[[#This Row],[81 - 90]],[81 - 90],1))</f>
        <v>32</v>
      </c>
      <c r="AD27" s="45">
        <f>IF(km4_splits_ranks[[#This Row],[91 - 100]]="DNF","DNF",RANK(km4_splits_ranks[[#This Row],[91 - 100]],[91 - 100],1))</f>
        <v>32</v>
      </c>
      <c r="AE27" s="46">
        <f>IF(km4_splits_ranks[[#This Row],[101 - 105]]="DNF","DNF",RANK(km4_splits_ranks[[#This Row],[101 - 105]],[101 - 105],1))</f>
        <v>12</v>
      </c>
      <c r="AF27" s="21">
        <f>km4_splits_ranks[[#This Row],[1 - 10]]</f>
        <v>1.3926851851851852E-2</v>
      </c>
      <c r="AG27" s="17">
        <f>IF(km4_splits_ranks[[#This Row],[11 - 20]]="DNF","DNF",km4_splits_ranks[[#This Row],[10 okr ]]+km4_splits_ranks[[#This Row],[11 - 20]])</f>
        <v>2.7598148148148149E-2</v>
      </c>
      <c r="AH27" s="17">
        <f>IF(km4_splits_ranks[[#This Row],[21 - 30]]="DNF","DNF",km4_splits_ranks[[#This Row],[20 okr ]]+km4_splits_ranks[[#This Row],[21 - 30]])</f>
        <v>4.1360300925925929E-2</v>
      </c>
      <c r="AI27" s="17">
        <f>IF(km4_splits_ranks[[#This Row],[31 - 40]]="DNF","DNF",km4_splits_ranks[[#This Row],[30 okr ]]+km4_splits_ranks[[#This Row],[31 - 40]])</f>
        <v>5.5144907407407413E-2</v>
      </c>
      <c r="AJ27" s="17">
        <f>IF(km4_splits_ranks[[#This Row],[41 - 50]]="DNF","DNF",km4_splits_ranks[[#This Row],[40 okr ]]+km4_splits_ranks[[#This Row],[41 - 50]])</f>
        <v>6.9089467592592602E-2</v>
      </c>
      <c r="AK27" s="17">
        <f>IF(km4_splits_ranks[[#This Row],[51 - 60]]="DNF","DNF",km4_splits_ranks[[#This Row],[50 okr ]]+km4_splits_ranks[[#This Row],[51 - 60]])</f>
        <v>8.3253356481481494E-2</v>
      </c>
      <c r="AL27" s="17">
        <f>IF(km4_splits_ranks[[#This Row],[61 - 70]]="DNF","DNF",km4_splits_ranks[[#This Row],[60 okr ]]+km4_splits_ranks[[#This Row],[61 - 70]])</f>
        <v>9.7103587962962978E-2</v>
      </c>
      <c r="AM27" s="17">
        <f>IF(km4_splits_ranks[[#This Row],[71 - 80]]="DNF","DNF",km4_splits_ranks[[#This Row],[70 okr ]]+km4_splits_ranks[[#This Row],[71 - 80]])</f>
        <v>0.11162407407407408</v>
      </c>
      <c r="AN27" s="17">
        <f>IF(km4_splits_ranks[[#This Row],[81 - 90]]="DNF","DNF",km4_splits_ranks[[#This Row],[80 okr ]]+km4_splits_ranks[[#This Row],[81 - 90]])</f>
        <v>0.12667719907407407</v>
      </c>
      <c r="AO27" s="17">
        <f>IF(km4_splits_ranks[[#This Row],[91 - 100]]="DNF","DNF",km4_splits_ranks[[#This Row],[90 okr ]]+km4_splits_ranks[[#This Row],[91 - 100]])</f>
        <v>0.14223263888888887</v>
      </c>
      <c r="AP27" s="22">
        <f>IF(km4_splits_ranks[[#This Row],[101 - 105]]="DNF","DNF",km4_splits_ranks[[#This Row],[100 okr ]]+km4_splits_ranks[[#This Row],[101 - 105]])</f>
        <v>0.14869178240740738</v>
      </c>
      <c r="AQ27" s="47">
        <f>IF(km4_splits_ranks[[#This Row],[10 okr ]]="DNF","DNF",RANK(km4_splits_ranks[[#This Row],[10 okr ]],[[10 okr ]],1))</f>
        <v>32</v>
      </c>
      <c r="AR27" s="48">
        <f>IF(km4_splits_ranks[[#This Row],[20 okr ]]="DNF","DNF",RANK(km4_splits_ranks[[#This Row],[20 okr ]],[[20 okr ]],1))</f>
        <v>36</v>
      </c>
      <c r="AS27" s="48">
        <f>IF(km4_splits_ranks[[#This Row],[30 okr ]]="DNF","DNF",RANK(km4_splits_ranks[[#This Row],[30 okr ]],[[30 okr ]],1))</f>
        <v>39</v>
      </c>
      <c r="AT27" s="48">
        <f>IF(km4_splits_ranks[[#This Row],[40 okr ]]="DNF","DNF",RANK(km4_splits_ranks[[#This Row],[40 okr ]],[[40 okr ]],1))</f>
        <v>34</v>
      </c>
      <c r="AU27" s="48">
        <f>IF(km4_splits_ranks[[#This Row],[50 okr ]]="DNF","DNF",RANK(km4_splits_ranks[[#This Row],[50 okr ]],[[50 okr ]],1))</f>
        <v>31</v>
      </c>
      <c r="AV27" s="48">
        <f>IF(km4_splits_ranks[[#This Row],[60 okr ]]="DNF","DNF",RANK(km4_splits_ranks[[#This Row],[60 okr ]],[[60 okr ]],1))</f>
        <v>30</v>
      </c>
      <c r="AW27" s="48">
        <f>IF(km4_splits_ranks[[#This Row],[70 okr ]]="DNF","DNF",RANK(km4_splits_ranks[[#This Row],[70 okr ]],[[70 okr ]],1))</f>
        <v>28</v>
      </c>
      <c r="AX27" s="48">
        <f>IF(km4_splits_ranks[[#This Row],[80 okr ]]="DNF","DNF",RANK(km4_splits_ranks[[#This Row],[80 okr ]],[[80 okr ]],1))</f>
        <v>27</v>
      </c>
      <c r="AY27" s="48">
        <f>IF(km4_splits_ranks[[#This Row],[90 okr ]]="DNF","DNF",RANK(km4_splits_ranks[[#This Row],[90 okr ]],[[90 okr ]],1))</f>
        <v>27</v>
      </c>
      <c r="AZ27" s="48">
        <f>IF(km4_splits_ranks[[#This Row],[100 okr ]]="DNF","DNF",RANK(km4_splits_ranks[[#This Row],[100 okr ]],[[100 okr ]],1))</f>
        <v>28</v>
      </c>
      <c r="BA27" s="156">
        <f>IF(km4_splits_ranks[[#This Row],[105 okr ]]="DNF","DNF",RANK(km4_splits_ranks[[#This Row],[105 okr ]],[[105 okr ]],1))</f>
        <v>26</v>
      </c>
    </row>
    <row r="28" spans="2:53">
      <c r="B28" s="4">
        <f>laps_times[[#This Row],[poř]]</f>
        <v>25</v>
      </c>
      <c r="C28" s="1">
        <f>laps_times[[#This Row],[s.č.]]</f>
        <v>58</v>
      </c>
      <c r="D28" s="1" t="str">
        <f>laps_times[[#This Row],[jméno]]</f>
        <v>Prokop Matěj</v>
      </c>
      <c r="E28" s="2">
        <f>laps_times[[#This Row],[roč]]</f>
        <v>1986</v>
      </c>
      <c r="F28" s="2" t="str">
        <f>laps_times[[#This Row],[kat]]</f>
        <v>M30</v>
      </c>
      <c r="G28" s="2">
        <f>laps_times[[#This Row],[poř_kat]]</f>
        <v>5</v>
      </c>
      <c r="H28" s="1" t="str">
        <f>IF(ISBLANK(laps_times[[#This Row],[klub]]),"-",laps_times[[#This Row],[klub]])</f>
        <v>Clovek Levyt</v>
      </c>
      <c r="I28" s="138">
        <f>laps_times[[#This Row],[celk. čas]]</f>
        <v>0.1493599537037037</v>
      </c>
      <c r="J28" s="28">
        <f>SUM(laps_times[[#This Row],[1]:[10]])</f>
        <v>1.4137615740740742E-2</v>
      </c>
      <c r="K28" s="29">
        <f>SUM(laps_times[[#This Row],[11]:[20]])</f>
        <v>1.3215856481481483E-2</v>
      </c>
      <c r="L28" s="29">
        <f>SUM(laps_times[[#This Row],[21]:[30]])</f>
        <v>1.352650462962963E-2</v>
      </c>
      <c r="M28" s="29">
        <f>SUM(laps_times[[#This Row],[31]:[40]])</f>
        <v>1.399513888888889E-2</v>
      </c>
      <c r="N28" s="29">
        <f>SUM(laps_times[[#This Row],[41]:[50]])</f>
        <v>1.4074768518518519E-2</v>
      </c>
      <c r="O28" s="29">
        <f>SUM(laps_times[[#This Row],[51]:[60]])</f>
        <v>1.3736921296296296E-2</v>
      </c>
      <c r="P28" s="29">
        <f>SUM(laps_times[[#This Row],[61]:[70]])</f>
        <v>1.3962962962962962E-2</v>
      </c>
      <c r="Q28" s="29">
        <f>SUM(laps_times[[#This Row],[71]:[80]])</f>
        <v>1.4136574074074072E-2</v>
      </c>
      <c r="R28" s="29">
        <f>SUM(laps_times[[#This Row],[81]:[90]])</f>
        <v>1.4927314814814812E-2</v>
      </c>
      <c r="S28" s="29">
        <f>SUM(laps_times[[#This Row],[91]:[100]])</f>
        <v>1.5850810185185183E-2</v>
      </c>
      <c r="T28" s="30">
        <f>SUM(laps_times[[#This Row],[101]:[105]])</f>
        <v>7.795023148148149E-3</v>
      </c>
      <c r="U28" s="44">
        <f>IF(km4_splits_ranks[[#This Row],[1 - 10]]="DNF","DNF",RANK(km4_splits_ranks[[#This Row],[1 - 10]],[1 - 10],1))</f>
        <v>36</v>
      </c>
      <c r="V28" s="45">
        <f>IF(km4_splits_ranks[[#This Row],[11 - 20]]="DNF","DNF",RANK(km4_splits_ranks[[#This Row],[11 - 20]],[11 - 20],1))</f>
        <v>32</v>
      </c>
      <c r="W28" s="45">
        <f>IF(km4_splits_ranks[[#This Row],[21 - 30]]="DNF","DNF",RANK(km4_splits_ranks[[#This Row],[21 - 30]],[21 - 30],1))</f>
        <v>34</v>
      </c>
      <c r="X28" s="45">
        <f>IF(km4_splits_ranks[[#This Row],[31 - 40]]="DNF","DNF",RANK(km4_splits_ranks[[#This Row],[31 - 40]],[31 - 40],1))</f>
        <v>34</v>
      </c>
      <c r="Y28" s="45">
        <f>IF(km4_splits_ranks[[#This Row],[41 - 50]]="DNF","DNF",RANK(km4_splits_ranks[[#This Row],[41 - 50]],[41 - 50],1))</f>
        <v>36</v>
      </c>
      <c r="Z28" s="45">
        <f>IF(km4_splits_ranks[[#This Row],[51 - 60]]="DNF","DNF",RANK(km4_splits_ranks[[#This Row],[51 - 60]],[51 - 60],1))</f>
        <v>22</v>
      </c>
      <c r="AA28" s="45">
        <f>IF(km4_splits_ranks[[#This Row],[61 - 70]]="DNF","DNF",RANK(km4_splits_ranks[[#This Row],[61 - 70]],[61 - 70],1))</f>
        <v>23</v>
      </c>
      <c r="AB28" s="45">
        <f>IF(km4_splits_ranks[[#This Row],[71 - 80]]="DNF","DNF",RANK(km4_splits_ranks[[#This Row],[71 - 80]],[71 - 80],1))</f>
        <v>19</v>
      </c>
      <c r="AC28" s="45">
        <f>IF(km4_splits_ranks[[#This Row],[81 - 90]]="DNF","DNF",RANK(km4_splits_ranks[[#This Row],[81 - 90]],[81 - 90],1))</f>
        <v>29</v>
      </c>
      <c r="AD28" s="45">
        <f>IF(km4_splits_ranks[[#This Row],[91 - 100]]="DNF","DNF",RANK(km4_splits_ranks[[#This Row],[91 - 100]],[91 - 100],1))</f>
        <v>34</v>
      </c>
      <c r="AE28" s="46">
        <f>IF(km4_splits_ranks[[#This Row],[101 - 105]]="DNF","DNF",RANK(km4_splits_ranks[[#This Row],[101 - 105]],[101 - 105],1))</f>
        <v>40</v>
      </c>
      <c r="AF28" s="21">
        <f>km4_splits_ranks[[#This Row],[1 - 10]]</f>
        <v>1.4137615740740742E-2</v>
      </c>
      <c r="AG28" s="17">
        <f>IF(km4_splits_ranks[[#This Row],[11 - 20]]="DNF","DNF",km4_splits_ranks[[#This Row],[10 okr ]]+km4_splits_ranks[[#This Row],[11 - 20]])</f>
        <v>2.7353472222222223E-2</v>
      </c>
      <c r="AH28" s="17">
        <f>IF(km4_splits_ranks[[#This Row],[21 - 30]]="DNF","DNF",km4_splits_ranks[[#This Row],[20 okr ]]+km4_splits_ranks[[#This Row],[21 - 30]])</f>
        <v>4.0879976851851851E-2</v>
      </c>
      <c r="AI28" s="17">
        <f>IF(km4_splits_ranks[[#This Row],[31 - 40]]="DNF","DNF",km4_splits_ranks[[#This Row],[30 okr ]]+km4_splits_ranks[[#This Row],[31 - 40]])</f>
        <v>5.4875115740740742E-2</v>
      </c>
      <c r="AJ28" s="17">
        <f>IF(km4_splits_ranks[[#This Row],[41 - 50]]="DNF","DNF",km4_splits_ranks[[#This Row],[40 okr ]]+km4_splits_ranks[[#This Row],[41 - 50]])</f>
        <v>6.8949884259259256E-2</v>
      </c>
      <c r="AK28" s="17">
        <f>IF(km4_splits_ranks[[#This Row],[51 - 60]]="DNF","DNF",km4_splits_ranks[[#This Row],[50 okr ]]+km4_splits_ranks[[#This Row],[51 - 60]])</f>
        <v>8.2686805555555548E-2</v>
      </c>
      <c r="AL28" s="17">
        <f>IF(km4_splits_ranks[[#This Row],[61 - 70]]="DNF","DNF",km4_splits_ranks[[#This Row],[60 okr ]]+km4_splits_ranks[[#This Row],[61 - 70]])</f>
        <v>9.6649768518518503E-2</v>
      </c>
      <c r="AM28" s="17">
        <f>IF(km4_splits_ranks[[#This Row],[71 - 80]]="DNF","DNF",km4_splits_ranks[[#This Row],[70 okr ]]+km4_splits_ranks[[#This Row],[71 - 80]])</f>
        <v>0.11078634259259257</v>
      </c>
      <c r="AN28" s="17">
        <f>IF(km4_splits_ranks[[#This Row],[81 - 90]]="DNF","DNF",km4_splits_ranks[[#This Row],[80 okr ]]+km4_splits_ranks[[#This Row],[81 - 90]])</f>
        <v>0.12571365740740739</v>
      </c>
      <c r="AO28" s="17">
        <f>IF(km4_splits_ranks[[#This Row],[91 - 100]]="DNF","DNF",km4_splits_ranks[[#This Row],[90 okr ]]+km4_splits_ranks[[#This Row],[91 - 100]])</f>
        <v>0.14156446759259259</v>
      </c>
      <c r="AP28" s="22">
        <f>IF(km4_splits_ranks[[#This Row],[101 - 105]]="DNF","DNF",km4_splits_ranks[[#This Row],[100 okr ]]+km4_splits_ranks[[#This Row],[101 - 105]])</f>
        <v>0.14935949074074073</v>
      </c>
      <c r="AQ28" s="47">
        <f>IF(km4_splits_ranks[[#This Row],[10 okr ]]="DNF","DNF",RANK(km4_splits_ranks[[#This Row],[10 okr ]],[[10 okr ]],1))</f>
        <v>36</v>
      </c>
      <c r="AR28" s="48">
        <f>IF(km4_splits_ranks[[#This Row],[20 okr ]]="DNF","DNF",RANK(km4_splits_ranks[[#This Row],[20 okr ]],[[20 okr ]],1))</f>
        <v>34</v>
      </c>
      <c r="AS28" s="48">
        <f>IF(km4_splits_ranks[[#This Row],[30 okr ]]="DNF","DNF",RANK(km4_splits_ranks[[#This Row],[30 okr ]],[[30 okr ]],1))</f>
        <v>32</v>
      </c>
      <c r="AT28" s="48">
        <f>IF(km4_splits_ranks[[#This Row],[40 okr ]]="DNF","DNF",RANK(km4_splits_ranks[[#This Row],[40 okr ]],[[40 okr ]],1))</f>
        <v>31</v>
      </c>
      <c r="AU28" s="48">
        <f>IF(km4_splits_ranks[[#This Row],[50 okr ]]="DNF","DNF",RANK(km4_splits_ranks[[#This Row],[50 okr ]],[[50 okr ]],1))</f>
        <v>29</v>
      </c>
      <c r="AV28" s="48">
        <f>IF(km4_splits_ranks[[#This Row],[60 okr ]]="DNF","DNF",RANK(km4_splits_ranks[[#This Row],[60 okr ]],[[60 okr ]],1))</f>
        <v>26</v>
      </c>
      <c r="AW28" s="48">
        <f>IF(km4_splits_ranks[[#This Row],[70 okr ]]="DNF","DNF",RANK(km4_splits_ranks[[#This Row],[70 okr ]],[[70 okr ]],1))</f>
        <v>26</v>
      </c>
      <c r="AX28" s="48">
        <f>IF(km4_splits_ranks[[#This Row],[80 okr ]]="DNF","DNF",RANK(km4_splits_ranks[[#This Row],[80 okr ]],[[80 okr ]],1))</f>
        <v>25</v>
      </c>
      <c r="AY28" s="48">
        <f>IF(km4_splits_ranks[[#This Row],[90 okr ]]="DNF","DNF",RANK(km4_splits_ranks[[#This Row],[90 okr ]],[[90 okr ]],1))</f>
        <v>24</v>
      </c>
      <c r="AZ28" s="48">
        <f>IF(km4_splits_ranks[[#This Row],[100 okr ]]="DNF","DNF",RANK(km4_splits_ranks[[#This Row],[100 okr ]],[[100 okr ]],1))</f>
        <v>25</v>
      </c>
      <c r="BA28" s="156">
        <f>IF(km4_splits_ranks[[#This Row],[105 okr ]]="DNF","DNF",RANK(km4_splits_ranks[[#This Row],[105 okr ]],[[105 okr ]],1))</f>
        <v>27</v>
      </c>
    </row>
    <row r="29" spans="2:53">
      <c r="B29" s="4">
        <f>laps_times[[#This Row],[poř]]</f>
        <v>26</v>
      </c>
      <c r="C29" s="1">
        <f>laps_times[[#This Row],[s.č.]]</f>
        <v>41</v>
      </c>
      <c r="D29" s="1" t="str">
        <f>laps_times[[#This Row],[jméno]]</f>
        <v>Kucko Miroslav</v>
      </c>
      <c r="E29" s="2">
        <f>laps_times[[#This Row],[roč]]</f>
        <v>1958</v>
      </c>
      <c r="F29" s="2" t="str">
        <f>laps_times[[#This Row],[kat]]</f>
        <v>M60</v>
      </c>
      <c r="G29" s="2">
        <f>laps_times[[#This Row],[poř_kat]]</f>
        <v>1</v>
      </c>
      <c r="H29" s="1" t="str">
        <f>IF(ISBLANK(laps_times[[#This Row],[klub]]),"-",laps_times[[#This Row],[klub]])</f>
        <v>Liberec</v>
      </c>
      <c r="I29" s="138">
        <f>laps_times[[#This Row],[celk. čas]]</f>
        <v>0.14961342592592594</v>
      </c>
      <c r="J29" s="28">
        <f>SUM(laps_times[[#This Row],[1]:[10]])</f>
        <v>1.3633101851851851E-2</v>
      </c>
      <c r="K29" s="29">
        <f>SUM(laps_times[[#This Row],[11]:[20]])</f>
        <v>1.3177083333333334E-2</v>
      </c>
      <c r="L29" s="29">
        <f>SUM(laps_times[[#This Row],[21]:[30]])</f>
        <v>1.3344791666666666E-2</v>
      </c>
      <c r="M29" s="29">
        <f>SUM(laps_times[[#This Row],[31]:[40]])</f>
        <v>1.3384837962962963E-2</v>
      </c>
      <c r="N29" s="29">
        <f>SUM(laps_times[[#This Row],[41]:[50]])</f>
        <v>1.3732291666666665E-2</v>
      </c>
      <c r="O29" s="29">
        <f>SUM(laps_times[[#This Row],[51]:[60]])</f>
        <v>1.4098263888888889E-2</v>
      </c>
      <c r="P29" s="29">
        <f>SUM(laps_times[[#This Row],[61]:[70]])</f>
        <v>1.4381365740740741E-2</v>
      </c>
      <c r="Q29" s="29">
        <f>SUM(laps_times[[#This Row],[71]:[80]])</f>
        <v>1.4705439814814817E-2</v>
      </c>
      <c r="R29" s="29">
        <f>SUM(laps_times[[#This Row],[81]:[90]])</f>
        <v>1.5438657407407406E-2</v>
      </c>
      <c r="S29" s="29">
        <f>SUM(laps_times[[#This Row],[91]:[100]])</f>
        <v>1.5734374999999998E-2</v>
      </c>
      <c r="T29" s="30">
        <f>SUM(laps_times[[#This Row],[101]:[105]])</f>
        <v>7.9833333333333353E-3</v>
      </c>
      <c r="U29" s="44">
        <f>IF(km4_splits_ranks[[#This Row],[1 - 10]]="DNF","DNF",RANK(km4_splits_ranks[[#This Row],[1 - 10]],[1 - 10],1))</f>
        <v>27</v>
      </c>
      <c r="V29" s="45">
        <f>IF(km4_splits_ranks[[#This Row],[11 - 20]]="DNF","DNF",RANK(km4_splits_ranks[[#This Row],[11 - 20]],[11 - 20],1))</f>
        <v>29</v>
      </c>
      <c r="W29" s="45">
        <f>IF(km4_splits_ranks[[#This Row],[21 - 30]]="DNF","DNF",RANK(km4_splits_ranks[[#This Row],[21 - 30]],[21 - 30],1))</f>
        <v>28</v>
      </c>
      <c r="X29" s="45">
        <f>IF(km4_splits_ranks[[#This Row],[31 - 40]]="DNF","DNF",RANK(km4_splits_ranks[[#This Row],[31 - 40]],[31 - 40],1))</f>
        <v>22</v>
      </c>
      <c r="Y29" s="45">
        <f>IF(km4_splits_ranks[[#This Row],[41 - 50]]="DNF","DNF",RANK(km4_splits_ranks[[#This Row],[41 - 50]],[41 - 50],1))</f>
        <v>24</v>
      </c>
      <c r="Z29" s="45">
        <f>IF(km4_splits_ranks[[#This Row],[51 - 60]]="DNF","DNF",RANK(km4_splits_ranks[[#This Row],[51 - 60]],[51 - 60],1))</f>
        <v>29</v>
      </c>
      <c r="AA29" s="45">
        <f>IF(km4_splits_ranks[[#This Row],[61 - 70]]="DNF","DNF",RANK(km4_splits_ranks[[#This Row],[61 - 70]],[61 - 70],1))</f>
        <v>31</v>
      </c>
      <c r="AB29" s="45">
        <f>IF(km4_splits_ranks[[#This Row],[71 - 80]]="DNF","DNF",RANK(km4_splits_ranks[[#This Row],[71 - 80]],[71 - 80],1))</f>
        <v>34</v>
      </c>
      <c r="AC29" s="45">
        <f>IF(km4_splits_ranks[[#This Row],[81 - 90]]="DNF","DNF",RANK(km4_splits_ranks[[#This Row],[81 - 90]],[81 - 90],1))</f>
        <v>34</v>
      </c>
      <c r="AD29" s="45">
        <f>IF(km4_splits_ranks[[#This Row],[91 - 100]]="DNF","DNF",RANK(km4_splits_ranks[[#This Row],[91 - 100]],[91 - 100],1))</f>
        <v>33</v>
      </c>
      <c r="AE29" s="46">
        <f>IF(km4_splits_ranks[[#This Row],[101 - 105]]="DNF","DNF",RANK(km4_splits_ranks[[#This Row],[101 - 105]],[101 - 105],1))</f>
        <v>42</v>
      </c>
      <c r="AF29" s="21">
        <f>km4_splits_ranks[[#This Row],[1 - 10]]</f>
        <v>1.3633101851851851E-2</v>
      </c>
      <c r="AG29" s="17">
        <f>IF(km4_splits_ranks[[#This Row],[11 - 20]]="DNF","DNF",km4_splits_ranks[[#This Row],[10 okr ]]+km4_splits_ranks[[#This Row],[11 - 20]])</f>
        <v>2.6810185185185187E-2</v>
      </c>
      <c r="AH29" s="17">
        <f>IF(km4_splits_ranks[[#This Row],[21 - 30]]="DNF","DNF",km4_splits_ranks[[#This Row],[20 okr ]]+km4_splits_ranks[[#This Row],[21 - 30]])</f>
        <v>4.0154976851851855E-2</v>
      </c>
      <c r="AI29" s="17">
        <f>IF(km4_splits_ranks[[#This Row],[31 - 40]]="DNF","DNF",km4_splits_ranks[[#This Row],[30 okr ]]+km4_splits_ranks[[#This Row],[31 - 40]])</f>
        <v>5.3539814814814818E-2</v>
      </c>
      <c r="AJ29" s="17">
        <f>IF(km4_splits_ranks[[#This Row],[41 - 50]]="DNF","DNF",km4_splits_ranks[[#This Row],[40 okr ]]+km4_splits_ranks[[#This Row],[41 - 50]])</f>
        <v>6.7272106481481478E-2</v>
      </c>
      <c r="AK29" s="17">
        <f>IF(km4_splits_ranks[[#This Row],[51 - 60]]="DNF","DNF",km4_splits_ranks[[#This Row],[50 okr ]]+km4_splits_ranks[[#This Row],[51 - 60]])</f>
        <v>8.1370370370370371E-2</v>
      </c>
      <c r="AL29" s="17">
        <f>IF(km4_splits_ranks[[#This Row],[61 - 70]]="DNF","DNF",km4_splits_ranks[[#This Row],[60 okr ]]+km4_splits_ranks[[#This Row],[61 - 70]])</f>
        <v>9.575173611111111E-2</v>
      </c>
      <c r="AM29" s="17">
        <f>IF(km4_splits_ranks[[#This Row],[71 - 80]]="DNF","DNF",km4_splits_ranks[[#This Row],[70 okr ]]+km4_splits_ranks[[#This Row],[71 - 80]])</f>
        <v>0.11045717592592592</v>
      </c>
      <c r="AN29" s="17">
        <f>IF(km4_splits_ranks[[#This Row],[81 - 90]]="DNF","DNF",km4_splits_ranks[[#This Row],[80 okr ]]+km4_splits_ranks[[#This Row],[81 - 90]])</f>
        <v>0.12589583333333332</v>
      </c>
      <c r="AO29" s="17">
        <f>IF(km4_splits_ranks[[#This Row],[91 - 100]]="DNF","DNF",km4_splits_ranks[[#This Row],[90 okr ]]+km4_splits_ranks[[#This Row],[91 - 100]])</f>
        <v>0.14163020833333331</v>
      </c>
      <c r="AP29" s="22">
        <f>IF(km4_splits_ranks[[#This Row],[101 - 105]]="DNF","DNF",km4_splits_ranks[[#This Row],[100 okr ]]+km4_splits_ranks[[#This Row],[101 - 105]])</f>
        <v>0.14961354166666666</v>
      </c>
      <c r="AQ29" s="47">
        <f>IF(km4_splits_ranks[[#This Row],[10 okr ]]="DNF","DNF",RANK(km4_splits_ranks[[#This Row],[10 okr ]],[[10 okr ]],1))</f>
        <v>27</v>
      </c>
      <c r="AR29" s="48">
        <f>IF(km4_splits_ranks[[#This Row],[20 okr ]]="DNF","DNF",RANK(km4_splits_ranks[[#This Row],[20 okr ]],[[20 okr ]],1))</f>
        <v>29</v>
      </c>
      <c r="AS29" s="48">
        <f>IF(km4_splits_ranks[[#This Row],[30 okr ]]="DNF","DNF",RANK(km4_splits_ranks[[#This Row],[30 okr ]],[[30 okr ]],1))</f>
        <v>26</v>
      </c>
      <c r="AT29" s="48">
        <f>IF(km4_splits_ranks[[#This Row],[40 okr ]]="DNF","DNF",RANK(km4_splits_ranks[[#This Row],[40 okr ]],[[40 okr ]],1))</f>
        <v>24</v>
      </c>
      <c r="AU29" s="48">
        <f>IF(km4_splits_ranks[[#This Row],[50 okr ]]="DNF","DNF",RANK(km4_splits_ranks[[#This Row],[50 okr ]],[[50 okr ]],1))</f>
        <v>24</v>
      </c>
      <c r="AV29" s="48">
        <f>IF(km4_splits_ranks[[#This Row],[60 okr ]]="DNF","DNF",RANK(km4_splits_ranks[[#This Row],[60 okr ]],[[60 okr ]],1))</f>
        <v>23</v>
      </c>
      <c r="AW29" s="48">
        <f>IF(km4_splits_ranks[[#This Row],[70 okr ]]="DNF","DNF",RANK(km4_splits_ranks[[#This Row],[70 okr ]],[[70 okr ]],1))</f>
        <v>24</v>
      </c>
      <c r="AX29" s="48">
        <f>IF(km4_splits_ranks[[#This Row],[80 okr ]]="DNF","DNF",RANK(km4_splits_ranks[[#This Row],[80 okr ]],[[80 okr ]],1))</f>
        <v>24</v>
      </c>
      <c r="AY29" s="48">
        <f>IF(km4_splits_ranks[[#This Row],[90 okr ]]="DNF","DNF",RANK(km4_splits_ranks[[#This Row],[90 okr ]],[[90 okr ]],1))</f>
        <v>25</v>
      </c>
      <c r="AZ29" s="48">
        <f>IF(km4_splits_ranks[[#This Row],[100 okr ]]="DNF","DNF",RANK(km4_splits_ranks[[#This Row],[100 okr ]],[[100 okr ]],1))</f>
        <v>26</v>
      </c>
      <c r="BA29" s="156">
        <f>IF(km4_splits_ranks[[#This Row],[105 okr ]]="DNF","DNF",RANK(km4_splits_ranks[[#This Row],[105 okr ]],[[105 okr ]],1))</f>
        <v>28</v>
      </c>
    </row>
    <row r="30" spans="2:53">
      <c r="B30" s="4">
        <f>laps_times[[#This Row],[poř]]</f>
        <v>27</v>
      </c>
      <c r="C30" s="1">
        <f>laps_times[[#This Row],[s.č.]]</f>
        <v>93</v>
      </c>
      <c r="D30" s="1" t="str">
        <f>laps_times[[#This Row],[jméno]]</f>
        <v>Tomášek Jan</v>
      </c>
      <c r="E30" s="2">
        <f>laps_times[[#This Row],[roč]]</f>
        <v>1976</v>
      </c>
      <c r="F30" s="2" t="str">
        <f>laps_times[[#This Row],[kat]]</f>
        <v>M40</v>
      </c>
      <c r="G30" s="2">
        <f>laps_times[[#This Row],[poř_kat]]</f>
        <v>13</v>
      </c>
      <c r="H30" s="1" t="str">
        <f>IF(ISBLANK(laps_times[[#This Row],[klub]]),"-",laps_times[[#This Row],[klub]])</f>
        <v>BK Čvacht / Yellow Ribbon Run</v>
      </c>
      <c r="I30" s="138">
        <f>laps_times[[#This Row],[celk. čas]]</f>
        <v>0.14980555555555555</v>
      </c>
      <c r="J30" s="28">
        <f>SUM(laps_times[[#This Row],[1]:[10]])</f>
        <v>1.457349537037037E-2</v>
      </c>
      <c r="K30" s="29">
        <f>SUM(laps_times[[#This Row],[11]:[20]])</f>
        <v>1.3915972222222222E-2</v>
      </c>
      <c r="L30" s="29">
        <f>SUM(laps_times[[#This Row],[21]:[30]])</f>
        <v>1.4663773148148148E-2</v>
      </c>
      <c r="M30" s="29">
        <f>SUM(laps_times[[#This Row],[31]:[40]])</f>
        <v>1.3972337962962964E-2</v>
      </c>
      <c r="N30" s="29">
        <f>SUM(laps_times[[#This Row],[41]:[50]])</f>
        <v>1.4011226851851853E-2</v>
      </c>
      <c r="O30" s="29">
        <f>SUM(laps_times[[#This Row],[51]:[60]])</f>
        <v>1.4032523148148148E-2</v>
      </c>
      <c r="P30" s="29">
        <f>SUM(laps_times[[#This Row],[61]:[70]])</f>
        <v>1.4062962962962965E-2</v>
      </c>
      <c r="Q30" s="29">
        <f>SUM(laps_times[[#This Row],[71]:[80]])</f>
        <v>1.4801041666666667E-2</v>
      </c>
      <c r="R30" s="29">
        <f>SUM(laps_times[[#This Row],[81]:[90]])</f>
        <v>1.4264583333333331E-2</v>
      </c>
      <c r="S30" s="29">
        <f>SUM(laps_times[[#This Row],[91]:[100]])</f>
        <v>1.4445138888888888E-2</v>
      </c>
      <c r="T30" s="30">
        <f>SUM(laps_times[[#This Row],[101]:[105]])</f>
        <v>7.0627314814814815E-3</v>
      </c>
      <c r="U30" s="44">
        <f>IF(km4_splits_ranks[[#This Row],[1 - 10]]="DNF","DNF",RANK(km4_splits_ranks[[#This Row],[1 - 10]],[1 - 10],1))</f>
        <v>43</v>
      </c>
      <c r="V30" s="45">
        <f>IF(km4_splits_ranks[[#This Row],[11 - 20]]="DNF","DNF",RANK(km4_splits_ranks[[#This Row],[11 - 20]],[11 - 20],1))</f>
        <v>45</v>
      </c>
      <c r="W30" s="45">
        <f>IF(km4_splits_ranks[[#This Row],[21 - 30]]="DNF","DNF",RANK(km4_splits_ranks[[#This Row],[21 - 30]],[21 - 30],1))</f>
        <v>52</v>
      </c>
      <c r="X30" s="45">
        <f>IF(km4_splits_ranks[[#This Row],[31 - 40]]="DNF","DNF",RANK(km4_splits_ranks[[#This Row],[31 - 40]],[31 - 40],1))</f>
        <v>33</v>
      </c>
      <c r="Y30" s="45">
        <f>IF(km4_splits_ranks[[#This Row],[41 - 50]]="DNF","DNF",RANK(km4_splits_ranks[[#This Row],[41 - 50]],[41 - 50],1))</f>
        <v>33</v>
      </c>
      <c r="Z30" s="45">
        <f>IF(km4_splits_ranks[[#This Row],[51 - 60]]="DNF","DNF",RANK(km4_splits_ranks[[#This Row],[51 - 60]],[51 - 60],1))</f>
        <v>27</v>
      </c>
      <c r="AA30" s="45">
        <f>IF(km4_splits_ranks[[#This Row],[61 - 70]]="DNF","DNF",RANK(km4_splits_ranks[[#This Row],[61 - 70]],[61 - 70],1))</f>
        <v>26</v>
      </c>
      <c r="AB30" s="45">
        <f>IF(km4_splits_ranks[[#This Row],[71 - 80]]="DNF","DNF",RANK(km4_splits_ranks[[#This Row],[71 - 80]],[71 - 80],1))</f>
        <v>35</v>
      </c>
      <c r="AC30" s="45">
        <f>IF(km4_splits_ranks[[#This Row],[81 - 90]]="DNF","DNF",RANK(km4_splits_ranks[[#This Row],[81 - 90]],[81 - 90],1))</f>
        <v>21</v>
      </c>
      <c r="AD30" s="45">
        <f>IF(km4_splits_ranks[[#This Row],[91 - 100]]="DNF","DNF",RANK(km4_splits_ranks[[#This Row],[91 - 100]],[91 - 100],1))</f>
        <v>19</v>
      </c>
      <c r="AE30" s="46">
        <f>IF(km4_splits_ranks[[#This Row],[101 - 105]]="DNF","DNF",RANK(km4_splits_ranks[[#This Row],[101 - 105]],[101 - 105],1))</f>
        <v>23</v>
      </c>
      <c r="AF30" s="21">
        <f>km4_splits_ranks[[#This Row],[1 - 10]]</f>
        <v>1.457349537037037E-2</v>
      </c>
      <c r="AG30" s="17">
        <f>IF(km4_splits_ranks[[#This Row],[11 - 20]]="DNF","DNF",km4_splits_ranks[[#This Row],[10 okr ]]+km4_splits_ranks[[#This Row],[11 - 20]])</f>
        <v>2.8489467592592591E-2</v>
      </c>
      <c r="AH30" s="17">
        <f>IF(km4_splits_ranks[[#This Row],[21 - 30]]="DNF","DNF",km4_splits_ranks[[#This Row],[20 okr ]]+km4_splits_ranks[[#This Row],[21 - 30]])</f>
        <v>4.3153240740740742E-2</v>
      </c>
      <c r="AI30" s="17">
        <f>IF(km4_splits_ranks[[#This Row],[31 - 40]]="DNF","DNF",km4_splits_ranks[[#This Row],[30 okr ]]+km4_splits_ranks[[#This Row],[31 - 40]])</f>
        <v>5.7125578703703703E-2</v>
      </c>
      <c r="AJ30" s="17">
        <f>IF(km4_splits_ranks[[#This Row],[41 - 50]]="DNF","DNF",km4_splits_ranks[[#This Row],[40 okr ]]+km4_splits_ranks[[#This Row],[41 - 50]])</f>
        <v>7.1136805555555557E-2</v>
      </c>
      <c r="AK30" s="17">
        <f>IF(km4_splits_ranks[[#This Row],[51 - 60]]="DNF","DNF",km4_splits_ranks[[#This Row],[50 okr ]]+km4_splits_ranks[[#This Row],[51 - 60]])</f>
        <v>8.5169328703703709E-2</v>
      </c>
      <c r="AL30" s="17">
        <f>IF(km4_splits_ranks[[#This Row],[61 - 70]]="DNF","DNF",km4_splits_ranks[[#This Row],[60 okr ]]+km4_splits_ranks[[#This Row],[61 - 70]])</f>
        <v>9.9232291666666667E-2</v>
      </c>
      <c r="AM30" s="17">
        <f>IF(km4_splits_ranks[[#This Row],[71 - 80]]="DNF","DNF",km4_splits_ranks[[#This Row],[70 okr ]]+km4_splits_ranks[[#This Row],[71 - 80]])</f>
        <v>0.11403333333333333</v>
      </c>
      <c r="AN30" s="17">
        <f>IF(km4_splits_ranks[[#This Row],[81 - 90]]="DNF","DNF",km4_splits_ranks[[#This Row],[80 okr ]]+km4_splits_ranks[[#This Row],[81 - 90]])</f>
        <v>0.12829791666666668</v>
      </c>
      <c r="AO30" s="17">
        <f>IF(km4_splits_ranks[[#This Row],[91 - 100]]="DNF","DNF",km4_splits_ranks[[#This Row],[90 okr ]]+km4_splits_ranks[[#This Row],[91 - 100]])</f>
        <v>0.14274305555555555</v>
      </c>
      <c r="AP30" s="22">
        <f>IF(km4_splits_ranks[[#This Row],[101 - 105]]="DNF","DNF",km4_splits_ranks[[#This Row],[100 okr ]]+km4_splits_ranks[[#This Row],[101 - 105]])</f>
        <v>0.14980578703703704</v>
      </c>
      <c r="AQ30" s="47">
        <f>IF(km4_splits_ranks[[#This Row],[10 okr ]]="DNF","DNF",RANK(km4_splits_ranks[[#This Row],[10 okr ]],[[10 okr ]],1))</f>
        <v>43</v>
      </c>
      <c r="AR30" s="48">
        <f>IF(km4_splits_ranks[[#This Row],[20 okr ]]="DNF","DNF",RANK(km4_splits_ranks[[#This Row],[20 okr ]],[[20 okr ]],1))</f>
        <v>44</v>
      </c>
      <c r="AS30" s="48">
        <f>IF(km4_splits_ranks[[#This Row],[30 okr ]]="DNF","DNF",RANK(km4_splits_ranks[[#This Row],[30 okr ]],[[30 okr ]],1))</f>
        <v>47</v>
      </c>
      <c r="AT30" s="48">
        <f>IF(km4_splits_ranks[[#This Row],[40 okr ]]="DNF","DNF",RANK(km4_splits_ranks[[#This Row],[40 okr ]],[[40 okr ]],1))</f>
        <v>44</v>
      </c>
      <c r="AU30" s="48">
        <f>IF(km4_splits_ranks[[#This Row],[50 okr ]]="DNF","DNF",RANK(km4_splits_ranks[[#This Row],[50 okr ]],[[50 okr ]],1))</f>
        <v>42</v>
      </c>
      <c r="AV30" s="48">
        <f>IF(km4_splits_ranks[[#This Row],[60 okr ]]="DNF","DNF",RANK(km4_splits_ranks[[#This Row],[60 okr ]],[[60 okr ]],1))</f>
        <v>41</v>
      </c>
      <c r="AW30" s="48">
        <f>IF(km4_splits_ranks[[#This Row],[70 okr ]]="DNF","DNF",RANK(km4_splits_ranks[[#This Row],[70 okr ]],[[70 okr ]],1))</f>
        <v>36</v>
      </c>
      <c r="AX30" s="48">
        <f>IF(km4_splits_ranks[[#This Row],[80 okr ]]="DNF","DNF",RANK(km4_splits_ranks[[#This Row],[80 okr ]],[[80 okr ]],1))</f>
        <v>34</v>
      </c>
      <c r="AY30" s="48">
        <f>IF(km4_splits_ranks[[#This Row],[90 okr ]]="DNF","DNF",RANK(km4_splits_ranks[[#This Row],[90 okr ]],[[90 okr ]],1))</f>
        <v>32</v>
      </c>
      <c r="AZ30" s="48">
        <f>IF(km4_splits_ranks[[#This Row],[100 okr ]]="DNF","DNF",RANK(km4_splits_ranks[[#This Row],[100 okr ]],[[100 okr ]],1))</f>
        <v>30</v>
      </c>
      <c r="BA30" s="156">
        <f>IF(km4_splits_ranks[[#This Row],[105 okr ]]="DNF","DNF",RANK(km4_splits_ranks[[#This Row],[105 okr ]],[[105 okr ]],1))</f>
        <v>29</v>
      </c>
    </row>
    <row r="31" spans="2:53">
      <c r="B31" s="4">
        <f>laps_times[[#This Row],[poř]]</f>
        <v>28</v>
      </c>
      <c r="C31" s="1">
        <f>laps_times[[#This Row],[s.č.]]</f>
        <v>87</v>
      </c>
      <c r="D31" s="1" t="str">
        <f>laps_times[[#This Row],[jméno]]</f>
        <v>Wurm Harald</v>
      </c>
      <c r="E31" s="2">
        <f>laps_times[[#This Row],[roč]]</f>
        <v>1967</v>
      </c>
      <c r="F31" s="2" t="str">
        <f>laps_times[[#This Row],[kat]]</f>
        <v>M50</v>
      </c>
      <c r="G31" s="2">
        <f>laps_times[[#This Row],[poř_kat]]</f>
        <v>3</v>
      </c>
      <c r="H31" s="1" t="str">
        <f>IF(ISBLANK(laps_times[[#This Row],[klub]]),"-",laps_times[[#This Row],[klub]])</f>
        <v>www.biomagazin.at</v>
      </c>
      <c r="I31" s="138">
        <f>laps_times[[#This Row],[celk. čas]]</f>
        <v>0.14985069444444443</v>
      </c>
      <c r="J31" s="28">
        <f>SUM(laps_times[[#This Row],[1]:[10]])</f>
        <v>1.4641319444444441E-2</v>
      </c>
      <c r="K31" s="29">
        <f>SUM(laps_times[[#This Row],[11]:[20]])</f>
        <v>1.3866782407407409E-2</v>
      </c>
      <c r="L31" s="29">
        <f>SUM(laps_times[[#This Row],[21]:[30]])</f>
        <v>1.3836921296296297E-2</v>
      </c>
      <c r="M31" s="29">
        <f>SUM(laps_times[[#This Row],[31]:[40]])</f>
        <v>1.4251157407407407E-2</v>
      </c>
      <c r="N31" s="29">
        <f>SUM(laps_times[[#This Row],[41]:[50]])</f>
        <v>1.3746180555555557E-2</v>
      </c>
      <c r="O31" s="29">
        <f>SUM(laps_times[[#This Row],[51]:[60]])</f>
        <v>1.4272685185185187E-2</v>
      </c>
      <c r="P31" s="29">
        <f>SUM(laps_times[[#This Row],[61]:[70]])</f>
        <v>1.402962962962963E-2</v>
      </c>
      <c r="Q31" s="29">
        <f>SUM(laps_times[[#This Row],[71]:[80]])</f>
        <v>1.4297453703703705E-2</v>
      </c>
      <c r="R31" s="29">
        <f>SUM(laps_times[[#This Row],[81]:[90]])</f>
        <v>1.4491203703703704E-2</v>
      </c>
      <c r="S31" s="29">
        <f>SUM(laps_times[[#This Row],[91]:[100]])</f>
        <v>1.4992129629629631E-2</v>
      </c>
      <c r="T31" s="30">
        <f>SUM(laps_times[[#This Row],[101]:[105]])</f>
        <v>7.424768518518518E-3</v>
      </c>
      <c r="U31" s="44">
        <f>IF(km4_splits_ranks[[#This Row],[1 - 10]]="DNF","DNF",RANK(km4_splits_ranks[[#This Row],[1 - 10]],[1 - 10],1))</f>
        <v>45</v>
      </c>
      <c r="V31" s="45">
        <f>IF(km4_splits_ranks[[#This Row],[11 - 20]]="DNF","DNF",RANK(km4_splits_ranks[[#This Row],[11 - 20]],[11 - 20],1))</f>
        <v>42</v>
      </c>
      <c r="W31" s="45">
        <f>IF(km4_splits_ranks[[#This Row],[21 - 30]]="DNF","DNF",RANK(km4_splits_ranks[[#This Row],[21 - 30]],[21 - 30],1))</f>
        <v>41</v>
      </c>
      <c r="X31" s="45">
        <f>IF(km4_splits_ranks[[#This Row],[31 - 40]]="DNF","DNF",RANK(km4_splits_ranks[[#This Row],[31 - 40]],[31 - 40],1))</f>
        <v>42</v>
      </c>
      <c r="Y31" s="45">
        <f>IF(km4_splits_ranks[[#This Row],[41 - 50]]="DNF","DNF",RANK(km4_splits_ranks[[#This Row],[41 - 50]],[41 - 50],1))</f>
        <v>25</v>
      </c>
      <c r="Z31" s="45">
        <f>IF(km4_splits_ranks[[#This Row],[51 - 60]]="DNF","DNF",RANK(km4_splits_ranks[[#This Row],[51 - 60]],[51 - 60],1))</f>
        <v>34</v>
      </c>
      <c r="AA31" s="45">
        <f>IF(km4_splits_ranks[[#This Row],[61 - 70]]="DNF","DNF",RANK(km4_splits_ranks[[#This Row],[61 - 70]],[61 - 70],1))</f>
        <v>25</v>
      </c>
      <c r="AB31" s="45">
        <f>IF(km4_splits_ranks[[#This Row],[71 - 80]]="DNF","DNF",RANK(km4_splits_ranks[[#This Row],[71 - 80]],[71 - 80],1))</f>
        <v>23</v>
      </c>
      <c r="AC31" s="45">
        <f>IF(km4_splits_ranks[[#This Row],[81 - 90]]="DNF","DNF",RANK(km4_splits_ranks[[#This Row],[81 - 90]],[81 - 90],1))</f>
        <v>24</v>
      </c>
      <c r="AD31" s="45">
        <f>IF(km4_splits_ranks[[#This Row],[91 - 100]]="DNF","DNF",RANK(km4_splits_ranks[[#This Row],[91 - 100]],[91 - 100],1))</f>
        <v>27</v>
      </c>
      <c r="AE31" s="46">
        <f>IF(km4_splits_ranks[[#This Row],[101 - 105]]="DNF","DNF",RANK(km4_splits_ranks[[#This Row],[101 - 105]],[101 - 105],1))</f>
        <v>30</v>
      </c>
      <c r="AF31" s="21">
        <f>km4_splits_ranks[[#This Row],[1 - 10]]</f>
        <v>1.4641319444444441E-2</v>
      </c>
      <c r="AG31" s="17">
        <f>IF(km4_splits_ranks[[#This Row],[11 - 20]]="DNF","DNF",km4_splits_ranks[[#This Row],[10 okr ]]+km4_splits_ranks[[#This Row],[11 - 20]])</f>
        <v>2.850810185185185E-2</v>
      </c>
      <c r="AH31" s="17">
        <f>IF(km4_splits_ranks[[#This Row],[21 - 30]]="DNF","DNF",km4_splits_ranks[[#This Row],[20 okr ]]+km4_splits_ranks[[#This Row],[21 - 30]])</f>
        <v>4.2345023148148149E-2</v>
      </c>
      <c r="AI31" s="17">
        <f>IF(km4_splits_ranks[[#This Row],[31 - 40]]="DNF","DNF",km4_splits_ranks[[#This Row],[30 okr ]]+km4_splits_ranks[[#This Row],[31 - 40]])</f>
        <v>5.6596180555555556E-2</v>
      </c>
      <c r="AJ31" s="17">
        <f>IF(km4_splits_ranks[[#This Row],[41 - 50]]="DNF","DNF",km4_splits_ranks[[#This Row],[40 okr ]]+km4_splits_ranks[[#This Row],[41 - 50]])</f>
        <v>7.0342361111111112E-2</v>
      </c>
      <c r="AK31" s="17">
        <f>IF(km4_splits_ranks[[#This Row],[51 - 60]]="DNF","DNF",km4_splits_ranks[[#This Row],[50 okr ]]+km4_splits_ranks[[#This Row],[51 - 60]])</f>
        <v>8.4615046296296292E-2</v>
      </c>
      <c r="AL31" s="17">
        <f>IF(km4_splits_ranks[[#This Row],[61 - 70]]="DNF","DNF",km4_splits_ranks[[#This Row],[60 okr ]]+km4_splits_ranks[[#This Row],[61 - 70]])</f>
        <v>9.864467592592592E-2</v>
      </c>
      <c r="AM31" s="17">
        <f>IF(km4_splits_ranks[[#This Row],[71 - 80]]="DNF","DNF",km4_splits_ranks[[#This Row],[70 okr ]]+km4_splits_ranks[[#This Row],[71 - 80]])</f>
        <v>0.11294212962962963</v>
      </c>
      <c r="AN31" s="17">
        <f>IF(km4_splits_ranks[[#This Row],[81 - 90]]="DNF","DNF",km4_splits_ranks[[#This Row],[80 okr ]]+km4_splits_ranks[[#This Row],[81 - 90]])</f>
        <v>0.12743333333333334</v>
      </c>
      <c r="AO31" s="17">
        <f>IF(km4_splits_ranks[[#This Row],[91 - 100]]="DNF","DNF",km4_splits_ranks[[#This Row],[90 okr ]]+km4_splits_ranks[[#This Row],[91 - 100]])</f>
        <v>0.14242546296296296</v>
      </c>
      <c r="AP31" s="22">
        <f>IF(km4_splits_ranks[[#This Row],[101 - 105]]="DNF","DNF",km4_splits_ranks[[#This Row],[100 okr ]]+km4_splits_ranks[[#This Row],[101 - 105]])</f>
        <v>0.14985023148148147</v>
      </c>
      <c r="AQ31" s="47">
        <f>IF(km4_splits_ranks[[#This Row],[10 okr ]]="DNF","DNF",RANK(km4_splits_ranks[[#This Row],[10 okr ]],[[10 okr ]],1))</f>
        <v>45</v>
      </c>
      <c r="AR31" s="48">
        <f>IF(km4_splits_ranks[[#This Row],[20 okr ]]="DNF","DNF",RANK(km4_splits_ranks[[#This Row],[20 okr ]],[[20 okr ]],1))</f>
        <v>45</v>
      </c>
      <c r="AS31" s="48">
        <f>IF(km4_splits_ranks[[#This Row],[30 okr ]]="DNF","DNF",RANK(km4_splits_ranks[[#This Row],[30 okr ]],[[30 okr ]],1))</f>
        <v>44</v>
      </c>
      <c r="AT31" s="48">
        <f>IF(km4_splits_ranks[[#This Row],[40 okr ]]="DNF","DNF",RANK(km4_splits_ranks[[#This Row],[40 okr ]],[[40 okr ]],1))</f>
        <v>43</v>
      </c>
      <c r="AU31" s="48">
        <f>IF(km4_splits_ranks[[#This Row],[50 okr ]]="DNF","DNF",RANK(km4_splits_ranks[[#This Row],[50 okr ]],[[50 okr ]],1))</f>
        <v>39</v>
      </c>
      <c r="AV31" s="48">
        <f>IF(km4_splits_ranks[[#This Row],[60 okr ]]="DNF","DNF",RANK(km4_splits_ranks[[#This Row],[60 okr ]],[[60 okr ]],1))</f>
        <v>37</v>
      </c>
      <c r="AW31" s="48">
        <f>IF(km4_splits_ranks[[#This Row],[70 okr ]]="DNF","DNF",RANK(km4_splits_ranks[[#This Row],[70 okr ]],[[70 okr ]],1))</f>
        <v>33</v>
      </c>
      <c r="AX31" s="48">
        <f>IF(km4_splits_ranks[[#This Row],[80 okr ]]="DNF","DNF",RANK(km4_splits_ranks[[#This Row],[80 okr ]],[[80 okr ]],1))</f>
        <v>31</v>
      </c>
      <c r="AY31" s="48">
        <f>IF(km4_splits_ranks[[#This Row],[90 okr ]]="DNF","DNF",RANK(km4_splits_ranks[[#This Row],[90 okr ]],[[90 okr ]],1))</f>
        <v>28</v>
      </c>
      <c r="AZ31" s="48">
        <f>IF(km4_splits_ranks[[#This Row],[100 okr ]]="DNF","DNF",RANK(km4_splits_ranks[[#This Row],[100 okr ]],[[100 okr ]],1))</f>
        <v>29</v>
      </c>
      <c r="BA31" s="156">
        <f>IF(km4_splits_ranks[[#This Row],[105 okr ]]="DNF","DNF",RANK(km4_splits_ranks[[#This Row],[105 okr ]],[[105 okr ]],1))</f>
        <v>30</v>
      </c>
    </row>
    <row r="32" spans="2:53">
      <c r="B32" s="4">
        <f>laps_times[[#This Row],[poř]]</f>
        <v>29</v>
      </c>
      <c r="C32" s="1">
        <f>laps_times[[#This Row],[s.č.]]</f>
        <v>59</v>
      </c>
      <c r="D32" s="1" t="str">
        <f>laps_times[[#This Row],[jméno]]</f>
        <v>Prokop Ondřej</v>
      </c>
      <c r="E32" s="2">
        <f>laps_times[[#This Row],[roč]]</f>
        <v>1962</v>
      </c>
      <c r="F32" s="2" t="str">
        <f>laps_times[[#This Row],[kat]]</f>
        <v>M50</v>
      </c>
      <c r="G32" s="2">
        <f>laps_times[[#This Row],[poř_kat]]</f>
        <v>4</v>
      </c>
      <c r="H32" s="1" t="str">
        <f>IF(ISBLANK(laps_times[[#This Row],[klub]]),"-",laps_times[[#This Row],[klub]])</f>
        <v>ČAU</v>
      </c>
      <c r="I32" s="138">
        <f>laps_times[[#This Row],[celk. čas]]</f>
        <v>0.1505613425925926</v>
      </c>
      <c r="J32" s="28">
        <f>SUM(laps_times[[#This Row],[1]:[10]])</f>
        <v>1.4659027777777778E-2</v>
      </c>
      <c r="K32" s="29">
        <f>SUM(laps_times[[#This Row],[11]:[20]])</f>
        <v>1.372488425925926E-2</v>
      </c>
      <c r="L32" s="29">
        <f>SUM(laps_times[[#This Row],[21]:[30]])</f>
        <v>1.386724537037037E-2</v>
      </c>
      <c r="M32" s="29">
        <f>SUM(laps_times[[#This Row],[31]:[40]])</f>
        <v>1.3942361111111108E-2</v>
      </c>
      <c r="N32" s="29">
        <f>SUM(laps_times[[#This Row],[41]:[50]])</f>
        <v>1.3922106481481481E-2</v>
      </c>
      <c r="O32" s="29">
        <f>SUM(laps_times[[#This Row],[51]:[60]])</f>
        <v>1.3931365740740741E-2</v>
      </c>
      <c r="P32" s="29">
        <f>SUM(laps_times[[#This Row],[61]:[70]])</f>
        <v>1.3975000000000001E-2</v>
      </c>
      <c r="Q32" s="29">
        <f>SUM(laps_times[[#This Row],[71]:[80]])</f>
        <v>1.4536574074074073E-2</v>
      </c>
      <c r="R32" s="29">
        <f>SUM(laps_times[[#This Row],[81]:[90]])</f>
        <v>1.4920138888888889E-2</v>
      </c>
      <c r="S32" s="29">
        <f>SUM(laps_times[[#This Row],[91]:[100]])</f>
        <v>1.5336689814814815E-2</v>
      </c>
      <c r="T32" s="30">
        <f>SUM(laps_times[[#This Row],[101]:[105]])</f>
        <v>7.7462962962962971E-3</v>
      </c>
      <c r="U32" s="44">
        <f>IF(km4_splits_ranks[[#This Row],[1 - 10]]="DNF","DNF",RANK(km4_splits_ranks[[#This Row],[1 - 10]],[1 - 10],1))</f>
        <v>47</v>
      </c>
      <c r="V32" s="45">
        <f>IF(km4_splits_ranks[[#This Row],[11 - 20]]="DNF","DNF",RANK(km4_splits_ranks[[#This Row],[11 - 20]],[11 - 20],1))</f>
        <v>41</v>
      </c>
      <c r="W32" s="45">
        <f>IF(km4_splits_ranks[[#This Row],[21 - 30]]="DNF","DNF",RANK(km4_splits_ranks[[#This Row],[21 - 30]],[21 - 30],1))</f>
        <v>42</v>
      </c>
      <c r="X32" s="45">
        <f>IF(km4_splits_ranks[[#This Row],[31 - 40]]="DNF","DNF",RANK(km4_splits_ranks[[#This Row],[31 - 40]],[31 - 40],1))</f>
        <v>31</v>
      </c>
      <c r="Y32" s="45">
        <f>IF(km4_splits_ranks[[#This Row],[41 - 50]]="DNF","DNF",RANK(km4_splits_ranks[[#This Row],[41 - 50]],[41 - 50],1))</f>
        <v>29</v>
      </c>
      <c r="Z32" s="45">
        <f>IF(km4_splits_ranks[[#This Row],[51 - 60]]="DNF","DNF",RANK(km4_splits_ranks[[#This Row],[51 - 60]],[51 - 60],1))</f>
        <v>25</v>
      </c>
      <c r="AA32" s="45">
        <f>IF(km4_splits_ranks[[#This Row],[61 - 70]]="DNF","DNF",RANK(km4_splits_ranks[[#This Row],[61 - 70]],[61 - 70],1))</f>
        <v>24</v>
      </c>
      <c r="AB32" s="45">
        <f>IF(km4_splits_ranks[[#This Row],[71 - 80]]="DNF","DNF",RANK(km4_splits_ranks[[#This Row],[71 - 80]],[71 - 80],1))</f>
        <v>29</v>
      </c>
      <c r="AC32" s="45">
        <f>IF(km4_splits_ranks[[#This Row],[81 - 90]]="DNF","DNF",RANK(km4_splits_ranks[[#This Row],[81 - 90]],[81 - 90],1))</f>
        <v>28</v>
      </c>
      <c r="AD32" s="45">
        <f>IF(km4_splits_ranks[[#This Row],[91 - 100]]="DNF","DNF",RANK(km4_splits_ranks[[#This Row],[91 - 100]],[91 - 100],1))</f>
        <v>30</v>
      </c>
      <c r="AE32" s="46">
        <f>IF(km4_splits_ranks[[#This Row],[101 - 105]]="DNF","DNF",RANK(km4_splits_ranks[[#This Row],[101 - 105]],[101 - 105],1))</f>
        <v>37</v>
      </c>
      <c r="AF32" s="21">
        <f>km4_splits_ranks[[#This Row],[1 - 10]]</f>
        <v>1.4659027777777778E-2</v>
      </c>
      <c r="AG32" s="17">
        <f>IF(km4_splits_ranks[[#This Row],[11 - 20]]="DNF","DNF",km4_splits_ranks[[#This Row],[10 okr ]]+km4_splits_ranks[[#This Row],[11 - 20]])</f>
        <v>2.8383912037037037E-2</v>
      </c>
      <c r="AH32" s="17">
        <f>IF(km4_splits_ranks[[#This Row],[21 - 30]]="DNF","DNF",km4_splits_ranks[[#This Row],[20 okr ]]+km4_splits_ranks[[#This Row],[21 - 30]])</f>
        <v>4.2251157407407411E-2</v>
      </c>
      <c r="AI32" s="17">
        <f>IF(km4_splits_ranks[[#This Row],[31 - 40]]="DNF","DNF",km4_splits_ranks[[#This Row],[30 okr ]]+km4_splits_ranks[[#This Row],[31 - 40]])</f>
        <v>5.6193518518518518E-2</v>
      </c>
      <c r="AJ32" s="17">
        <f>IF(km4_splits_ranks[[#This Row],[41 - 50]]="DNF","DNF",km4_splits_ranks[[#This Row],[40 okr ]]+km4_splits_ranks[[#This Row],[41 - 50]])</f>
        <v>7.0115625000000001E-2</v>
      </c>
      <c r="AK32" s="17">
        <f>IF(km4_splits_ranks[[#This Row],[51 - 60]]="DNF","DNF",km4_splits_ranks[[#This Row],[50 okr ]]+km4_splits_ranks[[#This Row],[51 - 60]])</f>
        <v>8.4046990740740735E-2</v>
      </c>
      <c r="AL32" s="17">
        <f>IF(km4_splits_ranks[[#This Row],[61 - 70]]="DNF","DNF",km4_splits_ranks[[#This Row],[60 okr ]]+km4_splits_ranks[[#This Row],[61 - 70]])</f>
        <v>9.8021990740740736E-2</v>
      </c>
      <c r="AM32" s="17">
        <f>IF(km4_splits_ranks[[#This Row],[71 - 80]]="DNF","DNF",km4_splits_ranks[[#This Row],[70 okr ]]+km4_splits_ranks[[#This Row],[71 - 80]])</f>
        <v>0.11255856481481481</v>
      </c>
      <c r="AN32" s="17">
        <f>IF(km4_splits_ranks[[#This Row],[81 - 90]]="DNF","DNF",km4_splits_ranks[[#This Row],[80 okr ]]+km4_splits_ranks[[#This Row],[81 - 90]])</f>
        <v>0.12747870370370371</v>
      </c>
      <c r="AO32" s="17">
        <f>IF(km4_splits_ranks[[#This Row],[91 - 100]]="DNF","DNF",km4_splits_ranks[[#This Row],[90 okr ]]+km4_splits_ranks[[#This Row],[91 - 100]])</f>
        <v>0.14281539351851852</v>
      </c>
      <c r="AP32" s="22">
        <f>IF(km4_splits_ranks[[#This Row],[101 - 105]]="DNF","DNF",km4_splits_ranks[[#This Row],[100 okr ]]+km4_splits_ranks[[#This Row],[101 - 105]])</f>
        <v>0.15056168981481483</v>
      </c>
      <c r="AQ32" s="47">
        <f>IF(km4_splits_ranks[[#This Row],[10 okr ]]="DNF","DNF",RANK(km4_splits_ranks[[#This Row],[10 okr ]],[[10 okr ]],1))</f>
        <v>47</v>
      </c>
      <c r="AR32" s="48">
        <f>IF(km4_splits_ranks[[#This Row],[20 okr ]]="DNF","DNF",RANK(km4_splits_ranks[[#This Row],[20 okr ]],[[20 okr ]],1))</f>
        <v>42</v>
      </c>
      <c r="AS32" s="48">
        <f>IF(km4_splits_ranks[[#This Row],[30 okr ]]="DNF","DNF",RANK(km4_splits_ranks[[#This Row],[30 okr ]],[[30 okr ]],1))</f>
        <v>42</v>
      </c>
      <c r="AT32" s="48">
        <f>IF(km4_splits_ranks[[#This Row],[40 okr ]]="DNF","DNF",RANK(km4_splits_ranks[[#This Row],[40 okr ]],[[40 okr ]],1))</f>
        <v>39</v>
      </c>
      <c r="AU32" s="48">
        <f>IF(km4_splits_ranks[[#This Row],[50 okr ]]="DNF","DNF",RANK(km4_splits_ranks[[#This Row],[50 okr ]],[[50 okr ]],1))</f>
        <v>38</v>
      </c>
      <c r="AV32" s="48">
        <f>IF(km4_splits_ranks[[#This Row],[60 okr ]]="DNF","DNF",RANK(km4_splits_ranks[[#This Row],[60 okr ]],[[60 okr ]],1))</f>
        <v>32</v>
      </c>
      <c r="AW32" s="48">
        <f>IF(km4_splits_ranks[[#This Row],[70 okr ]]="DNF","DNF",RANK(km4_splits_ranks[[#This Row],[70 okr ]],[[70 okr ]],1))</f>
        <v>30</v>
      </c>
      <c r="AX32" s="48">
        <f>IF(km4_splits_ranks[[#This Row],[80 okr ]]="DNF","DNF",RANK(km4_splits_ranks[[#This Row],[80 okr ]],[[80 okr ]],1))</f>
        <v>30</v>
      </c>
      <c r="AY32" s="48">
        <f>IF(km4_splits_ranks[[#This Row],[90 okr ]]="DNF","DNF",RANK(km4_splits_ranks[[#This Row],[90 okr ]],[[90 okr ]],1))</f>
        <v>29</v>
      </c>
      <c r="AZ32" s="48">
        <f>IF(km4_splits_ranks[[#This Row],[100 okr ]]="DNF","DNF",RANK(km4_splits_ranks[[#This Row],[100 okr ]],[[100 okr ]],1))</f>
        <v>31</v>
      </c>
      <c r="BA32" s="156">
        <f>IF(km4_splits_ranks[[#This Row],[105 okr ]]="DNF","DNF",RANK(km4_splits_ranks[[#This Row],[105 okr ]],[[105 okr ]],1))</f>
        <v>31</v>
      </c>
    </row>
    <row r="33" spans="2:53">
      <c r="B33" s="4">
        <f>laps_times[[#This Row],[poř]]</f>
        <v>30</v>
      </c>
      <c r="C33" s="1">
        <f>laps_times[[#This Row],[s.č.]]</f>
        <v>37</v>
      </c>
      <c r="D33" s="1" t="str">
        <f>laps_times[[#This Row],[jméno]]</f>
        <v>Kolář Martin</v>
      </c>
      <c r="E33" s="2">
        <f>laps_times[[#This Row],[roč]]</f>
        <v>1980</v>
      </c>
      <c r="F33" s="2" t="str">
        <f>laps_times[[#This Row],[kat]]</f>
        <v>M30</v>
      </c>
      <c r="G33" s="2">
        <f>laps_times[[#This Row],[poř_kat]]</f>
        <v>6</v>
      </c>
      <c r="H33" s="1" t="str">
        <f>IF(ISBLANK(laps_times[[#This Row],[klub]]),"-",laps_times[[#This Row],[klub]])</f>
        <v>Trisk České Budejovice</v>
      </c>
      <c r="I33" s="138">
        <f>laps_times[[#This Row],[celk. čas]]</f>
        <v>0.15298611111111113</v>
      </c>
      <c r="J33" s="28">
        <f>SUM(laps_times[[#This Row],[1]:[10]])</f>
        <v>1.2825347222222224E-2</v>
      </c>
      <c r="K33" s="29">
        <f>SUM(laps_times[[#This Row],[11]:[20]])</f>
        <v>1.1769675925925926E-2</v>
      </c>
      <c r="L33" s="29">
        <f>SUM(laps_times[[#This Row],[21]:[30]])</f>
        <v>1.3222800925925926E-2</v>
      </c>
      <c r="M33" s="29">
        <f>SUM(laps_times[[#This Row],[31]:[40]])</f>
        <v>1.2963541666666665E-2</v>
      </c>
      <c r="N33" s="29">
        <f>SUM(laps_times[[#This Row],[41]:[50]])</f>
        <v>1.3629050925925926E-2</v>
      </c>
      <c r="O33" s="29">
        <f>SUM(laps_times[[#This Row],[51]:[60]])</f>
        <v>1.4373032407407407E-2</v>
      </c>
      <c r="P33" s="29">
        <f>SUM(laps_times[[#This Row],[61]:[70]])</f>
        <v>1.9855208333333332E-2</v>
      </c>
      <c r="Q33" s="29">
        <f>SUM(laps_times[[#This Row],[71]:[80]])</f>
        <v>1.4643634259259259E-2</v>
      </c>
      <c r="R33" s="29">
        <f>SUM(laps_times[[#This Row],[81]:[90]])</f>
        <v>1.5838888888888888E-2</v>
      </c>
      <c r="S33" s="29">
        <f>SUM(laps_times[[#This Row],[91]:[100]])</f>
        <v>1.5951967592592587E-2</v>
      </c>
      <c r="T33" s="30">
        <f>SUM(laps_times[[#This Row],[101]:[105]])</f>
        <v>7.9128472222222204E-3</v>
      </c>
      <c r="U33" s="44">
        <f>IF(km4_splits_ranks[[#This Row],[1 - 10]]="DNF","DNF",RANK(km4_splits_ranks[[#This Row],[1 - 10]],[1 - 10],1))</f>
        <v>13</v>
      </c>
      <c r="V33" s="45">
        <f>IF(km4_splits_ranks[[#This Row],[11 - 20]]="DNF","DNF",RANK(km4_splits_ranks[[#This Row],[11 - 20]],[11 - 20],1))</f>
        <v>6</v>
      </c>
      <c r="W33" s="45">
        <f>IF(km4_splits_ranks[[#This Row],[21 - 30]]="DNF","DNF",RANK(km4_splits_ranks[[#This Row],[21 - 30]],[21 - 30],1))</f>
        <v>25</v>
      </c>
      <c r="X33" s="45">
        <f>IF(km4_splits_ranks[[#This Row],[31 - 40]]="DNF","DNF",RANK(km4_splits_ranks[[#This Row],[31 - 40]],[31 - 40],1))</f>
        <v>17</v>
      </c>
      <c r="Y33" s="45">
        <f>IF(km4_splits_ranks[[#This Row],[41 - 50]]="DNF","DNF",RANK(km4_splits_ranks[[#This Row],[41 - 50]],[41 - 50],1))</f>
        <v>23</v>
      </c>
      <c r="Z33" s="45">
        <f>IF(km4_splits_ranks[[#This Row],[51 - 60]]="DNF","DNF",RANK(km4_splits_ranks[[#This Row],[51 - 60]],[51 - 60],1))</f>
        <v>36</v>
      </c>
      <c r="AA33" s="45">
        <f>IF(km4_splits_ranks[[#This Row],[61 - 70]]="DNF","DNF",RANK(km4_splits_ranks[[#This Row],[61 - 70]],[61 - 70],1))</f>
        <v>85</v>
      </c>
      <c r="AB33" s="45">
        <f>IF(km4_splits_ranks[[#This Row],[71 - 80]]="DNF","DNF",RANK(km4_splits_ranks[[#This Row],[71 - 80]],[71 - 80],1))</f>
        <v>32</v>
      </c>
      <c r="AC33" s="45">
        <f>IF(km4_splits_ranks[[#This Row],[81 - 90]]="DNF","DNF",RANK(km4_splits_ranks[[#This Row],[81 - 90]],[81 - 90],1))</f>
        <v>37</v>
      </c>
      <c r="AD33" s="45">
        <f>IF(km4_splits_ranks[[#This Row],[91 - 100]]="DNF","DNF",RANK(km4_splits_ranks[[#This Row],[91 - 100]],[91 - 100],1))</f>
        <v>35</v>
      </c>
      <c r="AE33" s="46">
        <f>IF(km4_splits_ranks[[#This Row],[101 - 105]]="DNF","DNF",RANK(km4_splits_ranks[[#This Row],[101 - 105]],[101 - 105],1))</f>
        <v>41</v>
      </c>
      <c r="AF33" s="21">
        <f>km4_splits_ranks[[#This Row],[1 - 10]]</f>
        <v>1.2825347222222224E-2</v>
      </c>
      <c r="AG33" s="17">
        <f>IF(km4_splits_ranks[[#This Row],[11 - 20]]="DNF","DNF",km4_splits_ranks[[#This Row],[10 okr ]]+km4_splits_ranks[[#This Row],[11 - 20]])</f>
        <v>2.4595023148148151E-2</v>
      </c>
      <c r="AH33" s="17">
        <f>IF(km4_splits_ranks[[#This Row],[21 - 30]]="DNF","DNF",km4_splits_ranks[[#This Row],[20 okr ]]+km4_splits_ranks[[#This Row],[21 - 30]])</f>
        <v>3.781782407407408E-2</v>
      </c>
      <c r="AI33" s="17">
        <f>IF(km4_splits_ranks[[#This Row],[31 - 40]]="DNF","DNF",km4_splits_ranks[[#This Row],[30 okr ]]+km4_splits_ranks[[#This Row],[31 - 40]])</f>
        <v>5.0781365740740741E-2</v>
      </c>
      <c r="AJ33" s="17">
        <f>IF(km4_splits_ranks[[#This Row],[41 - 50]]="DNF","DNF",km4_splits_ranks[[#This Row],[40 okr ]]+km4_splits_ranks[[#This Row],[41 - 50]])</f>
        <v>6.4410416666666664E-2</v>
      </c>
      <c r="AK33" s="17">
        <f>IF(km4_splits_ranks[[#This Row],[51 - 60]]="DNF","DNF",km4_splits_ranks[[#This Row],[50 okr ]]+km4_splits_ranks[[#This Row],[51 - 60]])</f>
        <v>7.8783449074074072E-2</v>
      </c>
      <c r="AL33" s="17">
        <f>IF(km4_splits_ranks[[#This Row],[61 - 70]]="DNF","DNF",km4_splits_ranks[[#This Row],[60 okr ]]+km4_splits_ranks[[#This Row],[61 - 70]])</f>
        <v>9.8638657407407404E-2</v>
      </c>
      <c r="AM33" s="17">
        <f>IF(km4_splits_ranks[[#This Row],[71 - 80]]="DNF","DNF",km4_splits_ranks[[#This Row],[70 okr ]]+km4_splits_ranks[[#This Row],[71 - 80]])</f>
        <v>0.11328229166666666</v>
      </c>
      <c r="AN33" s="17">
        <f>IF(km4_splits_ranks[[#This Row],[81 - 90]]="DNF","DNF",km4_splits_ranks[[#This Row],[80 okr ]]+km4_splits_ranks[[#This Row],[81 - 90]])</f>
        <v>0.12912118055555555</v>
      </c>
      <c r="AO33" s="17">
        <f>IF(km4_splits_ranks[[#This Row],[91 - 100]]="DNF","DNF",km4_splits_ranks[[#This Row],[90 okr ]]+km4_splits_ranks[[#This Row],[91 - 100]])</f>
        <v>0.14507314814814815</v>
      </c>
      <c r="AP33" s="22">
        <f>IF(km4_splits_ranks[[#This Row],[101 - 105]]="DNF","DNF",km4_splits_ranks[[#This Row],[100 okr ]]+km4_splits_ranks[[#This Row],[101 - 105]])</f>
        <v>0.15298599537037036</v>
      </c>
      <c r="AQ33" s="47">
        <f>IF(km4_splits_ranks[[#This Row],[10 okr ]]="DNF","DNF",RANK(km4_splits_ranks[[#This Row],[10 okr ]],[[10 okr ]],1))</f>
        <v>13</v>
      </c>
      <c r="AR33" s="48">
        <f>IF(km4_splits_ranks[[#This Row],[20 okr ]]="DNF","DNF",RANK(km4_splits_ranks[[#This Row],[20 okr ]],[[20 okr ]],1))</f>
        <v>10</v>
      </c>
      <c r="AS33" s="48">
        <f>IF(km4_splits_ranks[[#This Row],[30 okr ]]="DNF","DNF",RANK(km4_splits_ranks[[#This Row],[30 okr ]],[[30 okr ]],1))</f>
        <v>13</v>
      </c>
      <c r="AT33" s="48">
        <f>IF(km4_splits_ranks[[#This Row],[40 okr ]]="DNF","DNF",RANK(km4_splits_ranks[[#This Row],[40 okr ]],[[40 okr ]],1))</f>
        <v>15</v>
      </c>
      <c r="AU33" s="48">
        <f>IF(km4_splits_ranks[[#This Row],[50 okr ]]="DNF","DNF",RANK(km4_splits_ranks[[#This Row],[50 okr ]],[[50 okr ]],1))</f>
        <v>17</v>
      </c>
      <c r="AV33" s="48">
        <f>IF(km4_splits_ranks[[#This Row],[60 okr ]]="DNF","DNF",RANK(km4_splits_ranks[[#This Row],[60 okr ]],[[60 okr ]],1))</f>
        <v>19</v>
      </c>
      <c r="AW33" s="48">
        <f>IF(km4_splits_ranks[[#This Row],[70 okr ]]="DNF","DNF",RANK(km4_splits_ranks[[#This Row],[70 okr ]],[[70 okr ]],1))</f>
        <v>32</v>
      </c>
      <c r="AX33" s="48">
        <f>IF(km4_splits_ranks[[#This Row],[80 okr ]]="DNF","DNF",RANK(km4_splits_ranks[[#This Row],[80 okr ]],[[80 okr ]],1))</f>
        <v>32</v>
      </c>
      <c r="AY33" s="48">
        <f>IF(km4_splits_ranks[[#This Row],[90 okr ]]="DNF","DNF",RANK(km4_splits_ranks[[#This Row],[90 okr ]],[[90 okr ]],1))</f>
        <v>33</v>
      </c>
      <c r="AZ33" s="48">
        <f>IF(km4_splits_ranks[[#This Row],[100 okr ]]="DNF","DNF",RANK(km4_splits_ranks[[#This Row],[100 okr ]],[[100 okr ]],1))</f>
        <v>33</v>
      </c>
      <c r="BA33" s="156">
        <f>IF(km4_splits_ranks[[#This Row],[105 okr ]]="DNF","DNF",RANK(km4_splits_ranks[[#This Row],[105 okr ]],[[105 okr ]],1))</f>
        <v>33</v>
      </c>
    </row>
    <row r="34" spans="2:53">
      <c r="B34" s="4">
        <f>laps_times[[#This Row],[poř]]</f>
        <v>31</v>
      </c>
      <c r="C34" s="1">
        <f>laps_times[[#This Row],[s.č.]]</f>
        <v>31</v>
      </c>
      <c r="D34" s="1" t="str">
        <f>laps_times[[#This Row],[jméno]]</f>
        <v>Kačer Ctibor</v>
      </c>
      <c r="E34" s="2">
        <f>laps_times[[#This Row],[roč]]</f>
        <v>1982</v>
      </c>
      <c r="F34" s="2" t="str">
        <f>laps_times[[#This Row],[kat]]</f>
        <v>M30</v>
      </c>
      <c r="G34" s="2">
        <f>laps_times[[#This Row],[poř_kat]]</f>
        <v>7</v>
      </c>
      <c r="H34" s="1" t="str">
        <f>IF(ISBLANK(laps_times[[#This Row],[klub]]),"-",laps_times[[#This Row],[klub]])</f>
        <v>Run the World</v>
      </c>
      <c r="I34" s="138">
        <f>laps_times[[#This Row],[celk. čas]]</f>
        <v>0.15330787037037039</v>
      </c>
      <c r="J34" s="28">
        <f>SUM(laps_times[[#This Row],[1]:[10]])</f>
        <v>1.3986921296296296E-2</v>
      </c>
      <c r="K34" s="29">
        <f>SUM(laps_times[[#This Row],[11]:[20]])</f>
        <v>1.3064351851851853E-2</v>
      </c>
      <c r="L34" s="29">
        <f>SUM(laps_times[[#This Row],[21]:[30]])</f>
        <v>1.3334837962962962E-2</v>
      </c>
      <c r="M34" s="29">
        <f>SUM(laps_times[[#This Row],[31]:[40]])</f>
        <v>1.3557175925925926E-2</v>
      </c>
      <c r="N34" s="29">
        <f>SUM(laps_times[[#This Row],[41]:[50]])</f>
        <v>1.4208564814814816E-2</v>
      </c>
      <c r="O34" s="29">
        <f>SUM(laps_times[[#This Row],[51]:[60]])</f>
        <v>1.3845717592592593E-2</v>
      </c>
      <c r="P34" s="29">
        <f>SUM(laps_times[[#This Row],[61]:[70]])</f>
        <v>1.4503819444444444E-2</v>
      </c>
      <c r="Q34" s="29">
        <f>SUM(laps_times[[#This Row],[71]:[80]])</f>
        <v>1.4950810185185187E-2</v>
      </c>
      <c r="R34" s="29">
        <f>SUM(laps_times[[#This Row],[81]:[90]])</f>
        <v>1.658738425925926E-2</v>
      </c>
      <c r="S34" s="29">
        <f>SUM(laps_times[[#This Row],[91]:[100]])</f>
        <v>1.7002199074074079E-2</v>
      </c>
      <c r="T34" s="30">
        <f>SUM(laps_times[[#This Row],[101]:[105]])</f>
        <v>8.2665509259259272E-3</v>
      </c>
      <c r="U34" s="44">
        <f>IF(km4_splits_ranks[[#This Row],[1 - 10]]="DNF","DNF",RANK(km4_splits_ranks[[#This Row],[1 - 10]],[1 - 10],1))</f>
        <v>33</v>
      </c>
      <c r="V34" s="45">
        <f>IF(km4_splits_ranks[[#This Row],[11 - 20]]="DNF","DNF",RANK(km4_splits_ranks[[#This Row],[11 - 20]],[11 - 20],1))</f>
        <v>27</v>
      </c>
      <c r="W34" s="45">
        <f>IF(km4_splits_ranks[[#This Row],[21 - 30]]="DNF","DNF",RANK(km4_splits_ranks[[#This Row],[21 - 30]],[21 - 30],1))</f>
        <v>27</v>
      </c>
      <c r="X34" s="45">
        <f>IF(km4_splits_ranks[[#This Row],[31 - 40]]="DNF","DNF",RANK(km4_splits_ranks[[#This Row],[31 - 40]],[31 - 40],1))</f>
        <v>24</v>
      </c>
      <c r="Y34" s="45">
        <f>IF(km4_splits_ranks[[#This Row],[41 - 50]]="DNF","DNF",RANK(km4_splits_ranks[[#This Row],[41 - 50]],[41 - 50],1))</f>
        <v>38</v>
      </c>
      <c r="Z34" s="45">
        <f>IF(km4_splits_ranks[[#This Row],[51 - 60]]="DNF","DNF",RANK(km4_splits_ranks[[#This Row],[51 - 60]],[51 - 60],1))</f>
        <v>24</v>
      </c>
      <c r="AA34" s="45">
        <f>IF(km4_splits_ranks[[#This Row],[61 - 70]]="DNF","DNF",RANK(km4_splits_ranks[[#This Row],[61 - 70]],[61 - 70],1))</f>
        <v>34</v>
      </c>
      <c r="AB34" s="45">
        <f>IF(km4_splits_ranks[[#This Row],[71 - 80]]="DNF","DNF",RANK(km4_splits_ranks[[#This Row],[71 - 80]],[71 - 80],1))</f>
        <v>36</v>
      </c>
      <c r="AC34" s="45">
        <f>IF(km4_splits_ranks[[#This Row],[81 - 90]]="DNF","DNF",RANK(km4_splits_ranks[[#This Row],[81 - 90]],[81 - 90],1))</f>
        <v>44</v>
      </c>
      <c r="AD34" s="45">
        <f>IF(km4_splits_ranks[[#This Row],[91 - 100]]="DNF","DNF",RANK(km4_splits_ranks[[#This Row],[91 - 100]],[91 - 100],1))</f>
        <v>49</v>
      </c>
      <c r="AE34" s="46">
        <f>IF(km4_splits_ranks[[#This Row],[101 - 105]]="DNF","DNF",RANK(km4_splits_ranks[[#This Row],[101 - 105]],[101 - 105],1))</f>
        <v>51</v>
      </c>
      <c r="AF34" s="21">
        <f>km4_splits_ranks[[#This Row],[1 - 10]]</f>
        <v>1.3986921296296296E-2</v>
      </c>
      <c r="AG34" s="17">
        <f>IF(km4_splits_ranks[[#This Row],[11 - 20]]="DNF","DNF",km4_splits_ranks[[#This Row],[10 okr ]]+km4_splits_ranks[[#This Row],[11 - 20]])</f>
        <v>2.7051273148148147E-2</v>
      </c>
      <c r="AH34" s="17">
        <f>IF(km4_splits_ranks[[#This Row],[21 - 30]]="DNF","DNF",km4_splits_ranks[[#This Row],[20 okr ]]+km4_splits_ranks[[#This Row],[21 - 30]])</f>
        <v>4.0386111111111109E-2</v>
      </c>
      <c r="AI34" s="17">
        <f>IF(km4_splits_ranks[[#This Row],[31 - 40]]="DNF","DNF",km4_splits_ranks[[#This Row],[30 okr ]]+km4_splits_ranks[[#This Row],[31 - 40]])</f>
        <v>5.3943287037037033E-2</v>
      </c>
      <c r="AJ34" s="17">
        <f>IF(km4_splits_ranks[[#This Row],[41 - 50]]="DNF","DNF",km4_splits_ranks[[#This Row],[40 okr ]]+km4_splits_ranks[[#This Row],[41 - 50]])</f>
        <v>6.8151851851851852E-2</v>
      </c>
      <c r="AK34" s="17">
        <f>IF(km4_splits_ranks[[#This Row],[51 - 60]]="DNF","DNF",km4_splits_ranks[[#This Row],[50 okr ]]+km4_splits_ranks[[#This Row],[51 - 60]])</f>
        <v>8.1997569444444446E-2</v>
      </c>
      <c r="AL34" s="17">
        <f>IF(km4_splits_ranks[[#This Row],[61 - 70]]="DNF","DNF",km4_splits_ranks[[#This Row],[60 okr ]]+km4_splits_ranks[[#This Row],[61 - 70]])</f>
        <v>9.6501388888888887E-2</v>
      </c>
      <c r="AM34" s="17">
        <f>IF(km4_splits_ranks[[#This Row],[71 - 80]]="DNF","DNF",km4_splits_ranks[[#This Row],[70 okr ]]+km4_splits_ranks[[#This Row],[71 - 80]])</f>
        <v>0.11145219907407407</v>
      </c>
      <c r="AN34" s="17">
        <f>IF(km4_splits_ranks[[#This Row],[81 - 90]]="DNF","DNF",km4_splits_ranks[[#This Row],[80 okr ]]+km4_splits_ranks[[#This Row],[81 - 90]])</f>
        <v>0.12803958333333332</v>
      </c>
      <c r="AO34" s="17">
        <f>IF(km4_splits_ranks[[#This Row],[91 - 100]]="DNF","DNF",km4_splits_ranks[[#This Row],[90 okr ]]+km4_splits_ranks[[#This Row],[91 - 100]])</f>
        <v>0.14504178240740739</v>
      </c>
      <c r="AP34" s="22">
        <f>IF(km4_splits_ranks[[#This Row],[101 - 105]]="DNF","DNF",km4_splits_ranks[[#This Row],[100 okr ]]+km4_splits_ranks[[#This Row],[101 - 105]])</f>
        <v>0.15330833333333332</v>
      </c>
      <c r="AQ34" s="47">
        <f>IF(km4_splits_ranks[[#This Row],[10 okr ]]="DNF","DNF",RANK(km4_splits_ranks[[#This Row],[10 okr ]],[[10 okr ]],1))</f>
        <v>33</v>
      </c>
      <c r="AR34" s="48">
        <f>IF(km4_splits_ranks[[#This Row],[20 okr ]]="DNF","DNF",RANK(km4_splits_ranks[[#This Row],[20 okr ]],[[20 okr ]],1))</f>
        <v>30</v>
      </c>
      <c r="AS34" s="48">
        <f>IF(km4_splits_ranks[[#This Row],[30 okr ]]="DNF","DNF",RANK(km4_splits_ranks[[#This Row],[30 okr ]],[[30 okr ]],1))</f>
        <v>30</v>
      </c>
      <c r="AT34" s="48">
        <f>IF(km4_splits_ranks[[#This Row],[40 okr ]]="DNF","DNF",RANK(km4_splits_ranks[[#This Row],[40 okr ]],[[40 okr ]],1))</f>
        <v>25</v>
      </c>
      <c r="AU34" s="48">
        <f>IF(km4_splits_ranks[[#This Row],[50 okr ]]="DNF","DNF",RANK(km4_splits_ranks[[#This Row],[50 okr ]],[[50 okr ]],1))</f>
        <v>26</v>
      </c>
      <c r="AV34" s="48">
        <f>IF(km4_splits_ranks[[#This Row],[60 okr ]]="DNF","DNF",RANK(km4_splits_ranks[[#This Row],[60 okr ]],[[60 okr ]],1))</f>
        <v>25</v>
      </c>
      <c r="AW34" s="48">
        <f>IF(km4_splits_ranks[[#This Row],[70 okr ]]="DNF","DNF",RANK(km4_splits_ranks[[#This Row],[70 okr ]],[[70 okr ]],1))</f>
        <v>25</v>
      </c>
      <c r="AX34" s="48">
        <f>IF(km4_splits_ranks[[#This Row],[80 okr ]]="DNF","DNF",RANK(km4_splits_ranks[[#This Row],[80 okr ]],[[80 okr ]],1))</f>
        <v>26</v>
      </c>
      <c r="AY34" s="48">
        <f>IF(km4_splits_ranks[[#This Row],[90 okr ]]="DNF","DNF",RANK(km4_splits_ranks[[#This Row],[90 okr ]],[[90 okr ]],1))</f>
        <v>31</v>
      </c>
      <c r="AZ34" s="48">
        <f>IF(km4_splits_ranks[[#This Row],[100 okr ]]="DNF","DNF",RANK(km4_splits_ranks[[#This Row],[100 okr ]],[[100 okr ]],1))</f>
        <v>32</v>
      </c>
      <c r="BA34" s="156">
        <f>IF(km4_splits_ranks[[#This Row],[105 okr ]]="DNF","DNF",RANK(km4_splits_ranks[[#This Row],[105 okr ]],[[105 okr ]],1))</f>
        <v>34</v>
      </c>
    </row>
    <row r="35" spans="2:53">
      <c r="B35" s="4">
        <f>laps_times[[#This Row],[poř]]</f>
        <v>32</v>
      </c>
      <c r="C35" s="1">
        <f>laps_times[[#This Row],[s.č.]]</f>
        <v>406</v>
      </c>
      <c r="D35" s="1" t="str">
        <f>laps_times[[#This Row],[jméno]]</f>
        <v xml:space="preserve">Štafeta - GYM Gladiator </v>
      </c>
      <c r="E35" s="2" t="str">
        <f>laps_times[[#This Row],[roč]]</f>
        <v>štafeta</v>
      </c>
      <c r="F35" s="2" t="str">
        <f>laps_times[[#This Row],[kat]]</f>
        <v>ST</v>
      </c>
      <c r="G35" s="2">
        <f>laps_times[[#This Row],[poř_kat]]</f>
        <v>3</v>
      </c>
      <c r="H35" s="1" t="str">
        <f>IF(ISBLANK(laps_times[[#This Row],[klub]]),"-",laps_times[[#This Row],[klub]])</f>
        <v>GYM Gladiators</v>
      </c>
      <c r="I35" s="138">
        <f>laps_times[[#This Row],[celk. čas]]</f>
        <v>0.15343518518518517</v>
      </c>
      <c r="J35" s="28">
        <f>SUM(laps_times[[#This Row],[1]:[10]])</f>
        <v>1.4115972222222222E-2</v>
      </c>
      <c r="K35" s="29">
        <f>SUM(laps_times[[#This Row],[11]:[20]])</f>
        <v>1.3032175925925926E-2</v>
      </c>
      <c r="L35" s="29">
        <f>SUM(laps_times[[#This Row],[21]:[30]])</f>
        <v>1.3205208333333334E-2</v>
      </c>
      <c r="M35" s="29">
        <f>SUM(laps_times[[#This Row],[31]:[40]])</f>
        <v>1.7248032407407406E-2</v>
      </c>
      <c r="N35" s="29">
        <f>SUM(laps_times[[#This Row],[41]:[50]])</f>
        <v>1.7384375000000001E-2</v>
      </c>
      <c r="O35" s="29">
        <f>SUM(laps_times[[#This Row],[51]:[60]])</f>
        <v>1.4200000000000003E-2</v>
      </c>
      <c r="P35" s="29">
        <f>SUM(laps_times[[#This Row],[61]:[70]])</f>
        <v>1.4587037037037039E-2</v>
      </c>
      <c r="Q35" s="29">
        <f>SUM(laps_times[[#This Row],[71]:[80]])</f>
        <v>1.4203587962962965E-2</v>
      </c>
      <c r="R35" s="29">
        <f>SUM(laps_times[[#This Row],[81]:[90]])</f>
        <v>1.369537037037037E-2</v>
      </c>
      <c r="S35" s="29">
        <f>SUM(laps_times[[#This Row],[91]:[100]])</f>
        <v>1.4786458333333334E-2</v>
      </c>
      <c r="T35" s="30">
        <f>SUM(laps_times[[#This Row],[101]:[105]])</f>
        <v>6.9769675925925928E-3</v>
      </c>
      <c r="U35" s="44">
        <f>IF(km4_splits_ranks[[#This Row],[1 - 10]]="DNF","DNF",RANK(km4_splits_ranks[[#This Row],[1 - 10]],[1 - 10],1))</f>
        <v>34</v>
      </c>
      <c r="V35" s="45">
        <f>IF(km4_splits_ranks[[#This Row],[11 - 20]]="DNF","DNF",RANK(km4_splits_ranks[[#This Row],[11 - 20]],[11 - 20],1))</f>
        <v>25</v>
      </c>
      <c r="W35" s="45">
        <f>IF(km4_splits_ranks[[#This Row],[21 - 30]]="DNF","DNF",RANK(km4_splits_ranks[[#This Row],[21 - 30]],[21 - 30],1))</f>
        <v>24</v>
      </c>
      <c r="X35" s="45">
        <f>IF(km4_splits_ranks[[#This Row],[31 - 40]]="DNF","DNF",RANK(km4_splits_ranks[[#This Row],[31 - 40]],[31 - 40],1))</f>
        <v>78</v>
      </c>
      <c r="Y35" s="45">
        <f>IF(km4_splits_ranks[[#This Row],[41 - 50]]="DNF","DNF",RANK(km4_splits_ranks[[#This Row],[41 - 50]],[41 - 50],1))</f>
        <v>75</v>
      </c>
      <c r="Z35" s="45">
        <f>IF(km4_splits_ranks[[#This Row],[51 - 60]]="DNF","DNF",RANK(km4_splits_ranks[[#This Row],[51 - 60]],[51 - 60],1))</f>
        <v>32</v>
      </c>
      <c r="AA35" s="45">
        <f>IF(km4_splits_ranks[[#This Row],[61 - 70]]="DNF","DNF",RANK(km4_splits_ranks[[#This Row],[61 - 70]],[61 - 70],1))</f>
        <v>35</v>
      </c>
      <c r="AB35" s="45">
        <f>IF(km4_splits_ranks[[#This Row],[71 - 80]]="DNF","DNF",RANK(km4_splits_ranks[[#This Row],[71 - 80]],[71 - 80],1))</f>
        <v>20</v>
      </c>
      <c r="AC35" s="45">
        <f>IF(km4_splits_ranks[[#This Row],[81 - 90]]="DNF","DNF",RANK(km4_splits_ranks[[#This Row],[81 - 90]],[81 - 90],1))</f>
        <v>14</v>
      </c>
      <c r="AD35" s="45">
        <f>IF(km4_splits_ranks[[#This Row],[91 - 100]]="DNF","DNF",RANK(km4_splits_ranks[[#This Row],[91 - 100]],[91 - 100],1))</f>
        <v>24</v>
      </c>
      <c r="AE35" s="46">
        <f>IF(km4_splits_ranks[[#This Row],[101 - 105]]="DNF","DNF",RANK(km4_splits_ranks[[#This Row],[101 - 105]],[101 - 105],1))</f>
        <v>20</v>
      </c>
      <c r="AF35" s="21">
        <f>km4_splits_ranks[[#This Row],[1 - 10]]</f>
        <v>1.4115972222222222E-2</v>
      </c>
      <c r="AG35" s="17">
        <f>IF(km4_splits_ranks[[#This Row],[11 - 20]]="DNF","DNF",km4_splits_ranks[[#This Row],[10 okr ]]+km4_splits_ranks[[#This Row],[11 - 20]])</f>
        <v>2.714814814814815E-2</v>
      </c>
      <c r="AH35" s="17">
        <f>IF(km4_splits_ranks[[#This Row],[21 - 30]]="DNF","DNF",km4_splits_ranks[[#This Row],[20 okr ]]+km4_splits_ranks[[#This Row],[21 - 30]])</f>
        <v>4.0353356481481487E-2</v>
      </c>
      <c r="AI35" s="17">
        <f>IF(km4_splits_ranks[[#This Row],[31 - 40]]="DNF","DNF",km4_splits_ranks[[#This Row],[30 okr ]]+km4_splits_ranks[[#This Row],[31 - 40]])</f>
        <v>5.7601388888888896E-2</v>
      </c>
      <c r="AJ35" s="17">
        <f>IF(km4_splits_ranks[[#This Row],[41 - 50]]="DNF","DNF",km4_splits_ranks[[#This Row],[40 okr ]]+km4_splits_ranks[[#This Row],[41 - 50]])</f>
        <v>7.498576388888889E-2</v>
      </c>
      <c r="AK35" s="17">
        <f>IF(km4_splits_ranks[[#This Row],[51 - 60]]="DNF","DNF",km4_splits_ranks[[#This Row],[50 okr ]]+km4_splits_ranks[[#This Row],[51 - 60]])</f>
        <v>8.9185763888888894E-2</v>
      </c>
      <c r="AL35" s="17">
        <f>IF(km4_splits_ranks[[#This Row],[61 - 70]]="DNF","DNF",km4_splits_ranks[[#This Row],[60 okr ]]+km4_splits_ranks[[#This Row],[61 - 70]])</f>
        <v>0.10377280092592593</v>
      </c>
      <c r="AM35" s="17">
        <f>IF(km4_splits_ranks[[#This Row],[71 - 80]]="DNF","DNF",km4_splits_ranks[[#This Row],[70 okr ]]+km4_splits_ranks[[#This Row],[71 - 80]])</f>
        <v>0.11797638888888889</v>
      </c>
      <c r="AN35" s="17">
        <f>IF(km4_splits_ranks[[#This Row],[81 - 90]]="DNF","DNF",km4_splits_ranks[[#This Row],[80 okr ]]+km4_splits_ranks[[#This Row],[81 - 90]])</f>
        <v>0.13167175925925925</v>
      </c>
      <c r="AO35" s="17">
        <f>IF(km4_splits_ranks[[#This Row],[91 - 100]]="DNF","DNF",km4_splits_ranks[[#This Row],[90 okr ]]+km4_splits_ranks[[#This Row],[91 - 100]])</f>
        <v>0.14645821759259259</v>
      </c>
      <c r="AP35" s="22">
        <f>IF(km4_splits_ranks[[#This Row],[101 - 105]]="DNF","DNF",km4_splits_ranks[[#This Row],[100 okr ]]+km4_splits_ranks[[#This Row],[101 - 105]])</f>
        <v>0.15343518518518517</v>
      </c>
      <c r="AQ35" s="47">
        <f>IF(km4_splits_ranks[[#This Row],[10 okr ]]="DNF","DNF",RANK(km4_splits_ranks[[#This Row],[10 okr ]],[[10 okr ]],1))</f>
        <v>34</v>
      </c>
      <c r="AR35" s="48">
        <f>IF(km4_splits_ranks[[#This Row],[20 okr ]]="DNF","DNF",RANK(km4_splits_ranks[[#This Row],[20 okr ]],[[20 okr ]],1))</f>
        <v>31</v>
      </c>
      <c r="AS35" s="48">
        <f>IF(km4_splits_ranks[[#This Row],[30 okr ]]="DNF","DNF",RANK(km4_splits_ranks[[#This Row],[30 okr ]],[[30 okr ]],1))</f>
        <v>29</v>
      </c>
      <c r="AT35" s="48">
        <f>IF(km4_splits_ranks[[#This Row],[40 okr ]]="DNF","DNF",RANK(km4_splits_ranks[[#This Row],[40 okr ]],[[40 okr ]],1))</f>
        <v>45</v>
      </c>
      <c r="AU35" s="48">
        <f>IF(km4_splits_ranks[[#This Row],[50 okr ]]="DNF","DNF",RANK(km4_splits_ranks[[#This Row],[50 okr ]],[[50 okr ]],1))</f>
        <v>52</v>
      </c>
      <c r="AV35" s="48">
        <f>IF(km4_splits_ranks[[#This Row],[60 okr ]]="DNF","DNF",RANK(km4_splits_ranks[[#This Row],[60 okr ]],[[60 okr ]],1))</f>
        <v>49</v>
      </c>
      <c r="AW35" s="48">
        <f>IF(km4_splits_ranks[[#This Row],[70 okr ]]="DNF","DNF",RANK(km4_splits_ranks[[#This Row],[70 okr ]],[[70 okr ]],1))</f>
        <v>49</v>
      </c>
      <c r="AX35" s="48">
        <f>IF(km4_splits_ranks[[#This Row],[80 okr ]]="DNF","DNF",RANK(km4_splits_ranks[[#This Row],[80 okr ]],[[80 okr ]],1))</f>
        <v>44</v>
      </c>
      <c r="AY35" s="48">
        <f>IF(km4_splits_ranks[[#This Row],[90 okr ]]="DNF","DNF",RANK(km4_splits_ranks[[#This Row],[90 okr ]],[[90 okr ]],1))</f>
        <v>36</v>
      </c>
      <c r="AZ35" s="48">
        <f>IF(km4_splits_ranks[[#This Row],[100 okr ]]="DNF","DNF",RANK(km4_splits_ranks[[#This Row],[100 okr ]],[[100 okr ]],1))</f>
        <v>36</v>
      </c>
      <c r="BA35" s="156">
        <f>IF(km4_splits_ranks[[#This Row],[105 okr ]]="DNF","DNF",RANK(km4_splits_ranks[[#This Row],[105 okr ]],[[105 okr ]],1))</f>
        <v>35</v>
      </c>
    </row>
    <row r="36" spans="2:53">
      <c r="B36" s="4">
        <f>laps_times[[#This Row],[poř]]</f>
        <v>33</v>
      </c>
      <c r="C36" s="1">
        <f>laps_times[[#This Row],[s.č.]]</f>
        <v>91</v>
      </c>
      <c r="D36" s="1" t="str">
        <f>laps_times[[#This Row],[jméno]]</f>
        <v>Tlustý Tomáš</v>
      </c>
      <c r="E36" s="2">
        <f>laps_times[[#This Row],[roč]]</f>
        <v>1984</v>
      </c>
      <c r="F36" s="2" t="str">
        <f>laps_times[[#This Row],[kat]]</f>
        <v>M30</v>
      </c>
      <c r="G36" s="2">
        <f>laps_times[[#This Row],[poř_kat]]</f>
        <v>8</v>
      </c>
      <c r="H36" s="1" t="str">
        <f>IF(ISBLANK(laps_times[[#This Row],[klub]]),"-",laps_times[[#This Row],[klub]])</f>
        <v>MK Kladno</v>
      </c>
      <c r="I36" s="138">
        <f>laps_times[[#This Row],[celk. čas]]</f>
        <v>0.15356712962962962</v>
      </c>
      <c r="J36" s="28">
        <f>SUM(laps_times[[#This Row],[1]:[10]])</f>
        <v>1.3390740740740741E-2</v>
      </c>
      <c r="K36" s="29">
        <f>SUM(laps_times[[#This Row],[11]:[20]])</f>
        <v>1.2932523148148146E-2</v>
      </c>
      <c r="L36" s="29">
        <f>SUM(laps_times[[#This Row],[21]:[30]])</f>
        <v>1.3512731481481483E-2</v>
      </c>
      <c r="M36" s="29">
        <f>SUM(laps_times[[#This Row],[31]:[40]])</f>
        <v>1.3468634259259262E-2</v>
      </c>
      <c r="N36" s="29">
        <f>SUM(laps_times[[#This Row],[41]:[50]])</f>
        <v>1.3838078703703703E-2</v>
      </c>
      <c r="O36" s="29">
        <f>SUM(laps_times[[#This Row],[51]:[60]])</f>
        <v>1.4666898148148149E-2</v>
      </c>
      <c r="P36" s="29">
        <f>SUM(laps_times[[#This Row],[61]:[70]])</f>
        <v>1.4876967592592591E-2</v>
      </c>
      <c r="Q36" s="29">
        <f>SUM(laps_times[[#This Row],[71]:[80]])</f>
        <v>1.5831944444444444E-2</v>
      </c>
      <c r="R36" s="29">
        <f>SUM(laps_times[[#This Row],[81]:[90]])</f>
        <v>1.6995138888888889E-2</v>
      </c>
      <c r="S36" s="29">
        <f>SUM(laps_times[[#This Row],[91]:[100]])</f>
        <v>1.6265162037037036E-2</v>
      </c>
      <c r="T36" s="30">
        <f>SUM(laps_times[[#This Row],[101]:[105]])</f>
        <v>7.7886574074074073E-3</v>
      </c>
      <c r="U36" s="44">
        <f>IF(km4_splits_ranks[[#This Row],[1 - 10]]="DNF","DNF",RANK(km4_splits_ranks[[#This Row],[1 - 10]],[1 - 10],1))</f>
        <v>23</v>
      </c>
      <c r="V36" s="45">
        <f>IF(km4_splits_ranks[[#This Row],[11 - 20]]="DNF","DNF",RANK(km4_splits_ranks[[#This Row],[11 - 20]],[11 - 20],1))</f>
        <v>23</v>
      </c>
      <c r="W36" s="45">
        <f>IF(km4_splits_ranks[[#This Row],[21 - 30]]="DNF","DNF",RANK(km4_splits_ranks[[#This Row],[21 - 30]],[21 - 30],1))</f>
        <v>33</v>
      </c>
      <c r="X36" s="45">
        <f>IF(km4_splits_ranks[[#This Row],[31 - 40]]="DNF","DNF",RANK(km4_splits_ranks[[#This Row],[31 - 40]],[31 - 40],1))</f>
        <v>23</v>
      </c>
      <c r="Y36" s="45">
        <f>IF(km4_splits_ranks[[#This Row],[41 - 50]]="DNF","DNF",RANK(km4_splits_ranks[[#This Row],[41 - 50]],[41 - 50],1))</f>
        <v>27</v>
      </c>
      <c r="Z36" s="45">
        <f>IF(km4_splits_ranks[[#This Row],[51 - 60]]="DNF","DNF",RANK(km4_splits_ranks[[#This Row],[51 - 60]],[51 - 60],1))</f>
        <v>39</v>
      </c>
      <c r="AA36" s="45">
        <f>IF(km4_splits_ranks[[#This Row],[61 - 70]]="DNF","DNF",RANK(km4_splits_ranks[[#This Row],[61 - 70]],[61 - 70],1))</f>
        <v>37</v>
      </c>
      <c r="AB36" s="45">
        <f>IF(km4_splits_ranks[[#This Row],[71 - 80]]="DNF","DNF",RANK(km4_splits_ranks[[#This Row],[71 - 80]],[71 - 80],1))</f>
        <v>42</v>
      </c>
      <c r="AC36" s="45">
        <f>IF(km4_splits_ranks[[#This Row],[81 - 90]]="DNF","DNF",RANK(km4_splits_ranks[[#This Row],[81 - 90]],[81 - 90],1))</f>
        <v>50</v>
      </c>
      <c r="AD36" s="45">
        <f>IF(km4_splits_ranks[[#This Row],[91 - 100]]="DNF","DNF",RANK(km4_splits_ranks[[#This Row],[91 - 100]],[91 - 100],1))</f>
        <v>38</v>
      </c>
      <c r="AE36" s="46">
        <f>IF(km4_splits_ranks[[#This Row],[101 - 105]]="DNF","DNF",RANK(km4_splits_ranks[[#This Row],[101 - 105]],[101 - 105],1))</f>
        <v>39</v>
      </c>
      <c r="AF36" s="21">
        <f>km4_splits_ranks[[#This Row],[1 - 10]]</f>
        <v>1.3390740740740741E-2</v>
      </c>
      <c r="AG36" s="17">
        <f>IF(km4_splits_ranks[[#This Row],[11 - 20]]="DNF","DNF",km4_splits_ranks[[#This Row],[10 okr ]]+km4_splits_ranks[[#This Row],[11 - 20]])</f>
        <v>2.6323263888888886E-2</v>
      </c>
      <c r="AH36" s="17">
        <f>IF(km4_splits_ranks[[#This Row],[21 - 30]]="DNF","DNF",km4_splits_ranks[[#This Row],[20 okr ]]+km4_splits_ranks[[#This Row],[21 - 30]])</f>
        <v>3.9835995370370372E-2</v>
      </c>
      <c r="AI36" s="17">
        <f>IF(km4_splits_ranks[[#This Row],[31 - 40]]="DNF","DNF",km4_splits_ranks[[#This Row],[30 okr ]]+km4_splits_ranks[[#This Row],[31 - 40]])</f>
        <v>5.3304629629629632E-2</v>
      </c>
      <c r="AJ36" s="17">
        <f>IF(km4_splits_ranks[[#This Row],[41 - 50]]="DNF","DNF",km4_splits_ranks[[#This Row],[40 okr ]]+km4_splits_ranks[[#This Row],[41 - 50]])</f>
        <v>6.7142708333333329E-2</v>
      </c>
      <c r="AK36" s="17">
        <f>IF(km4_splits_ranks[[#This Row],[51 - 60]]="DNF","DNF",km4_splits_ranks[[#This Row],[50 okr ]]+km4_splits_ranks[[#This Row],[51 - 60]])</f>
        <v>8.1809606481481473E-2</v>
      </c>
      <c r="AL36" s="17">
        <f>IF(km4_splits_ranks[[#This Row],[61 - 70]]="DNF","DNF",km4_splits_ranks[[#This Row],[60 okr ]]+km4_splits_ranks[[#This Row],[61 - 70]])</f>
        <v>9.6686574074074064E-2</v>
      </c>
      <c r="AM36" s="17">
        <f>IF(km4_splits_ranks[[#This Row],[71 - 80]]="DNF","DNF",km4_splits_ranks[[#This Row],[70 okr ]]+km4_splits_ranks[[#This Row],[71 - 80]])</f>
        <v>0.1125185185185185</v>
      </c>
      <c r="AN36" s="17">
        <f>IF(km4_splits_ranks[[#This Row],[81 - 90]]="DNF","DNF",km4_splits_ranks[[#This Row],[80 okr ]]+km4_splits_ranks[[#This Row],[81 - 90]])</f>
        <v>0.12951365740740739</v>
      </c>
      <c r="AO36" s="17">
        <f>IF(km4_splits_ranks[[#This Row],[91 - 100]]="DNF","DNF",km4_splits_ranks[[#This Row],[90 okr ]]+km4_splits_ranks[[#This Row],[91 - 100]])</f>
        <v>0.14577881944444443</v>
      </c>
      <c r="AP36" s="22">
        <f>IF(km4_splits_ranks[[#This Row],[101 - 105]]="DNF","DNF",km4_splits_ranks[[#This Row],[100 okr ]]+km4_splits_ranks[[#This Row],[101 - 105]])</f>
        <v>0.15356747685185185</v>
      </c>
      <c r="AQ36" s="47">
        <f>IF(km4_splits_ranks[[#This Row],[10 okr ]]="DNF","DNF",RANK(km4_splits_ranks[[#This Row],[10 okr ]],[[10 okr ]],1))</f>
        <v>23</v>
      </c>
      <c r="AR36" s="48">
        <f>IF(km4_splits_ranks[[#This Row],[20 okr ]]="DNF","DNF",RANK(km4_splits_ranks[[#This Row],[20 okr ]],[[20 okr ]],1))</f>
        <v>23</v>
      </c>
      <c r="AS36" s="48">
        <f>IF(km4_splits_ranks[[#This Row],[30 okr ]]="DNF","DNF",RANK(km4_splits_ranks[[#This Row],[30 okr ]],[[30 okr ]],1))</f>
        <v>24</v>
      </c>
      <c r="AT36" s="48">
        <f>IF(km4_splits_ranks[[#This Row],[40 okr ]]="DNF","DNF",RANK(km4_splits_ranks[[#This Row],[40 okr ]],[[40 okr ]],1))</f>
        <v>23</v>
      </c>
      <c r="AU36" s="48">
        <f>IF(km4_splits_ranks[[#This Row],[50 okr ]]="DNF","DNF",RANK(km4_splits_ranks[[#This Row],[50 okr ]],[[50 okr ]],1))</f>
        <v>23</v>
      </c>
      <c r="AV36" s="48">
        <f>IF(km4_splits_ranks[[#This Row],[60 okr ]]="DNF","DNF",RANK(km4_splits_ranks[[#This Row],[60 okr ]],[[60 okr ]],1))</f>
        <v>24</v>
      </c>
      <c r="AW36" s="48">
        <f>IF(km4_splits_ranks[[#This Row],[70 okr ]]="DNF","DNF",RANK(km4_splits_ranks[[#This Row],[70 okr ]],[[70 okr ]],1))</f>
        <v>27</v>
      </c>
      <c r="AX36" s="48">
        <f>IF(km4_splits_ranks[[#This Row],[80 okr ]]="DNF","DNF",RANK(km4_splits_ranks[[#This Row],[80 okr ]],[[80 okr ]],1))</f>
        <v>29</v>
      </c>
      <c r="AY36" s="48">
        <f>IF(km4_splits_ranks[[#This Row],[90 okr ]]="DNF","DNF",RANK(km4_splits_ranks[[#This Row],[90 okr ]],[[90 okr ]],1))</f>
        <v>34</v>
      </c>
      <c r="AZ36" s="48">
        <f>IF(km4_splits_ranks[[#This Row],[100 okr ]]="DNF","DNF",RANK(km4_splits_ranks[[#This Row],[100 okr ]],[[100 okr ]],1))</f>
        <v>34</v>
      </c>
      <c r="BA36" s="156">
        <f>IF(km4_splits_ranks[[#This Row],[105 okr ]]="DNF","DNF",RANK(km4_splits_ranks[[#This Row],[105 okr ]],[[105 okr ]],1))</f>
        <v>36</v>
      </c>
    </row>
    <row r="37" spans="2:53">
      <c r="B37" s="4">
        <f>laps_times[[#This Row],[poř]]</f>
        <v>34</v>
      </c>
      <c r="C37" s="1">
        <f>laps_times[[#This Row],[s.č.]]</f>
        <v>18</v>
      </c>
      <c r="D37" s="1" t="str">
        <f>laps_times[[#This Row],[jméno]]</f>
        <v>Dvořáček Vlastimil</v>
      </c>
      <c r="E37" s="2">
        <f>laps_times[[#This Row],[roč]]</f>
        <v>1959</v>
      </c>
      <c r="F37" s="2" t="str">
        <f>laps_times[[#This Row],[kat]]</f>
        <v>M60</v>
      </c>
      <c r="G37" s="2">
        <f>laps_times[[#This Row],[poř_kat]]</f>
        <v>2</v>
      </c>
      <c r="H37" s="1" t="str">
        <f>IF(ISBLANK(laps_times[[#This Row],[klub]]),"-",laps_times[[#This Row],[klub]])</f>
        <v>-</v>
      </c>
      <c r="I37" s="138">
        <f>laps_times[[#This Row],[celk. čas]]</f>
        <v>0.15471874999999999</v>
      </c>
      <c r="J37" s="28">
        <f>SUM(laps_times[[#This Row],[1]:[10]])</f>
        <v>1.4823842592592593E-2</v>
      </c>
      <c r="K37" s="29">
        <f>SUM(laps_times[[#This Row],[11]:[20]])</f>
        <v>1.4303124999999998E-2</v>
      </c>
      <c r="L37" s="29">
        <f>SUM(laps_times[[#This Row],[21]:[30]])</f>
        <v>1.408414351851852E-2</v>
      </c>
      <c r="M37" s="29">
        <f>SUM(laps_times[[#This Row],[31]:[40]])</f>
        <v>1.4416550925925925E-2</v>
      </c>
      <c r="N37" s="29">
        <f>SUM(laps_times[[#This Row],[41]:[50]])</f>
        <v>1.3905787037037038E-2</v>
      </c>
      <c r="O37" s="29">
        <f>SUM(laps_times[[#This Row],[51]:[60]])</f>
        <v>1.4043171296296297E-2</v>
      </c>
      <c r="P37" s="29">
        <f>SUM(laps_times[[#This Row],[61]:[70]])</f>
        <v>1.4333796296296296E-2</v>
      </c>
      <c r="Q37" s="29">
        <f>SUM(laps_times[[#This Row],[71]:[80]])</f>
        <v>1.4453009259259259E-2</v>
      </c>
      <c r="R37" s="29">
        <f>SUM(laps_times[[#This Row],[81]:[90]])</f>
        <v>1.546261574074074E-2</v>
      </c>
      <c r="S37" s="29">
        <f>SUM(laps_times[[#This Row],[91]:[100]])</f>
        <v>1.6426273148148148E-2</v>
      </c>
      <c r="T37" s="30">
        <f>SUM(laps_times[[#This Row],[101]:[105]])</f>
        <v>8.466319444444443E-3</v>
      </c>
      <c r="U37" s="44">
        <f>IF(km4_splits_ranks[[#This Row],[1 - 10]]="DNF","DNF",RANK(km4_splits_ranks[[#This Row],[1 - 10]],[1 - 10],1))</f>
        <v>50</v>
      </c>
      <c r="V37" s="45">
        <f>IF(km4_splits_ranks[[#This Row],[11 - 20]]="DNF","DNF",RANK(km4_splits_ranks[[#This Row],[11 - 20]],[11 - 20],1))</f>
        <v>48</v>
      </c>
      <c r="W37" s="45">
        <f>IF(km4_splits_ranks[[#This Row],[21 - 30]]="DNF","DNF",RANK(km4_splits_ranks[[#This Row],[21 - 30]],[21 - 30],1))</f>
        <v>46</v>
      </c>
      <c r="X37" s="45">
        <f>IF(km4_splits_ranks[[#This Row],[31 - 40]]="DNF","DNF",RANK(km4_splits_ranks[[#This Row],[31 - 40]],[31 - 40],1))</f>
        <v>47</v>
      </c>
      <c r="Y37" s="45">
        <f>IF(km4_splits_ranks[[#This Row],[41 - 50]]="DNF","DNF",RANK(km4_splits_ranks[[#This Row],[41 - 50]],[41 - 50],1))</f>
        <v>28</v>
      </c>
      <c r="Z37" s="45">
        <f>IF(km4_splits_ranks[[#This Row],[51 - 60]]="DNF","DNF",RANK(km4_splits_ranks[[#This Row],[51 - 60]],[51 - 60],1))</f>
        <v>28</v>
      </c>
      <c r="AA37" s="45">
        <f>IF(km4_splits_ranks[[#This Row],[61 - 70]]="DNF","DNF",RANK(km4_splits_ranks[[#This Row],[61 - 70]],[61 - 70],1))</f>
        <v>30</v>
      </c>
      <c r="AB37" s="45">
        <f>IF(km4_splits_ranks[[#This Row],[71 - 80]]="DNF","DNF",RANK(km4_splits_ranks[[#This Row],[71 - 80]],[71 - 80],1))</f>
        <v>26</v>
      </c>
      <c r="AC37" s="45">
        <f>IF(km4_splits_ranks[[#This Row],[81 - 90]]="DNF","DNF",RANK(km4_splits_ranks[[#This Row],[81 - 90]],[81 - 90],1))</f>
        <v>35</v>
      </c>
      <c r="AD37" s="45">
        <f>IF(km4_splits_ranks[[#This Row],[91 - 100]]="DNF","DNF",RANK(km4_splits_ranks[[#This Row],[91 - 100]],[91 - 100],1))</f>
        <v>41</v>
      </c>
      <c r="AE37" s="46">
        <f>IF(km4_splits_ranks[[#This Row],[101 - 105]]="DNF","DNF",RANK(km4_splits_ranks[[#This Row],[101 - 105]],[101 - 105],1))</f>
        <v>52</v>
      </c>
      <c r="AF37" s="21">
        <f>km4_splits_ranks[[#This Row],[1 - 10]]</f>
        <v>1.4823842592592593E-2</v>
      </c>
      <c r="AG37" s="17">
        <f>IF(km4_splits_ranks[[#This Row],[11 - 20]]="DNF","DNF",km4_splits_ranks[[#This Row],[10 okr ]]+km4_splits_ranks[[#This Row],[11 - 20]])</f>
        <v>2.912696759259259E-2</v>
      </c>
      <c r="AH37" s="17">
        <f>IF(km4_splits_ranks[[#This Row],[21 - 30]]="DNF","DNF",km4_splits_ranks[[#This Row],[20 okr ]]+km4_splits_ranks[[#This Row],[21 - 30]])</f>
        <v>4.321111111111111E-2</v>
      </c>
      <c r="AI37" s="17">
        <f>IF(km4_splits_ranks[[#This Row],[31 - 40]]="DNF","DNF",km4_splits_ranks[[#This Row],[30 okr ]]+km4_splits_ranks[[#This Row],[31 - 40]])</f>
        <v>5.7627662037037036E-2</v>
      </c>
      <c r="AJ37" s="17">
        <f>IF(km4_splits_ranks[[#This Row],[41 - 50]]="DNF","DNF",km4_splits_ranks[[#This Row],[40 okr ]]+km4_splits_ranks[[#This Row],[41 - 50]])</f>
        <v>7.1533449074074079E-2</v>
      </c>
      <c r="AK37" s="17">
        <f>IF(km4_splits_ranks[[#This Row],[51 - 60]]="DNF","DNF",km4_splits_ranks[[#This Row],[50 okr ]]+km4_splits_ranks[[#This Row],[51 - 60]])</f>
        <v>8.5576620370370379E-2</v>
      </c>
      <c r="AL37" s="17">
        <f>IF(km4_splits_ranks[[#This Row],[61 - 70]]="DNF","DNF",km4_splits_ranks[[#This Row],[60 okr ]]+km4_splits_ranks[[#This Row],[61 - 70]])</f>
        <v>9.9910416666666668E-2</v>
      </c>
      <c r="AM37" s="17">
        <f>IF(km4_splits_ranks[[#This Row],[71 - 80]]="DNF","DNF",km4_splits_ranks[[#This Row],[70 okr ]]+km4_splits_ranks[[#This Row],[71 - 80]])</f>
        <v>0.11436342592592592</v>
      </c>
      <c r="AN37" s="17">
        <f>IF(km4_splits_ranks[[#This Row],[81 - 90]]="DNF","DNF",km4_splits_ranks[[#This Row],[80 okr ]]+km4_splits_ranks[[#This Row],[81 - 90]])</f>
        <v>0.12982604166666667</v>
      </c>
      <c r="AO37" s="17">
        <f>IF(km4_splits_ranks[[#This Row],[91 - 100]]="DNF","DNF",km4_splits_ranks[[#This Row],[90 okr ]]+km4_splits_ranks[[#This Row],[91 - 100]])</f>
        <v>0.14625231481481482</v>
      </c>
      <c r="AP37" s="22">
        <f>IF(km4_splits_ranks[[#This Row],[101 - 105]]="DNF","DNF",km4_splits_ranks[[#This Row],[100 okr ]]+km4_splits_ranks[[#This Row],[101 - 105]])</f>
        <v>0.15471863425925927</v>
      </c>
      <c r="AQ37" s="47">
        <f>IF(km4_splits_ranks[[#This Row],[10 okr ]]="DNF","DNF",RANK(km4_splits_ranks[[#This Row],[10 okr ]],[[10 okr ]],1))</f>
        <v>50</v>
      </c>
      <c r="AR37" s="48">
        <f>IF(km4_splits_ranks[[#This Row],[20 okr ]]="DNF","DNF",RANK(km4_splits_ranks[[#This Row],[20 okr ]],[[20 okr ]],1))</f>
        <v>49</v>
      </c>
      <c r="AS37" s="48">
        <f>IF(km4_splits_ranks[[#This Row],[30 okr ]]="DNF","DNF",RANK(km4_splits_ranks[[#This Row],[30 okr ]],[[30 okr ]],1))</f>
        <v>48</v>
      </c>
      <c r="AT37" s="48">
        <f>IF(km4_splits_ranks[[#This Row],[40 okr ]]="DNF","DNF",RANK(km4_splits_ranks[[#This Row],[40 okr ]],[[40 okr ]],1))</f>
        <v>46</v>
      </c>
      <c r="AU37" s="48">
        <f>IF(km4_splits_ranks[[#This Row],[50 okr ]]="DNF","DNF",RANK(km4_splits_ranks[[#This Row],[50 okr ]],[[50 okr ]],1))</f>
        <v>44</v>
      </c>
      <c r="AV37" s="48">
        <f>IF(km4_splits_ranks[[#This Row],[60 okr ]]="DNF","DNF",RANK(km4_splits_ranks[[#This Row],[60 okr ]],[[60 okr ]],1))</f>
        <v>43</v>
      </c>
      <c r="AW37" s="48">
        <f>IF(km4_splits_ranks[[#This Row],[70 okr ]]="DNF","DNF",RANK(km4_splits_ranks[[#This Row],[70 okr ]],[[70 okr ]],1))</f>
        <v>39</v>
      </c>
      <c r="AX37" s="48">
        <f>IF(km4_splits_ranks[[#This Row],[80 okr ]]="DNF","DNF",RANK(km4_splits_ranks[[#This Row],[80 okr ]],[[80 okr ]],1))</f>
        <v>35</v>
      </c>
      <c r="AY37" s="48">
        <f>IF(km4_splits_ranks[[#This Row],[90 okr ]]="DNF","DNF",RANK(km4_splits_ranks[[#This Row],[90 okr ]],[[90 okr ]],1))</f>
        <v>35</v>
      </c>
      <c r="AZ37" s="48">
        <f>IF(km4_splits_ranks[[#This Row],[100 okr ]]="DNF","DNF",RANK(km4_splits_ranks[[#This Row],[100 okr ]],[[100 okr ]],1))</f>
        <v>35</v>
      </c>
      <c r="BA37" s="156">
        <f>IF(km4_splits_ranks[[#This Row],[105 okr ]]="DNF","DNF",RANK(km4_splits_ranks[[#This Row],[105 okr ]],[[105 okr ]],1))</f>
        <v>37</v>
      </c>
    </row>
    <row r="38" spans="2:53">
      <c r="B38" s="4">
        <f>laps_times[[#This Row],[poř]]</f>
        <v>35</v>
      </c>
      <c r="C38" s="1">
        <f>laps_times[[#This Row],[s.č.]]</f>
        <v>402</v>
      </c>
      <c r="D38" s="1" t="str">
        <f>laps_times[[#This Row],[jméno]]</f>
        <v xml:space="preserve">Štafeta - Groz-Beckert </v>
      </c>
      <c r="E38" s="2" t="str">
        <f>laps_times[[#This Row],[roč]]</f>
        <v>štafeta</v>
      </c>
      <c r="F38" s="2" t="str">
        <f>laps_times[[#This Row],[kat]]</f>
        <v>ST</v>
      </c>
      <c r="G38" s="2">
        <f>laps_times[[#This Row],[poř_kat]]</f>
        <v>4</v>
      </c>
      <c r="H38" s="1" t="str">
        <f>IF(ISBLANK(laps_times[[#This Row],[klub]]),"-",laps_times[[#This Row],[klub]])</f>
        <v>Groz-Beckert</v>
      </c>
      <c r="I38" s="138">
        <f>laps_times[[#This Row],[celk. čas]]</f>
        <v>0.15542592592592594</v>
      </c>
      <c r="J38" s="28">
        <f>SUM(laps_times[[#This Row],[1]:[10]])</f>
        <v>1.4817476851851851E-2</v>
      </c>
      <c r="K38" s="29">
        <f>SUM(laps_times[[#This Row],[11]:[20]])</f>
        <v>1.4335416666666665E-2</v>
      </c>
      <c r="L38" s="29">
        <f>SUM(laps_times[[#This Row],[21]:[30]])</f>
        <v>1.3166087962962963E-2</v>
      </c>
      <c r="M38" s="29">
        <f>SUM(laps_times[[#This Row],[31]:[40]])</f>
        <v>1.3964236111111113E-2</v>
      </c>
      <c r="N38" s="29">
        <f>SUM(laps_times[[#This Row],[41]:[50]])</f>
        <v>1.4228240740740739E-2</v>
      </c>
      <c r="O38" s="29">
        <f>SUM(laps_times[[#This Row],[51]:[60]])</f>
        <v>1.5223726851851851E-2</v>
      </c>
      <c r="P38" s="29">
        <f>SUM(laps_times[[#This Row],[61]:[70]])</f>
        <v>1.6032175925925929E-2</v>
      </c>
      <c r="Q38" s="29">
        <f>SUM(laps_times[[#This Row],[71]:[80]])</f>
        <v>1.5145138888888889E-2</v>
      </c>
      <c r="R38" s="29">
        <f>SUM(laps_times[[#This Row],[81]:[90]])</f>
        <v>1.4872800925925925E-2</v>
      </c>
      <c r="S38" s="29">
        <f>SUM(laps_times[[#This Row],[91]:[100]])</f>
        <v>1.549398148148148E-2</v>
      </c>
      <c r="T38" s="30">
        <f>SUM(laps_times[[#This Row],[101]:[105]])</f>
        <v>8.1464120370370371E-3</v>
      </c>
      <c r="U38" s="44">
        <f>IF(km4_splits_ranks[[#This Row],[1 - 10]]="DNF","DNF",RANK(km4_splits_ranks[[#This Row],[1 - 10]],[1 - 10],1))</f>
        <v>49</v>
      </c>
      <c r="V38" s="45">
        <f>IF(km4_splits_ranks[[#This Row],[11 - 20]]="DNF","DNF",RANK(km4_splits_ranks[[#This Row],[11 - 20]],[11 - 20],1))</f>
        <v>51</v>
      </c>
      <c r="W38" s="45">
        <f>IF(km4_splits_ranks[[#This Row],[21 - 30]]="DNF","DNF",RANK(km4_splits_ranks[[#This Row],[21 - 30]],[21 - 30],1))</f>
        <v>23</v>
      </c>
      <c r="X38" s="45">
        <f>IF(km4_splits_ranks[[#This Row],[31 - 40]]="DNF","DNF",RANK(km4_splits_ranks[[#This Row],[31 - 40]],[31 - 40],1))</f>
        <v>32</v>
      </c>
      <c r="Y38" s="45">
        <f>IF(km4_splits_ranks[[#This Row],[41 - 50]]="DNF","DNF",RANK(km4_splits_ranks[[#This Row],[41 - 50]],[41 - 50],1))</f>
        <v>40</v>
      </c>
      <c r="Z38" s="45">
        <f>IF(km4_splits_ranks[[#This Row],[51 - 60]]="DNF","DNF",RANK(km4_splits_ranks[[#This Row],[51 - 60]],[51 - 60],1))</f>
        <v>49</v>
      </c>
      <c r="AA38" s="45">
        <f>IF(km4_splits_ranks[[#This Row],[61 - 70]]="DNF","DNF",RANK(km4_splits_ranks[[#This Row],[61 - 70]],[61 - 70],1))</f>
        <v>48</v>
      </c>
      <c r="AB38" s="45">
        <f>IF(km4_splits_ranks[[#This Row],[71 - 80]]="DNF","DNF",RANK(km4_splits_ranks[[#This Row],[71 - 80]],[71 - 80],1))</f>
        <v>38</v>
      </c>
      <c r="AC38" s="45">
        <f>IF(km4_splits_ranks[[#This Row],[81 - 90]]="DNF","DNF",RANK(km4_splits_ranks[[#This Row],[81 - 90]],[81 - 90],1))</f>
        <v>27</v>
      </c>
      <c r="AD38" s="45">
        <f>IF(km4_splits_ranks[[#This Row],[91 - 100]]="DNF","DNF",RANK(km4_splits_ranks[[#This Row],[91 - 100]],[91 - 100],1))</f>
        <v>31</v>
      </c>
      <c r="AE38" s="46">
        <f>IF(km4_splits_ranks[[#This Row],[101 - 105]]="DNF","DNF",RANK(km4_splits_ranks[[#This Row],[101 - 105]],[101 - 105],1))</f>
        <v>46</v>
      </c>
      <c r="AF38" s="21">
        <f>km4_splits_ranks[[#This Row],[1 - 10]]</f>
        <v>1.4817476851851851E-2</v>
      </c>
      <c r="AG38" s="17">
        <f>IF(km4_splits_ranks[[#This Row],[11 - 20]]="DNF","DNF",km4_splits_ranks[[#This Row],[10 okr ]]+km4_splits_ranks[[#This Row],[11 - 20]])</f>
        <v>2.9152893518518515E-2</v>
      </c>
      <c r="AH38" s="17">
        <f>IF(km4_splits_ranks[[#This Row],[21 - 30]]="DNF","DNF",km4_splits_ranks[[#This Row],[20 okr ]]+km4_splits_ranks[[#This Row],[21 - 30]])</f>
        <v>4.2318981481481478E-2</v>
      </c>
      <c r="AI38" s="17">
        <f>IF(km4_splits_ranks[[#This Row],[31 - 40]]="DNF","DNF",km4_splits_ranks[[#This Row],[30 okr ]]+km4_splits_ranks[[#This Row],[31 - 40]])</f>
        <v>5.628321759259259E-2</v>
      </c>
      <c r="AJ38" s="17">
        <f>IF(km4_splits_ranks[[#This Row],[41 - 50]]="DNF","DNF",km4_splits_ranks[[#This Row],[40 okr ]]+km4_splits_ranks[[#This Row],[41 - 50]])</f>
        <v>7.0511458333333332E-2</v>
      </c>
      <c r="AK38" s="17">
        <f>IF(km4_splits_ranks[[#This Row],[51 - 60]]="DNF","DNF",km4_splits_ranks[[#This Row],[50 okr ]]+km4_splits_ranks[[#This Row],[51 - 60]])</f>
        <v>8.5735185185185178E-2</v>
      </c>
      <c r="AL38" s="17">
        <f>IF(km4_splits_ranks[[#This Row],[61 - 70]]="DNF","DNF",km4_splits_ranks[[#This Row],[60 okr ]]+km4_splits_ranks[[#This Row],[61 - 70]])</f>
        <v>0.10176736111111111</v>
      </c>
      <c r="AM38" s="17">
        <f>IF(km4_splits_ranks[[#This Row],[71 - 80]]="DNF","DNF",km4_splits_ranks[[#This Row],[70 okr ]]+km4_splits_ranks[[#This Row],[71 - 80]])</f>
        <v>0.1169125</v>
      </c>
      <c r="AN38" s="17">
        <f>IF(km4_splits_ranks[[#This Row],[81 - 90]]="DNF","DNF",km4_splits_ranks[[#This Row],[80 okr ]]+km4_splits_ranks[[#This Row],[81 - 90]])</f>
        <v>0.13178530092592594</v>
      </c>
      <c r="AO38" s="17">
        <f>IF(km4_splits_ranks[[#This Row],[91 - 100]]="DNF","DNF",km4_splits_ranks[[#This Row],[90 okr ]]+km4_splits_ranks[[#This Row],[91 - 100]])</f>
        <v>0.14727928240740742</v>
      </c>
      <c r="AP38" s="22">
        <f>IF(km4_splits_ranks[[#This Row],[101 - 105]]="DNF","DNF",km4_splits_ranks[[#This Row],[100 okr ]]+km4_splits_ranks[[#This Row],[101 - 105]])</f>
        <v>0.15542569444444446</v>
      </c>
      <c r="AQ38" s="47">
        <f>IF(km4_splits_ranks[[#This Row],[10 okr ]]="DNF","DNF",RANK(km4_splits_ranks[[#This Row],[10 okr ]],[[10 okr ]],1))</f>
        <v>49</v>
      </c>
      <c r="AR38" s="48">
        <f>IF(km4_splits_ranks[[#This Row],[20 okr ]]="DNF","DNF",RANK(km4_splits_ranks[[#This Row],[20 okr ]],[[20 okr ]],1))</f>
        <v>50</v>
      </c>
      <c r="AS38" s="48">
        <f>IF(km4_splits_ranks[[#This Row],[30 okr ]]="DNF","DNF",RANK(km4_splits_ranks[[#This Row],[30 okr ]],[[30 okr ]],1))</f>
        <v>43</v>
      </c>
      <c r="AT38" s="48">
        <f>IF(km4_splits_ranks[[#This Row],[40 okr ]]="DNF","DNF",RANK(km4_splits_ranks[[#This Row],[40 okr ]],[[40 okr ]],1))</f>
        <v>40</v>
      </c>
      <c r="AU38" s="48">
        <f>IF(km4_splits_ranks[[#This Row],[50 okr ]]="DNF","DNF",RANK(km4_splits_ranks[[#This Row],[50 okr ]],[[50 okr ]],1))</f>
        <v>41</v>
      </c>
      <c r="AV38" s="48">
        <f>IF(km4_splits_ranks[[#This Row],[60 okr ]]="DNF","DNF",RANK(km4_splits_ranks[[#This Row],[60 okr ]],[[60 okr ]],1))</f>
        <v>44</v>
      </c>
      <c r="AW38" s="48">
        <f>IF(km4_splits_ranks[[#This Row],[70 okr ]]="DNF","DNF",RANK(km4_splits_ranks[[#This Row],[70 okr ]],[[70 okr ]],1))</f>
        <v>44</v>
      </c>
      <c r="AX38" s="48">
        <f>IF(km4_splits_ranks[[#This Row],[80 okr ]]="DNF","DNF",RANK(km4_splits_ranks[[#This Row],[80 okr ]],[[80 okr ]],1))</f>
        <v>40</v>
      </c>
      <c r="AY38" s="48">
        <f>IF(km4_splits_ranks[[#This Row],[90 okr ]]="DNF","DNF",RANK(km4_splits_ranks[[#This Row],[90 okr ]],[[90 okr ]],1))</f>
        <v>38</v>
      </c>
      <c r="AZ38" s="48">
        <f>IF(km4_splits_ranks[[#This Row],[100 okr ]]="DNF","DNF",RANK(km4_splits_ranks[[#This Row],[100 okr ]],[[100 okr ]],1))</f>
        <v>37</v>
      </c>
      <c r="BA38" s="156">
        <f>IF(km4_splits_ranks[[#This Row],[105 okr ]]="DNF","DNF",RANK(km4_splits_ranks[[#This Row],[105 okr ]],[[105 okr ]],1))</f>
        <v>38</v>
      </c>
    </row>
    <row r="39" spans="2:53">
      <c r="B39" s="4">
        <f>laps_times[[#This Row],[poř]]</f>
        <v>36</v>
      </c>
      <c r="C39" s="1">
        <f>laps_times[[#This Row],[s.č.]]</f>
        <v>66</v>
      </c>
      <c r="D39" s="1" t="str">
        <f>laps_times[[#This Row],[jméno]]</f>
        <v>Ščibran Miroslav</v>
      </c>
      <c r="E39" s="2">
        <f>laps_times[[#This Row],[roč]]</f>
        <v>1977</v>
      </c>
      <c r="F39" s="2" t="str">
        <f>laps_times[[#This Row],[kat]]</f>
        <v>M40</v>
      </c>
      <c r="G39" s="2">
        <f>laps_times[[#This Row],[poř_kat]]</f>
        <v>14</v>
      </c>
      <c r="H39" s="1" t="str">
        <f>IF(ISBLANK(laps_times[[#This Row],[klub]]),"-",laps_times[[#This Row],[klub]])</f>
        <v>ŠKP Čadca</v>
      </c>
      <c r="I39" s="138">
        <f>laps_times[[#This Row],[celk. čas]]</f>
        <v>0.15649768518518517</v>
      </c>
      <c r="J39" s="28">
        <f>SUM(laps_times[[#This Row],[1]:[10]])</f>
        <v>1.3807407407407407E-2</v>
      </c>
      <c r="K39" s="29">
        <f>SUM(laps_times[[#This Row],[11]:[20]])</f>
        <v>1.3496643518518519E-2</v>
      </c>
      <c r="L39" s="29">
        <f>SUM(laps_times[[#This Row],[21]:[30]])</f>
        <v>1.369050925925926E-2</v>
      </c>
      <c r="M39" s="29">
        <f>SUM(laps_times[[#This Row],[31]:[40]])</f>
        <v>1.4284027777777776E-2</v>
      </c>
      <c r="N39" s="29">
        <f>SUM(laps_times[[#This Row],[41]:[50]])</f>
        <v>1.4378587962962965E-2</v>
      </c>
      <c r="O39" s="29">
        <f>SUM(laps_times[[#This Row],[51]:[60]])</f>
        <v>1.4716898148148149E-2</v>
      </c>
      <c r="P39" s="29">
        <f>SUM(laps_times[[#This Row],[61]:[70]])</f>
        <v>1.5373032407407406E-2</v>
      </c>
      <c r="Q39" s="29">
        <f>SUM(laps_times[[#This Row],[71]:[80]])</f>
        <v>1.6042708333333329E-2</v>
      </c>
      <c r="R39" s="29">
        <f>SUM(laps_times[[#This Row],[81]:[90]])</f>
        <v>1.6822222222222225E-2</v>
      </c>
      <c r="S39" s="29">
        <f>SUM(laps_times[[#This Row],[91]:[100]])</f>
        <v>1.6528125000000001E-2</v>
      </c>
      <c r="T39" s="30">
        <f>SUM(laps_times[[#This Row],[101]:[105]])</f>
        <v>7.3575231481481478E-3</v>
      </c>
      <c r="U39" s="44">
        <f>IF(km4_splits_ranks[[#This Row],[1 - 10]]="DNF","DNF",RANK(km4_splits_ranks[[#This Row],[1 - 10]],[1 - 10],1))</f>
        <v>29</v>
      </c>
      <c r="V39" s="45">
        <f>IF(km4_splits_ranks[[#This Row],[11 - 20]]="DNF","DNF",RANK(km4_splits_ranks[[#This Row],[11 - 20]],[11 - 20],1))</f>
        <v>38</v>
      </c>
      <c r="W39" s="45">
        <f>IF(km4_splits_ranks[[#This Row],[21 - 30]]="DNF","DNF",RANK(km4_splits_ranks[[#This Row],[21 - 30]],[21 - 30],1))</f>
        <v>36</v>
      </c>
      <c r="X39" s="45">
        <f>IF(km4_splits_ranks[[#This Row],[31 - 40]]="DNF","DNF",RANK(km4_splits_ranks[[#This Row],[31 - 40]],[31 - 40],1))</f>
        <v>43</v>
      </c>
      <c r="Y39" s="45">
        <f>IF(km4_splits_ranks[[#This Row],[41 - 50]]="DNF","DNF",RANK(km4_splits_ranks[[#This Row],[41 - 50]],[41 - 50],1))</f>
        <v>42</v>
      </c>
      <c r="Z39" s="45">
        <f>IF(km4_splits_ranks[[#This Row],[51 - 60]]="DNF","DNF",RANK(km4_splits_ranks[[#This Row],[51 - 60]],[51 - 60],1))</f>
        <v>40</v>
      </c>
      <c r="AA39" s="45">
        <f>IF(km4_splits_ranks[[#This Row],[61 - 70]]="DNF","DNF",RANK(km4_splits_ranks[[#This Row],[61 - 70]],[61 - 70],1))</f>
        <v>42</v>
      </c>
      <c r="AB39" s="45">
        <f>IF(km4_splits_ranks[[#This Row],[71 - 80]]="DNF","DNF",RANK(km4_splits_ranks[[#This Row],[71 - 80]],[71 - 80],1))</f>
        <v>46</v>
      </c>
      <c r="AC39" s="45">
        <f>IF(km4_splits_ranks[[#This Row],[81 - 90]]="DNF","DNF",RANK(km4_splits_ranks[[#This Row],[81 - 90]],[81 - 90],1))</f>
        <v>46</v>
      </c>
      <c r="AD39" s="45">
        <f>IF(km4_splits_ranks[[#This Row],[91 - 100]]="DNF","DNF",RANK(km4_splits_ranks[[#This Row],[91 - 100]],[91 - 100],1))</f>
        <v>43</v>
      </c>
      <c r="AE39" s="46">
        <f>IF(km4_splits_ranks[[#This Row],[101 - 105]]="DNF","DNF",RANK(km4_splits_ranks[[#This Row],[101 - 105]],[101 - 105],1))</f>
        <v>27</v>
      </c>
      <c r="AF39" s="21">
        <f>km4_splits_ranks[[#This Row],[1 - 10]]</f>
        <v>1.3807407407407407E-2</v>
      </c>
      <c r="AG39" s="17">
        <f>IF(km4_splits_ranks[[#This Row],[11 - 20]]="DNF","DNF",km4_splits_ranks[[#This Row],[10 okr ]]+km4_splits_ranks[[#This Row],[11 - 20]])</f>
        <v>2.7304050925925926E-2</v>
      </c>
      <c r="AH39" s="17">
        <f>IF(km4_splits_ranks[[#This Row],[21 - 30]]="DNF","DNF",km4_splits_ranks[[#This Row],[20 okr ]]+km4_splits_ranks[[#This Row],[21 - 30]])</f>
        <v>4.0994560185185186E-2</v>
      </c>
      <c r="AI39" s="17">
        <f>IF(km4_splits_ranks[[#This Row],[31 - 40]]="DNF","DNF",km4_splits_ranks[[#This Row],[30 okr ]]+km4_splits_ranks[[#This Row],[31 - 40]])</f>
        <v>5.5278587962962963E-2</v>
      </c>
      <c r="AJ39" s="17">
        <f>IF(km4_splits_ranks[[#This Row],[41 - 50]]="DNF","DNF",km4_splits_ranks[[#This Row],[40 okr ]]+km4_splits_ranks[[#This Row],[41 - 50]])</f>
        <v>6.9657175925925935E-2</v>
      </c>
      <c r="AK39" s="17">
        <f>IF(km4_splits_ranks[[#This Row],[51 - 60]]="DNF","DNF",km4_splits_ranks[[#This Row],[50 okr ]]+km4_splits_ranks[[#This Row],[51 - 60]])</f>
        <v>8.4374074074074087E-2</v>
      </c>
      <c r="AL39" s="17">
        <f>IF(km4_splits_ranks[[#This Row],[61 - 70]]="DNF","DNF",km4_splits_ranks[[#This Row],[60 okr ]]+km4_splits_ranks[[#This Row],[61 - 70]])</f>
        <v>9.9747106481481496E-2</v>
      </c>
      <c r="AM39" s="17">
        <f>IF(km4_splits_ranks[[#This Row],[71 - 80]]="DNF","DNF",km4_splits_ranks[[#This Row],[70 okr ]]+km4_splits_ranks[[#This Row],[71 - 80]])</f>
        <v>0.11578981481481482</v>
      </c>
      <c r="AN39" s="17">
        <f>IF(km4_splits_ranks[[#This Row],[81 - 90]]="DNF","DNF",km4_splits_ranks[[#This Row],[80 okr ]]+km4_splits_ranks[[#This Row],[81 - 90]])</f>
        <v>0.13261203703703706</v>
      </c>
      <c r="AO39" s="17">
        <f>IF(km4_splits_ranks[[#This Row],[91 - 100]]="DNF","DNF",km4_splits_ranks[[#This Row],[90 okr ]]+km4_splits_ranks[[#This Row],[91 - 100]])</f>
        <v>0.14914016203703706</v>
      </c>
      <c r="AP39" s="22">
        <f>IF(km4_splits_ranks[[#This Row],[101 - 105]]="DNF","DNF",km4_splits_ranks[[#This Row],[100 okr ]]+km4_splits_ranks[[#This Row],[101 - 105]])</f>
        <v>0.1564976851851852</v>
      </c>
      <c r="AQ39" s="47">
        <f>IF(km4_splits_ranks[[#This Row],[10 okr ]]="DNF","DNF",RANK(km4_splits_ranks[[#This Row],[10 okr ]],[[10 okr ]],1))</f>
        <v>29</v>
      </c>
      <c r="AR39" s="48">
        <f>IF(km4_splits_ranks[[#This Row],[20 okr ]]="DNF","DNF",RANK(km4_splits_ranks[[#This Row],[20 okr ]],[[20 okr ]],1))</f>
        <v>32</v>
      </c>
      <c r="AS39" s="48">
        <f>IF(km4_splits_ranks[[#This Row],[30 okr ]]="DNF","DNF",RANK(km4_splits_ranks[[#This Row],[30 okr ]],[[30 okr ]],1))</f>
        <v>33</v>
      </c>
      <c r="AT39" s="48">
        <f>IF(km4_splits_ranks[[#This Row],[40 okr ]]="DNF","DNF",RANK(km4_splits_ranks[[#This Row],[40 okr ]],[[40 okr ]],1))</f>
        <v>37</v>
      </c>
      <c r="AU39" s="48">
        <f>IF(km4_splits_ranks[[#This Row],[50 okr ]]="DNF","DNF",RANK(km4_splits_ranks[[#This Row],[50 okr ]],[[50 okr ]],1))</f>
        <v>36</v>
      </c>
      <c r="AV39" s="48">
        <f>IF(km4_splits_ranks[[#This Row],[60 okr ]]="DNF","DNF",RANK(km4_splits_ranks[[#This Row],[60 okr ]],[[60 okr ]],1))</f>
        <v>35</v>
      </c>
      <c r="AW39" s="48">
        <f>IF(km4_splits_ranks[[#This Row],[70 okr ]]="DNF","DNF",RANK(km4_splits_ranks[[#This Row],[70 okr ]],[[70 okr ]],1))</f>
        <v>37</v>
      </c>
      <c r="AX39" s="48">
        <f>IF(km4_splits_ranks[[#This Row],[80 okr ]]="DNF","DNF",RANK(km4_splits_ranks[[#This Row],[80 okr ]],[[80 okr ]],1))</f>
        <v>39</v>
      </c>
      <c r="AY39" s="48">
        <f>IF(km4_splits_ranks[[#This Row],[90 okr ]]="DNF","DNF",RANK(km4_splits_ranks[[#This Row],[90 okr ]],[[90 okr ]],1))</f>
        <v>39</v>
      </c>
      <c r="AZ39" s="48">
        <f>IF(km4_splits_ranks[[#This Row],[100 okr ]]="DNF","DNF",RANK(km4_splits_ranks[[#This Row],[100 okr ]],[[100 okr ]],1))</f>
        <v>38</v>
      </c>
      <c r="BA39" s="156">
        <f>IF(km4_splits_ranks[[#This Row],[105 okr ]]="DNF","DNF",RANK(km4_splits_ranks[[#This Row],[105 okr ]],[[105 okr ]],1))</f>
        <v>39</v>
      </c>
    </row>
    <row r="40" spans="2:53">
      <c r="B40" s="4">
        <f>laps_times[[#This Row],[poř]]</f>
        <v>37</v>
      </c>
      <c r="C40" s="1">
        <f>laps_times[[#This Row],[s.č.]]</f>
        <v>68</v>
      </c>
      <c r="D40" s="1" t="str">
        <f>laps_times[[#This Row],[jméno]]</f>
        <v>Šíma Jan</v>
      </c>
      <c r="E40" s="2">
        <f>laps_times[[#This Row],[roč]]</f>
        <v>1970</v>
      </c>
      <c r="F40" s="2" t="str">
        <f>laps_times[[#This Row],[kat]]</f>
        <v>M40</v>
      </c>
      <c r="G40" s="2">
        <f>laps_times[[#This Row],[poř_kat]]</f>
        <v>15</v>
      </c>
      <c r="H40" s="1" t="str">
        <f>IF(ISBLANK(laps_times[[#This Row],[klub]]),"-",laps_times[[#This Row],[klub]])</f>
        <v>Cyklo Outdoor Netolice</v>
      </c>
      <c r="I40" s="138">
        <f>laps_times[[#This Row],[celk. čas]]</f>
        <v>0.15689930555555556</v>
      </c>
      <c r="J40" s="28">
        <f>SUM(laps_times[[#This Row],[1]:[10]])</f>
        <v>1.4481481481481481E-2</v>
      </c>
      <c r="K40" s="29">
        <f>SUM(laps_times[[#This Row],[11]:[20]])</f>
        <v>1.3888310185185184E-2</v>
      </c>
      <c r="L40" s="29">
        <f>SUM(laps_times[[#This Row],[21]:[30]])</f>
        <v>1.3876273148148148E-2</v>
      </c>
      <c r="M40" s="29">
        <f>SUM(laps_times[[#This Row],[31]:[40]])</f>
        <v>1.4180671296296297E-2</v>
      </c>
      <c r="N40" s="29">
        <f>SUM(laps_times[[#This Row],[41]:[50]])</f>
        <v>1.4816435185185186E-2</v>
      </c>
      <c r="O40" s="29">
        <f>SUM(laps_times[[#This Row],[51]:[60]])</f>
        <v>1.5006712962962963E-2</v>
      </c>
      <c r="P40" s="29">
        <f>SUM(laps_times[[#This Row],[61]:[70]])</f>
        <v>1.5047916666666664E-2</v>
      </c>
      <c r="Q40" s="29">
        <f>SUM(laps_times[[#This Row],[71]:[80]])</f>
        <v>1.5928356481481481E-2</v>
      </c>
      <c r="R40" s="29">
        <f>SUM(laps_times[[#This Row],[81]:[90]])</f>
        <v>1.5853240740740741E-2</v>
      </c>
      <c r="S40" s="29">
        <f>SUM(laps_times[[#This Row],[91]:[100]])</f>
        <v>1.6104861111111111E-2</v>
      </c>
      <c r="T40" s="30">
        <f>SUM(laps_times[[#This Row],[101]:[105]])</f>
        <v>7.7150462962962962E-3</v>
      </c>
      <c r="U40" s="44">
        <f>IF(km4_splits_ranks[[#This Row],[1 - 10]]="DNF","DNF",RANK(km4_splits_ranks[[#This Row],[1 - 10]],[1 - 10],1))</f>
        <v>39</v>
      </c>
      <c r="V40" s="45">
        <f>IF(km4_splits_ranks[[#This Row],[11 - 20]]="DNF","DNF",RANK(km4_splits_ranks[[#This Row],[11 - 20]],[11 - 20],1))</f>
        <v>44</v>
      </c>
      <c r="W40" s="45">
        <f>IF(km4_splits_ranks[[#This Row],[21 - 30]]="DNF","DNF",RANK(km4_splits_ranks[[#This Row],[21 - 30]],[21 - 30],1))</f>
        <v>44</v>
      </c>
      <c r="X40" s="45">
        <f>IF(km4_splits_ranks[[#This Row],[31 - 40]]="DNF","DNF",RANK(km4_splits_ranks[[#This Row],[31 - 40]],[31 - 40],1))</f>
        <v>40</v>
      </c>
      <c r="Y40" s="45">
        <f>IF(km4_splits_ranks[[#This Row],[41 - 50]]="DNF","DNF",RANK(km4_splits_ranks[[#This Row],[41 - 50]],[41 - 50],1))</f>
        <v>48</v>
      </c>
      <c r="Z40" s="45">
        <f>IF(km4_splits_ranks[[#This Row],[51 - 60]]="DNF","DNF",RANK(km4_splits_ranks[[#This Row],[51 - 60]],[51 - 60],1))</f>
        <v>44</v>
      </c>
      <c r="AA40" s="45">
        <f>IF(km4_splits_ranks[[#This Row],[61 - 70]]="DNF","DNF",RANK(km4_splits_ranks[[#This Row],[61 - 70]],[61 - 70],1))</f>
        <v>38</v>
      </c>
      <c r="AB40" s="45">
        <f>IF(km4_splits_ranks[[#This Row],[71 - 80]]="DNF","DNF",RANK(km4_splits_ranks[[#This Row],[71 - 80]],[71 - 80],1))</f>
        <v>43</v>
      </c>
      <c r="AC40" s="45">
        <f>IF(km4_splits_ranks[[#This Row],[81 - 90]]="DNF","DNF",RANK(km4_splits_ranks[[#This Row],[81 - 90]],[81 - 90],1))</f>
        <v>38</v>
      </c>
      <c r="AD40" s="45">
        <f>IF(km4_splits_ranks[[#This Row],[91 - 100]]="DNF","DNF",RANK(km4_splits_ranks[[#This Row],[91 - 100]],[91 - 100],1))</f>
        <v>37</v>
      </c>
      <c r="AE40" s="46">
        <f>IF(km4_splits_ranks[[#This Row],[101 - 105]]="DNF","DNF",RANK(km4_splits_ranks[[#This Row],[101 - 105]],[101 - 105],1))</f>
        <v>34</v>
      </c>
      <c r="AF40" s="21">
        <f>km4_splits_ranks[[#This Row],[1 - 10]]</f>
        <v>1.4481481481481481E-2</v>
      </c>
      <c r="AG40" s="17">
        <f>IF(km4_splits_ranks[[#This Row],[11 - 20]]="DNF","DNF",km4_splits_ranks[[#This Row],[10 okr ]]+km4_splits_ranks[[#This Row],[11 - 20]])</f>
        <v>2.8369791666666665E-2</v>
      </c>
      <c r="AH40" s="17">
        <f>IF(km4_splits_ranks[[#This Row],[21 - 30]]="DNF","DNF",km4_splits_ranks[[#This Row],[20 okr ]]+km4_splits_ranks[[#This Row],[21 - 30]])</f>
        <v>4.2246064814814813E-2</v>
      </c>
      <c r="AI40" s="17">
        <f>IF(km4_splits_ranks[[#This Row],[31 - 40]]="DNF","DNF",km4_splits_ranks[[#This Row],[30 okr ]]+km4_splits_ranks[[#This Row],[31 - 40]])</f>
        <v>5.6426736111111112E-2</v>
      </c>
      <c r="AJ40" s="17">
        <f>IF(km4_splits_ranks[[#This Row],[41 - 50]]="DNF","DNF",km4_splits_ranks[[#This Row],[40 okr ]]+km4_splits_ranks[[#This Row],[41 - 50]])</f>
        <v>7.1243171296296301E-2</v>
      </c>
      <c r="AK40" s="17">
        <f>IF(km4_splits_ranks[[#This Row],[51 - 60]]="DNF","DNF",km4_splits_ranks[[#This Row],[50 okr ]]+km4_splits_ranks[[#This Row],[51 - 60]])</f>
        <v>8.6249884259259266E-2</v>
      </c>
      <c r="AL40" s="17">
        <f>IF(km4_splits_ranks[[#This Row],[61 - 70]]="DNF","DNF",km4_splits_ranks[[#This Row],[60 okr ]]+km4_splits_ranks[[#This Row],[61 - 70]])</f>
        <v>0.10129780092592593</v>
      </c>
      <c r="AM40" s="17">
        <f>IF(km4_splits_ranks[[#This Row],[71 - 80]]="DNF","DNF",km4_splits_ranks[[#This Row],[70 okr ]]+km4_splits_ranks[[#This Row],[71 - 80]])</f>
        <v>0.11722615740740741</v>
      </c>
      <c r="AN40" s="17">
        <f>IF(km4_splits_ranks[[#This Row],[81 - 90]]="DNF","DNF",km4_splits_ranks[[#This Row],[80 okr ]]+km4_splits_ranks[[#This Row],[81 - 90]])</f>
        <v>0.13307939814814815</v>
      </c>
      <c r="AO40" s="17">
        <f>IF(km4_splits_ranks[[#This Row],[91 - 100]]="DNF","DNF",km4_splits_ranks[[#This Row],[90 okr ]]+km4_splits_ranks[[#This Row],[91 - 100]])</f>
        <v>0.14918425925925927</v>
      </c>
      <c r="AP40" s="22">
        <f>IF(km4_splits_ranks[[#This Row],[101 - 105]]="DNF","DNF",km4_splits_ranks[[#This Row],[100 okr ]]+km4_splits_ranks[[#This Row],[101 - 105]])</f>
        <v>0.15689930555555556</v>
      </c>
      <c r="AQ40" s="47">
        <f>IF(km4_splits_ranks[[#This Row],[10 okr ]]="DNF","DNF",RANK(km4_splits_ranks[[#This Row],[10 okr ]],[[10 okr ]],1))</f>
        <v>39</v>
      </c>
      <c r="AR40" s="48">
        <f>IF(km4_splits_ranks[[#This Row],[20 okr ]]="DNF","DNF",RANK(km4_splits_ranks[[#This Row],[20 okr ]],[[20 okr ]],1))</f>
        <v>41</v>
      </c>
      <c r="AS40" s="48">
        <f>IF(km4_splits_ranks[[#This Row],[30 okr ]]="DNF","DNF",RANK(km4_splits_ranks[[#This Row],[30 okr ]],[[30 okr ]],1))</f>
        <v>41</v>
      </c>
      <c r="AT40" s="48">
        <f>IF(km4_splits_ranks[[#This Row],[40 okr ]]="DNF","DNF",RANK(km4_splits_ranks[[#This Row],[40 okr ]],[[40 okr ]],1))</f>
        <v>41</v>
      </c>
      <c r="AU40" s="48">
        <f>IF(km4_splits_ranks[[#This Row],[50 okr ]]="DNF","DNF",RANK(km4_splits_ranks[[#This Row],[50 okr ]],[[50 okr ]],1))</f>
        <v>43</v>
      </c>
      <c r="AV40" s="48">
        <f>IF(km4_splits_ranks[[#This Row],[60 okr ]]="DNF","DNF",RANK(km4_splits_ranks[[#This Row],[60 okr ]],[[60 okr ]],1))</f>
        <v>45</v>
      </c>
      <c r="AW40" s="48">
        <f>IF(km4_splits_ranks[[#This Row],[70 okr ]]="DNF","DNF",RANK(km4_splits_ranks[[#This Row],[70 okr ]],[[70 okr ]],1))</f>
        <v>43</v>
      </c>
      <c r="AX40" s="48">
        <f>IF(km4_splits_ranks[[#This Row],[80 okr ]]="DNF","DNF",RANK(km4_splits_ranks[[#This Row],[80 okr ]],[[80 okr ]],1))</f>
        <v>42</v>
      </c>
      <c r="AY40" s="48">
        <f>IF(km4_splits_ranks[[#This Row],[90 okr ]]="DNF","DNF",RANK(km4_splits_ranks[[#This Row],[90 okr ]],[[90 okr ]],1))</f>
        <v>40</v>
      </c>
      <c r="AZ40" s="48">
        <f>IF(km4_splits_ranks[[#This Row],[100 okr ]]="DNF","DNF",RANK(km4_splits_ranks[[#This Row],[100 okr ]],[[100 okr ]],1))</f>
        <v>39</v>
      </c>
      <c r="BA40" s="156">
        <f>IF(km4_splits_ranks[[#This Row],[105 okr ]]="DNF","DNF",RANK(km4_splits_ranks[[#This Row],[105 okr ]],[[105 okr ]],1))</f>
        <v>40</v>
      </c>
    </row>
    <row r="41" spans="2:53">
      <c r="B41" s="4">
        <f>laps_times[[#This Row],[poř]]</f>
        <v>38</v>
      </c>
      <c r="C41" s="1">
        <f>laps_times[[#This Row],[s.č.]]</f>
        <v>80</v>
      </c>
      <c r="D41" s="1" t="str">
        <f>laps_times[[#This Row],[jméno]]</f>
        <v>Vondrášek Štěpán</v>
      </c>
      <c r="E41" s="2">
        <f>laps_times[[#This Row],[roč]]</f>
        <v>1980</v>
      </c>
      <c r="F41" s="2" t="str">
        <f>laps_times[[#This Row],[kat]]</f>
        <v>M30</v>
      </c>
      <c r="G41" s="2">
        <f>laps_times[[#This Row],[poř_kat]]</f>
        <v>9</v>
      </c>
      <c r="H41" s="1" t="str">
        <f>IF(ISBLANK(laps_times[[#This Row],[klub]]),"-",laps_times[[#This Row],[klub]])</f>
        <v>SK Čtyři Dvory</v>
      </c>
      <c r="I41" s="138">
        <f>laps_times[[#This Row],[celk. čas]]</f>
        <v>0.15836805555555555</v>
      </c>
      <c r="J41" s="28">
        <f>SUM(laps_times[[#This Row],[1]:[10]])</f>
        <v>1.4193749999999998E-2</v>
      </c>
      <c r="K41" s="29">
        <f>SUM(laps_times[[#This Row],[11]:[20]])</f>
        <v>1.3475694444444445E-2</v>
      </c>
      <c r="L41" s="29">
        <f>SUM(laps_times[[#This Row],[21]:[30]])</f>
        <v>1.3469328703703706E-2</v>
      </c>
      <c r="M41" s="29">
        <f>SUM(laps_times[[#This Row],[31]:[40]])</f>
        <v>1.3717592592592592E-2</v>
      </c>
      <c r="N41" s="29">
        <f>SUM(laps_times[[#This Row],[41]:[50]])</f>
        <v>1.4227546296296295E-2</v>
      </c>
      <c r="O41" s="29">
        <f>SUM(laps_times[[#This Row],[51]:[60]])</f>
        <v>1.5089814814814813E-2</v>
      </c>
      <c r="P41" s="29">
        <f>SUM(laps_times[[#This Row],[61]:[70]])</f>
        <v>1.5736574074074076E-2</v>
      </c>
      <c r="Q41" s="29">
        <f>SUM(laps_times[[#This Row],[71]:[80]])</f>
        <v>1.4969560185185185E-2</v>
      </c>
      <c r="R41" s="29">
        <f>SUM(laps_times[[#This Row],[81]:[90]])</f>
        <v>1.6873842592592593E-2</v>
      </c>
      <c r="S41" s="29">
        <f>SUM(laps_times[[#This Row],[91]:[100]])</f>
        <v>1.8028819444444448E-2</v>
      </c>
      <c r="T41" s="30">
        <f>SUM(laps_times[[#This Row],[101]:[105]])</f>
        <v>8.5854166666666665E-3</v>
      </c>
      <c r="U41" s="44">
        <f>IF(km4_splits_ranks[[#This Row],[1 - 10]]="DNF","DNF",RANK(km4_splits_ranks[[#This Row],[1 - 10]],[1 - 10],1))</f>
        <v>37</v>
      </c>
      <c r="V41" s="45">
        <f>IF(km4_splits_ranks[[#This Row],[11 - 20]]="DNF","DNF",RANK(km4_splits_ranks[[#This Row],[11 - 20]],[11 - 20],1))</f>
        <v>37</v>
      </c>
      <c r="W41" s="45">
        <f>IF(km4_splits_ranks[[#This Row],[21 - 30]]="DNF","DNF",RANK(km4_splits_ranks[[#This Row],[21 - 30]],[21 - 30],1))</f>
        <v>32</v>
      </c>
      <c r="X41" s="45">
        <f>IF(km4_splits_ranks[[#This Row],[31 - 40]]="DNF","DNF",RANK(km4_splits_ranks[[#This Row],[31 - 40]],[31 - 40],1))</f>
        <v>26</v>
      </c>
      <c r="Y41" s="45">
        <f>IF(km4_splits_ranks[[#This Row],[41 - 50]]="DNF","DNF",RANK(km4_splits_ranks[[#This Row],[41 - 50]],[41 - 50],1))</f>
        <v>39</v>
      </c>
      <c r="Z41" s="45">
        <f>IF(km4_splits_ranks[[#This Row],[51 - 60]]="DNF","DNF",RANK(km4_splits_ranks[[#This Row],[51 - 60]],[51 - 60],1))</f>
        <v>45</v>
      </c>
      <c r="AA41" s="45">
        <f>IF(km4_splits_ranks[[#This Row],[61 - 70]]="DNF","DNF",RANK(km4_splits_ranks[[#This Row],[61 - 70]],[61 - 70],1))</f>
        <v>45</v>
      </c>
      <c r="AB41" s="45">
        <f>IF(km4_splits_ranks[[#This Row],[71 - 80]]="DNF","DNF",RANK(km4_splits_ranks[[#This Row],[71 - 80]],[71 - 80],1))</f>
        <v>37</v>
      </c>
      <c r="AC41" s="45">
        <f>IF(km4_splits_ranks[[#This Row],[81 - 90]]="DNF","DNF",RANK(km4_splits_ranks[[#This Row],[81 - 90]],[81 - 90],1))</f>
        <v>48</v>
      </c>
      <c r="AD41" s="45">
        <f>IF(km4_splits_ranks[[#This Row],[91 - 100]]="DNF","DNF",RANK(km4_splits_ranks[[#This Row],[91 - 100]],[91 - 100],1))</f>
        <v>55</v>
      </c>
      <c r="AE41" s="46">
        <f>IF(km4_splits_ranks[[#This Row],[101 - 105]]="DNF","DNF",RANK(km4_splits_ranks[[#This Row],[101 - 105]],[101 - 105],1))</f>
        <v>54</v>
      </c>
      <c r="AF41" s="21">
        <f>km4_splits_ranks[[#This Row],[1 - 10]]</f>
        <v>1.4193749999999998E-2</v>
      </c>
      <c r="AG41" s="17">
        <f>IF(km4_splits_ranks[[#This Row],[11 - 20]]="DNF","DNF",km4_splits_ranks[[#This Row],[10 okr ]]+km4_splits_ranks[[#This Row],[11 - 20]])</f>
        <v>2.7669444444444441E-2</v>
      </c>
      <c r="AH41" s="17">
        <f>IF(km4_splits_ranks[[#This Row],[21 - 30]]="DNF","DNF",km4_splits_ranks[[#This Row],[20 okr ]]+km4_splits_ranks[[#This Row],[21 - 30]])</f>
        <v>4.113877314814815E-2</v>
      </c>
      <c r="AI41" s="17">
        <f>IF(km4_splits_ranks[[#This Row],[31 - 40]]="DNF","DNF",km4_splits_ranks[[#This Row],[30 okr ]]+km4_splits_ranks[[#This Row],[31 - 40]])</f>
        <v>5.4856365740740744E-2</v>
      </c>
      <c r="AJ41" s="17">
        <f>IF(km4_splits_ranks[[#This Row],[41 - 50]]="DNF","DNF",km4_splits_ranks[[#This Row],[40 okr ]]+km4_splits_ranks[[#This Row],[41 - 50]])</f>
        <v>6.9083912037037037E-2</v>
      </c>
      <c r="AK41" s="17">
        <f>IF(km4_splits_ranks[[#This Row],[51 - 60]]="DNF","DNF",km4_splits_ranks[[#This Row],[50 okr ]]+km4_splits_ranks[[#This Row],[51 - 60]])</f>
        <v>8.4173726851851843E-2</v>
      </c>
      <c r="AL41" s="17">
        <f>IF(km4_splits_ranks[[#This Row],[61 - 70]]="DNF","DNF",km4_splits_ranks[[#This Row],[60 okr ]]+km4_splits_ranks[[#This Row],[61 - 70]])</f>
        <v>9.9910300925925927E-2</v>
      </c>
      <c r="AM41" s="17">
        <f>IF(km4_splits_ranks[[#This Row],[71 - 80]]="DNF","DNF",km4_splits_ranks[[#This Row],[70 okr ]]+km4_splits_ranks[[#This Row],[71 - 80]])</f>
        <v>0.11487986111111111</v>
      </c>
      <c r="AN41" s="17">
        <f>IF(km4_splits_ranks[[#This Row],[81 - 90]]="DNF","DNF",km4_splits_ranks[[#This Row],[80 okr ]]+km4_splits_ranks[[#This Row],[81 - 90]])</f>
        <v>0.13175370370370371</v>
      </c>
      <c r="AO41" s="17">
        <f>IF(km4_splits_ranks[[#This Row],[91 - 100]]="DNF","DNF",km4_splits_ranks[[#This Row],[90 okr ]]+km4_splits_ranks[[#This Row],[91 - 100]])</f>
        <v>0.14978252314814816</v>
      </c>
      <c r="AP41" s="22">
        <f>IF(km4_splits_ranks[[#This Row],[101 - 105]]="DNF","DNF",km4_splits_ranks[[#This Row],[100 okr ]]+km4_splits_ranks[[#This Row],[101 - 105]])</f>
        <v>0.15836793981481484</v>
      </c>
      <c r="AQ41" s="47">
        <f>IF(km4_splits_ranks[[#This Row],[10 okr ]]="DNF","DNF",RANK(km4_splits_ranks[[#This Row],[10 okr ]],[[10 okr ]],1))</f>
        <v>37</v>
      </c>
      <c r="AR41" s="48">
        <f>IF(km4_splits_ranks[[#This Row],[20 okr ]]="DNF","DNF",RANK(km4_splits_ranks[[#This Row],[20 okr ]],[[20 okr ]],1))</f>
        <v>37</v>
      </c>
      <c r="AS41" s="48">
        <f>IF(km4_splits_ranks[[#This Row],[30 okr ]]="DNF","DNF",RANK(km4_splits_ranks[[#This Row],[30 okr ]],[[30 okr ]],1))</f>
        <v>35</v>
      </c>
      <c r="AT41" s="48">
        <f>IF(km4_splits_ranks[[#This Row],[40 okr ]]="DNF","DNF",RANK(km4_splits_ranks[[#This Row],[40 okr ]],[[40 okr ]],1))</f>
        <v>30</v>
      </c>
      <c r="AU41" s="48">
        <f>IF(km4_splits_ranks[[#This Row],[50 okr ]]="DNF","DNF",RANK(km4_splits_ranks[[#This Row],[50 okr ]],[[50 okr ]],1))</f>
        <v>30</v>
      </c>
      <c r="AV41" s="48">
        <f>IF(km4_splits_ranks[[#This Row],[60 okr ]]="DNF","DNF",RANK(km4_splits_ranks[[#This Row],[60 okr ]],[[60 okr ]],1))</f>
        <v>33</v>
      </c>
      <c r="AW41" s="48">
        <f>IF(km4_splits_ranks[[#This Row],[70 okr ]]="DNF","DNF",RANK(km4_splits_ranks[[#This Row],[70 okr ]],[[70 okr ]],1))</f>
        <v>38</v>
      </c>
      <c r="AX41" s="48">
        <f>IF(km4_splits_ranks[[#This Row],[80 okr ]]="DNF","DNF",RANK(km4_splits_ranks[[#This Row],[80 okr ]],[[80 okr ]],1))</f>
        <v>36</v>
      </c>
      <c r="AY41" s="48">
        <f>IF(km4_splits_ranks[[#This Row],[90 okr ]]="DNF","DNF",RANK(km4_splits_ranks[[#This Row],[90 okr ]],[[90 okr ]],1))</f>
        <v>37</v>
      </c>
      <c r="AZ41" s="48">
        <f>IF(km4_splits_ranks[[#This Row],[100 okr ]]="DNF","DNF",RANK(km4_splits_ranks[[#This Row],[100 okr ]],[[100 okr ]],1))</f>
        <v>40</v>
      </c>
      <c r="BA41" s="156">
        <f>IF(km4_splits_ranks[[#This Row],[105 okr ]]="DNF","DNF",RANK(km4_splits_ranks[[#This Row],[105 okr ]],[[105 okr ]],1))</f>
        <v>41</v>
      </c>
    </row>
    <row r="42" spans="2:53">
      <c r="B42" s="4">
        <f>laps_times[[#This Row],[poř]]</f>
        <v>39</v>
      </c>
      <c r="C42" s="1">
        <f>laps_times[[#This Row],[s.č.]]</f>
        <v>89</v>
      </c>
      <c r="D42" s="1" t="str">
        <f>laps_times[[#This Row],[jméno]]</f>
        <v>Teplý Ondřej</v>
      </c>
      <c r="E42" s="2">
        <f>laps_times[[#This Row],[roč]]</f>
        <v>1978</v>
      </c>
      <c r="F42" s="2" t="str">
        <f>laps_times[[#This Row],[kat]]</f>
        <v>M40</v>
      </c>
      <c r="G42" s="2">
        <f>laps_times[[#This Row],[poř_kat]]</f>
        <v>16</v>
      </c>
      <c r="H42" s="1" t="str">
        <f>IF(ISBLANK(laps_times[[#This Row],[klub]]),"-",laps_times[[#This Row],[klub]])</f>
        <v>Hisport Team</v>
      </c>
      <c r="I42" s="138">
        <f>laps_times[[#This Row],[celk. čas]]</f>
        <v>0.15931828703703704</v>
      </c>
      <c r="J42" s="28">
        <f>SUM(laps_times[[#This Row],[1]:[10]])</f>
        <v>1.3124999999999998E-2</v>
      </c>
      <c r="K42" s="29">
        <f>SUM(laps_times[[#This Row],[11]:[20]])</f>
        <v>1.3060532407407406E-2</v>
      </c>
      <c r="L42" s="29">
        <f>SUM(laps_times[[#This Row],[21]:[30]])</f>
        <v>1.3721759259259258E-2</v>
      </c>
      <c r="M42" s="29">
        <f>SUM(laps_times[[#This Row],[31]:[40]])</f>
        <v>1.4225231481481481E-2</v>
      </c>
      <c r="N42" s="29">
        <f>SUM(laps_times[[#This Row],[41]:[50]])</f>
        <v>1.5290625E-2</v>
      </c>
      <c r="O42" s="29">
        <f>SUM(laps_times[[#This Row],[51]:[60]])</f>
        <v>1.5401273148148148E-2</v>
      </c>
      <c r="P42" s="29">
        <f>SUM(laps_times[[#This Row],[61]:[70]])</f>
        <v>1.621585648148148E-2</v>
      </c>
      <c r="Q42" s="29">
        <f>SUM(laps_times[[#This Row],[71]:[80]])</f>
        <v>1.6331597222222223E-2</v>
      </c>
      <c r="R42" s="29">
        <f>SUM(laps_times[[#This Row],[81]:[90]])</f>
        <v>1.7075462962962966E-2</v>
      </c>
      <c r="S42" s="29">
        <f>SUM(laps_times[[#This Row],[91]:[100]])</f>
        <v>1.6800578703703706E-2</v>
      </c>
      <c r="T42" s="30">
        <f>SUM(laps_times[[#This Row],[101]:[105]])</f>
        <v>8.0706018518518514E-3</v>
      </c>
      <c r="U42" s="44">
        <f>IF(km4_splits_ranks[[#This Row],[1 - 10]]="DNF","DNF",RANK(km4_splits_ranks[[#This Row],[1 - 10]],[1 - 10],1))</f>
        <v>16</v>
      </c>
      <c r="V42" s="45">
        <f>IF(km4_splits_ranks[[#This Row],[11 - 20]]="DNF","DNF",RANK(km4_splits_ranks[[#This Row],[11 - 20]],[11 - 20],1))</f>
        <v>26</v>
      </c>
      <c r="W42" s="45">
        <f>IF(km4_splits_ranks[[#This Row],[21 - 30]]="DNF","DNF",RANK(km4_splits_ranks[[#This Row],[21 - 30]],[21 - 30],1))</f>
        <v>37</v>
      </c>
      <c r="X42" s="45">
        <f>IF(km4_splits_ranks[[#This Row],[31 - 40]]="DNF","DNF",RANK(km4_splits_ranks[[#This Row],[31 - 40]],[31 - 40],1))</f>
        <v>41</v>
      </c>
      <c r="Y42" s="45">
        <f>IF(km4_splits_ranks[[#This Row],[41 - 50]]="DNF","DNF",RANK(km4_splits_ranks[[#This Row],[41 - 50]],[41 - 50],1))</f>
        <v>53</v>
      </c>
      <c r="Z42" s="45">
        <f>IF(km4_splits_ranks[[#This Row],[51 - 60]]="DNF","DNF",RANK(km4_splits_ranks[[#This Row],[51 - 60]],[51 - 60],1))</f>
        <v>52</v>
      </c>
      <c r="AA42" s="45">
        <f>IF(km4_splits_ranks[[#This Row],[61 - 70]]="DNF","DNF",RANK(km4_splits_ranks[[#This Row],[61 - 70]],[61 - 70],1))</f>
        <v>50</v>
      </c>
      <c r="AB42" s="45">
        <f>IF(km4_splits_ranks[[#This Row],[71 - 80]]="DNF","DNF",RANK(km4_splits_ranks[[#This Row],[71 - 80]],[71 - 80],1))</f>
        <v>48</v>
      </c>
      <c r="AC42" s="45">
        <f>IF(km4_splits_ranks[[#This Row],[81 - 90]]="DNF","DNF",RANK(km4_splits_ranks[[#This Row],[81 - 90]],[81 - 90],1))</f>
        <v>52</v>
      </c>
      <c r="AD42" s="45">
        <f>IF(km4_splits_ranks[[#This Row],[91 - 100]]="DNF","DNF",RANK(km4_splits_ranks[[#This Row],[91 - 100]],[91 - 100],1))</f>
        <v>46</v>
      </c>
      <c r="AE42" s="46">
        <f>IF(km4_splits_ranks[[#This Row],[101 - 105]]="DNF","DNF",RANK(km4_splits_ranks[[#This Row],[101 - 105]],[101 - 105],1))</f>
        <v>43</v>
      </c>
      <c r="AF42" s="21">
        <f>km4_splits_ranks[[#This Row],[1 - 10]]</f>
        <v>1.3124999999999998E-2</v>
      </c>
      <c r="AG42" s="17">
        <f>IF(km4_splits_ranks[[#This Row],[11 - 20]]="DNF","DNF",km4_splits_ranks[[#This Row],[10 okr ]]+km4_splits_ranks[[#This Row],[11 - 20]])</f>
        <v>2.6185532407407404E-2</v>
      </c>
      <c r="AH42" s="17">
        <f>IF(km4_splits_ranks[[#This Row],[21 - 30]]="DNF","DNF",km4_splits_ranks[[#This Row],[20 okr ]]+km4_splits_ranks[[#This Row],[21 - 30]])</f>
        <v>3.9907291666666664E-2</v>
      </c>
      <c r="AI42" s="17">
        <f>IF(km4_splits_ranks[[#This Row],[31 - 40]]="DNF","DNF",km4_splits_ranks[[#This Row],[30 okr ]]+km4_splits_ranks[[#This Row],[31 - 40]])</f>
        <v>5.4132523148148148E-2</v>
      </c>
      <c r="AJ42" s="17">
        <f>IF(km4_splits_ranks[[#This Row],[41 - 50]]="DNF","DNF",km4_splits_ranks[[#This Row],[40 okr ]]+km4_splits_ranks[[#This Row],[41 - 50]])</f>
        <v>6.942314814814815E-2</v>
      </c>
      <c r="AK42" s="17">
        <f>IF(km4_splits_ranks[[#This Row],[51 - 60]]="DNF","DNF",km4_splits_ranks[[#This Row],[50 okr ]]+km4_splits_ranks[[#This Row],[51 - 60]])</f>
        <v>8.4824421296296304E-2</v>
      </c>
      <c r="AL42" s="17">
        <f>IF(km4_splits_ranks[[#This Row],[61 - 70]]="DNF","DNF",km4_splits_ranks[[#This Row],[60 okr ]]+km4_splits_ranks[[#This Row],[61 - 70]])</f>
        <v>0.10104027777777778</v>
      </c>
      <c r="AM42" s="17">
        <f>IF(km4_splits_ranks[[#This Row],[71 - 80]]="DNF","DNF",km4_splits_ranks[[#This Row],[70 okr ]]+km4_splits_ranks[[#This Row],[71 - 80]])</f>
        <v>0.11737187500000001</v>
      </c>
      <c r="AN42" s="17">
        <f>IF(km4_splits_ranks[[#This Row],[81 - 90]]="DNF","DNF",km4_splits_ranks[[#This Row],[80 okr ]]+km4_splits_ranks[[#This Row],[81 - 90]])</f>
        <v>0.13444733796296299</v>
      </c>
      <c r="AO42" s="17">
        <f>IF(km4_splits_ranks[[#This Row],[91 - 100]]="DNF","DNF",km4_splits_ranks[[#This Row],[90 okr ]]+km4_splits_ranks[[#This Row],[91 - 100]])</f>
        <v>0.1512479166666667</v>
      </c>
      <c r="AP42" s="22">
        <f>IF(km4_splits_ranks[[#This Row],[101 - 105]]="DNF","DNF",km4_splits_ranks[[#This Row],[100 okr ]]+km4_splits_ranks[[#This Row],[101 - 105]])</f>
        <v>0.15931851851851855</v>
      </c>
      <c r="AQ42" s="47">
        <f>IF(km4_splits_ranks[[#This Row],[10 okr ]]="DNF","DNF",RANK(km4_splits_ranks[[#This Row],[10 okr ]],[[10 okr ]],1))</f>
        <v>16</v>
      </c>
      <c r="AR42" s="48">
        <f>IF(km4_splits_ranks[[#This Row],[20 okr ]]="DNF","DNF",RANK(km4_splits_ranks[[#This Row],[20 okr ]],[[20 okr ]],1))</f>
        <v>22</v>
      </c>
      <c r="AS42" s="48">
        <f>IF(km4_splits_ranks[[#This Row],[30 okr ]]="DNF","DNF",RANK(km4_splits_ranks[[#This Row],[30 okr ]],[[30 okr ]],1))</f>
        <v>25</v>
      </c>
      <c r="AT42" s="48">
        <f>IF(km4_splits_ranks[[#This Row],[40 okr ]]="DNF","DNF",RANK(km4_splits_ranks[[#This Row],[40 okr ]],[[40 okr ]],1))</f>
        <v>27</v>
      </c>
      <c r="AU42" s="48">
        <f>IF(km4_splits_ranks[[#This Row],[50 okr ]]="DNF","DNF",RANK(km4_splits_ranks[[#This Row],[50 okr ]],[[50 okr ]],1))</f>
        <v>34</v>
      </c>
      <c r="AV42" s="48">
        <f>IF(km4_splits_ranks[[#This Row],[60 okr ]]="DNF","DNF",RANK(km4_splits_ranks[[#This Row],[60 okr ]],[[60 okr ]],1))</f>
        <v>39</v>
      </c>
      <c r="AW42" s="48">
        <f>IF(km4_splits_ranks[[#This Row],[70 okr ]]="DNF","DNF",RANK(km4_splits_ranks[[#This Row],[70 okr ]],[[70 okr ]],1))</f>
        <v>42</v>
      </c>
      <c r="AX42" s="48">
        <f>IF(km4_splits_ranks[[#This Row],[80 okr ]]="DNF","DNF",RANK(km4_splits_ranks[[#This Row],[80 okr ]],[[80 okr ]],1))</f>
        <v>43</v>
      </c>
      <c r="AY42" s="48">
        <f>IF(km4_splits_ranks[[#This Row],[90 okr ]]="DNF","DNF",RANK(km4_splits_ranks[[#This Row],[90 okr ]],[[90 okr ]],1))</f>
        <v>44</v>
      </c>
      <c r="AZ42" s="48">
        <f>IF(km4_splits_ranks[[#This Row],[100 okr ]]="DNF","DNF",RANK(km4_splits_ranks[[#This Row],[100 okr ]],[[100 okr ]],1))</f>
        <v>42</v>
      </c>
      <c r="BA42" s="156">
        <f>IF(km4_splits_ranks[[#This Row],[105 okr ]]="DNF","DNF",RANK(km4_splits_ranks[[#This Row],[105 okr ]],[[105 okr ]],1))</f>
        <v>42</v>
      </c>
    </row>
    <row r="43" spans="2:53">
      <c r="B43" s="4">
        <f>laps_times[[#This Row],[poř]]</f>
        <v>40</v>
      </c>
      <c r="C43" s="1">
        <f>laps_times[[#This Row],[s.č.]]</f>
        <v>36</v>
      </c>
      <c r="D43" s="1" t="str">
        <f>laps_times[[#This Row],[jméno]]</f>
        <v>Klíma Petr</v>
      </c>
      <c r="E43" s="2">
        <f>laps_times[[#This Row],[roč]]</f>
        <v>1996</v>
      </c>
      <c r="F43" s="2" t="str">
        <f>laps_times[[#This Row],[kat]]</f>
        <v>M20</v>
      </c>
      <c r="G43" s="2">
        <f>laps_times[[#This Row],[poř_kat]]</f>
        <v>1</v>
      </c>
      <c r="H43" s="1" t="str">
        <f>IF(ISBLANK(laps_times[[#This Row],[klub]]),"-",laps_times[[#This Row],[klub]])</f>
        <v>-</v>
      </c>
      <c r="I43" s="138">
        <f>laps_times[[#This Row],[celk. čas]]</f>
        <v>0.15935300925925924</v>
      </c>
      <c r="J43" s="28">
        <f>SUM(laps_times[[#This Row],[1]:[10]])</f>
        <v>1.529016203703704E-2</v>
      </c>
      <c r="K43" s="29">
        <f>SUM(laps_times[[#This Row],[11]:[20]])</f>
        <v>1.4432638888888889E-2</v>
      </c>
      <c r="L43" s="29">
        <f>SUM(laps_times[[#This Row],[21]:[30]])</f>
        <v>1.4294791666666666E-2</v>
      </c>
      <c r="M43" s="29">
        <f>SUM(laps_times[[#This Row],[31]:[40]])</f>
        <v>1.4529976851851851E-2</v>
      </c>
      <c r="N43" s="29">
        <f>SUM(laps_times[[#This Row],[41]:[50]])</f>
        <v>1.4592476851851851E-2</v>
      </c>
      <c r="O43" s="29">
        <f>SUM(laps_times[[#This Row],[51]:[60]])</f>
        <v>1.4666435185185187E-2</v>
      </c>
      <c r="P43" s="29">
        <f>SUM(laps_times[[#This Row],[61]:[70]])</f>
        <v>1.5282870370370372E-2</v>
      </c>
      <c r="Q43" s="29">
        <f>SUM(laps_times[[#This Row],[71]:[80]])</f>
        <v>1.5688194444444446E-2</v>
      </c>
      <c r="R43" s="29">
        <f>SUM(laps_times[[#This Row],[81]:[90]])</f>
        <v>1.659814814814815E-2</v>
      </c>
      <c r="S43" s="29">
        <f>SUM(laps_times[[#This Row],[91]:[100]])</f>
        <v>1.6318518518518517E-2</v>
      </c>
      <c r="T43" s="30">
        <f>SUM(laps_times[[#This Row],[101]:[105]])</f>
        <v>7.6587962962962955E-3</v>
      </c>
      <c r="U43" s="44">
        <f>IF(km4_splits_ranks[[#This Row],[1 - 10]]="DNF","DNF",RANK(km4_splits_ranks[[#This Row],[1 - 10]],[1 - 10],1))</f>
        <v>58</v>
      </c>
      <c r="V43" s="45">
        <f>IF(km4_splits_ranks[[#This Row],[11 - 20]]="DNF","DNF",RANK(km4_splits_ranks[[#This Row],[11 - 20]],[11 - 20],1))</f>
        <v>53</v>
      </c>
      <c r="W43" s="45">
        <f>IF(km4_splits_ranks[[#This Row],[21 - 30]]="DNF","DNF",RANK(km4_splits_ranks[[#This Row],[21 - 30]],[21 - 30],1))</f>
        <v>47</v>
      </c>
      <c r="X43" s="45">
        <f>IF(km4_splits_ranks[[#This Row],[31 - 40]]="DNF","DNF",RANK(km4_splits_ranks[[#This Row],[31 - 40]],[31 - 40],1))</f>
        <v>48</v>
      </c>
      <c r="Y43" s="45">
        <f>IF(km4_splits_ranks[[#This Row],[41 - 50]]="DNF","DNF",RANK(km4_splits_ranks[[#This Row],[41 - 50]],[41 - 50],1))</f>
        <v>46</v>
      </c>
      <c r="Z43" s="45">
        <f>IF(km4_splits_ranks[[#This Row],[51 - 60]]="DNF","DNF",RANK(km4_splits_ranks[[#This Row],[51 - 60]],[51 - 60],1))</f>
        <v>38</v>
      </c>
      <c r="AA43" s="45">
        <f>IF(km4_splits_ranks[[#This Row],[61 - 70]]="DNF","DNF",RANK(km4_splits_ranks[[#This Row],[61 - 70]],[61 - 70],1))</f>
        <v>41</v>
      </c>
      <c r="AB43" s="45">
        <f>IF(km4_splits_ranks[[#This Row],[71 - 80]]="DNF","DNF",RANK(km4_splits_ranks[[#This Row],[71 - 80]],[71 - 80],1))</f>
        <v>40</v>
      </c>
      <c r="AC43" s="45">
        <f>IF(km4_splits_ranks[[#This Row],[81 - 90]]="DNF","DNF",RANK(km4_splits_ranks[[#This Row],[81 - 90]],[81 - 90],1))</f>
        <v>45</v>
      </c>
      <c r="AD43" s="45">
        <f>IF(km4_splits_ranks[[#This Row],[91 - 100]]="DNF","DNF",RANK(km4_splits_ranks[[#This Row],[91 - 100]],[91 - 100],1))</f>
        <v>39</v>
      </c>
      <c r="AE43" s="46">
        <f>IF(km4_splits_ranks[[#This Row],[101 - 105]]="DNF","DNF",RANK(km4_splits_ranks[[#This Row],[101 - 105]],[101 - 105],1))</f>
        <v>32</v>
      </c>
      <c r="AF43" s="21">
        <f>km4_splits_ranks[[#This Row],[1 - 10]]</f>
        <v>1.529016203703704E-2</v>
      </c>
      <c r="AG43" s="17">
        <f>IF(km4_splits_ranks[[#This Row],[11 - 20]]="DNF","DNF",km4_splits_ranks[[#This Row],[10 okr ]]+km4_splits_ranks[[#This Row],[11 - 20]])</f>
        <v>2.9722800925925927E-2</v>
      </c>
      <c r="AH43" s="17">
        <f>IF(km4_splits_ranks[[#This Row],[21 - 30]]="DNF","DNF",km4_splits_ranks[[#This Row],[20 okr ]]+km4_splits_ranks[[#This Row],[21 - 30]])</f>
        <v>4.4017592592592594E-2</v>
      </c>
      <c r="AI43" s="17">
        <f>IF(km4_splits_ranks[[#This Row],[31 - 40]]="DNF","DNF",km4_splits_ranks[[#This Row],[30 okr ]]+km4_splits_ranks[[#This Row],[31 - 40]])</f>
        <v>5.8547569444444447E-2</v>
      </c>
      <c r="AJ43" s="17">
        <f>IF(km4_splits_ranks[[#This Row],[41 - 50]]="DNF","DNF",km4_splits_ranks[[#This Row],[40 okr ]]+km4_splits_ranks[[#This Row],[41 - 50]])</f>
        <v>7.3140046296296293E-2</v>
      </c>
      <c r="AK43" s="17">
        <f>IF(km4_splits_ranks[[#This Row],[51 - 60]]="DNF","DNF",km4_splits_ranks[[#This Row],[50 okr ]]+km4_splits_ranks[[#This Row],[51 - 60]])</f>
        <v>8.7806481481481485E-2</v>
      </c>
      <c r="AL43" s="17">
        <f>IF(km4_splits_ranks[[#This Row],[61 - 70]]="DNF","DNF",km4_splits_ranks[[#This Row],[60 okr ]]+km4_splits_ranks[[#This Row],[61 - 70]])</f>
        <v>0.10308935185185186</v>
      </c>
      <c r="AM43" s="17">
        <f>IF(km4_splits_ranks[[#This Row],[71 - 80]]="DNF","DNF",km4_splits_ranks[[#This Row],[70 okr ]]+km4_splits_ranks[[#This Row],[71 - 80]])</f>
        <v>0.1187775462962963</v>
      </c>
      <c r="AN43" s="17">
        <f>IF(km4_splits_ranks[[#This Row],[81 - 90]]="DNF","DNF",km4_splits_ranks[[#This Row],[80 okr ]]+km4_splits_ranks[[#This Row],[81 - 90]])</f>
        <v>0.13537569444444444</v>
      </c>
      <c r="AO43" s="17">
        <f>IF(km4_splits_ranks[[#This Row],[91 - 100]]="DNF","DNF",km4_splits_ranks[[#This Row],[90 okr ]]+km4_splits_ranks[[#This Row],[91 - 100]])</f>
        <v>0.15169421296296295</v>
      </c>
      <c r="AP43" s="22">
        <f>IF(km4_splits_ranks[[#This Row],[101 - 105]]="DNF","DNF",km4_splits_ranks[[#This Row],[100 okr ]]+km4_splits_ranks[[#This Row],[101 - 105]])</f>
        <v>0.15935300925925924</v>
      </c>
      <c r="AQ43" s="47">
        <f>IF(km4_splits_ranks[[#This Row],[10 okr ]]="DNF","DNF",RANK(km4_splits_ranks[[#This Row],[10 okr ]],[[10 okr ]],1))</f>
        <v>58</v>
      </c>
      <c r="AR43" s="48">
        <f>IF(km4_splits_ranks[[#This Row],[20 okr ]]="DNF","DNF",RANK(km4_splits_ranks[[#This Row],[20 okr ]],[[20 okr ]],1))</f>
        <v>53</v>
      </c>
      <c r="AS43" s="48">
        <f>IF(km4_splits_ranks[[#This Row],[30 okr ]]="DNF","DNF",RANK(km4_splits_ranks[[#This Row],[30 okr ]],[[30 okr ]],1))</f>
        <v>51</v>
      </c>
      <c r="AT43" s="48">
        <f>IF(km4_splits_ranks[[#This Row],[40 okr ]]="DNF","DNF",RANK(km4_splits_ranks[[#This Row],[40 okr ]],[[40 okr ]],1))</f>
        <v>48</v>
      </c>
      <c r="AU43" s="48">
        <f>IF(km4_splits_ranks[[#This Row],[50 okr ]]="DNF","DNF",RANK(km4_splits_ranks[[#This Row],[50 okr ]],[[50 okr ]],1))</f>
        <v>46</v>
      </c>
      <c r="AV43" s="48">
        <f>IF(km4_splits_ranks[[#This Row],[60 okr ]]="DNF","DNF",RANK(km4_splits_ranks[[#This Row],[60 okr ]],[[60 okr ]],1))</f>
        <v>47</v>
      </c>
      <c r="AW43" s="48">
        <f>IF(km4_splits_ranks[[#This Row],[70 okr ]]="DNF","DNF",RANK(km4_splits_ranks[[#This Row],[70 okr ]],[[70 okr ]],1))</f>
        <v>47</v>
      </c>
      <c r="AX43" s="48">
        <f>IF(km4_splits_ranks[[#This Row],[80 okr ]]="DNF","DNF",RANK(km4_splits_ranks[[#This Row],[80 okr ]],[[80 okr ]],1))</f>
        <v>46</v>
      </c>
      <c r="AY43" s="48">
        <f>IF(km4_splits_ranks[[#This Row],[90 okr ]]="DNF","DNF",RANK(km4_splits_ranks[[#This Row],[90 okr ]],[[90 okr ]],1))</f>
        <v>45</v>
      </c>
      <c r="AZ43" s="48">
        <f>IF(km4_splits_ranks[[#This Row],[100 okr ]]="DNF","DNF",RANK(km4_splits_ranks[[#This Row],[100 okr ]],[[100 okr ]],1))</f>
        <v>44</v>
      </c>
      <c r="BA43" s="156">
        <f>IF(km4_splits_ranks[[#This Row],[105 okr ]]="DNF","DNF",RANK(km4_splits_ranks[[#This Row],[105 okr ]],[[105 okr ]],1))</f>
        <v>43</v>
      </c>
    </row>
    <row r="44" spans="2:53">
      <c r="B44" s="4">
        <f>laps_times[[#This Row],[poř]]</f>
        <v>41</v>
      </c>
      <c r="C44" s="1">
        <f>laps_times[[#This Row],[s.č.]]</f>
        <v>32</v>
      </c>
      <c r="D44" s="1" t="str">
        <f>laps_times[[#This Row],[jméno]]</f>
        <v>Kakáčová Jana</v>
      </c>
      <c r="E44" s="2">
        <f>laps_times[[#This Row],[roč]]</f>
        <v>1971</v>
      </c>
      <c r="F44" s="2" t="str">
        <f>laps_times[[#This Row],[kat]]</f>
        <v>Z2</v>
      </c>
      <c r="G44" s="2">
        <f>laps_times[[#This Row],[poř_kat]]</f>
        <v>2</v>
      </c>
      <c r="H44" s="1" t="str">
        <f>IF(ISBLANK(laps_times[[#This Row],[klub]]),"-",laps_times[[#This Row],[klub]])</f>
        <v>Elite Sport Team Boskovice</v>
      </c>
      <c r="I44" s="138">
        <f>laps_times[[#This Row],[celk. čas]]</f>
        <v>0.16024884259259259</v>
      </c>
      <c r="J44" s="28">
        <f>SUM(laps_times[[#This Row],[1]:[10]])</f>
        <v>1.3529166666666669E-2</v>
      </c>
      <c r="K44" s="29">
        <f>SUM(laps_times[[#This Row],[11]:[20]])</f>
        <v>1.3207407407407407E-2</v>
      </c>
      <c r="L44" s="29">
        <f>SUM(laps_times[[#This Row],[21]:[30]])</f>
        <v>1.3748263888888886E-2</v>
      </c>
      <c r="M44" s="29">
        <f>SUM(laps_times[[#This Row],[31]:[40]])</f>
        <v>1.4117476851851853E-2</v>
      </c>
      <c r="N44" s="29">
        <f>SUM(laps_times[[#This Row],[41]:[50]])</f>
        <v>1.4586574074074078E-2</v>
      </c>
      <c r="O44" s="29">
        <f>SUM(laps_times[[#This Row],[51]:[60]])</f>
        <v>1.5098032407407407E-2</v>
      </c>
      <c r="P44" s="29">
        <f>SUM(laps_times[[#This Row],[61]:[70]])</f>
        <v>1.615729166666667E-2</v>
      </c>
      <c r="Q44" s="29">
        <f>SUM(laps_times[[#This Row],[71]:[80]])</f>
        <v>1.65755787037037E-2</v>
      </c>
      <c r="R44" s="29">
        <f>SUM(laps_times[[#This Row],[81]:[90]])</f>
        <v>1.7015509259259258E-2</v>
      </c>
      <c r="S44" s="29">
        <f>SUM(laps_times[[#This Row],[91]:[100]])</f>
        <v>1.7962152777777778E-2</v>
      </c>
      <c r="T44" s="30">
        <f>SUM(laps_times[[#This Row],[101]:[105]])</f>
        <v>8.2512731481481482E-3</v>
      </c>
      <c r="U44" s="44">
        <f>IF(km4_splits_ranks[[#This Row],[1 - 10]]="DNF","DNF",RANK(km4_splits_ranks[[#This Row],[1 - 10]],[1 - 10],1))</f>
        <v>24</v>
      </c>
      <c r="V44" s="45">
        <f>IF(km4_splits_ranks[[#This Row],[11 - 20]]="DNF","DNF",RANK(km4_splits_ranks[[#This Row],[11 - 20]],[11 - 20],1))</f>
        <v>31</v>
      </c>
      <c r="W44" s="45">
        <f>IF(km4_splits_ranks[[#This Row],[21 - 30]]="DNF","DNF",RANK(km4_splits_ranks[[#This Row],[21 - 30]],[21 - 30],1))</f>
        <v>38</v>
      </c>
      <c r="X44" s="45">
        <f>IF(km4_splits_ranks[[#This Row],[31 - 40]]="DNF","DNF",RANK(km4_splits_ranks[[#This Row],[31 - 40]],[31 - 40],1))</f>
        <v>38</v>
      </c>
      <c r="Y44" s="45">
        <f>IF(km4_splits_ranks[[#This Row],[41 - 50]]="DNF","DNF",RANK(km4_splits_ranks[[#This Row],[41 - 50]],[41 - 50],1))</f>
        <v>45</v>
      </c>
      <c r="Z44" s="45">
        <f>IF(km4_splits_ranks[[#This Row],[51 - 60]]="DNF","DNF",RANK(km4_splits_ranks[[#This Row],[51 - 60]],[51 - 60],1))</f>
        <v>46</v>
      </c>
      <c r="AA44" s="45">
        <f>IF(km4_splits_ranks[[#This Row],[61 - 70]]="DNF","DNF",RANK(km4_splits_ranks[[#This Row],[61 - 70]],[61 - 70],1))</f>
        <v>49</v>
      </c>
      <c r="AB44" s="45">
        <f>IF(km4_splits_ranks[[#This Row],[71 - 80]]="DNF","DNF",RANK(km4_splits_ranks[[#This Row],[71 - 80]],[71 - 80],1))</f>
        <v>51</v>
      </c>
      <c r="AC44" s="45">
        <f>IF(km4_splits_ranks[[#This Row],[81 - 90]]="DNF","DNF",RANK(km4_splits_ranks[[#This Row],[81 - 90]],[81 - 90],1))</f>
        <v>51</v>
      </c>
      <c r="AD44" s="45">
        <f>IF(km4_splits_ranks[[#This Row],[91 - 100]]="DNF","DNF",RANK(km4_splits_ranks[[#This Row],[91 - 100]],[91 - 100],1))</f>
        <v>54</v>
      </c>
      <c r="AE44" s="46">
        <f>IF(km4_splits_ranks[[#This Row],[101 - 105]]="DNF","DNF",RANK(km4_splits_ranks[[#This Row],[101 - 105]],[101 - 105],1))</f>
        <v>50</v>
      </c>
      <c r="AF44" s="21">
        <f>km4_splits_ranks[[#This Row],[1 - 10]]</f>
        <v>1.3529166666666669E-2</v>
      </c>
      <c r="AG44" s="17">
        <f>IF(km4_splits_ranks[[#This Row],[11 - 20]]="DNF","DNF",km4_splits_ranks[[#This Row],[10 okr ]]+km4_splits_ranks[[#This Row],[11 - 20]])</f>
        <v>2.6736574074074076E-2</v>
      </c>
      <c r="AH44" s="17">
        <f>IF(km4_splits_ranks[[#This Row],[21 - 30]]="DNF","DNF",km4_splits_ranks[[#This Row],[20 okr ]]+km4_splits_ranks[[#This Row],[21 - 30]])</f>
        <v>4.0484837962962962E-2</v>
      </c>
      <c r="AI44" s="17">
        <f>IF(km4_splits_ranks[[#This Row],[31 - 40]]="DNF","DNF",km4_splits_ranks[[#This Row],[30 okr ]]+km4_splits_ranks[[#This Row],[31 - 40]])</f>
        <v>5.4602314814814812E-2</v>
      </c>
      <c r="AJ44" s="17">
        <f>IF(km4_splits_ranks[[#This Row],[41 - 50]]="DNF","DNF",km4_splits_ranks[[#This Row],[40 okr ]]+km4_splits_ranks[[#This Row],[41 - 50]])</f>
        <v>6.9188888888888883E-2</v>
      </c>
      <c r="AK44" s="17">
        <f>IF(km4_splits_ranks[[#This Row],[51 - 60]]="DNF","DNF",km4_splits_ranks[[#This Row],[50 okr ]]+km4_splits_ranks[[#This Row],[51 - 60]])</f>
        <v>8.4286921296296294E-2</v>
      </c>
      <c r="AL44" s="17">
        <f>IF(km4_splits_ranks[[#This Row],[61 - 70]]="DNF","DNF",km4_splits_ranks[[#This Row],[60 okr ]]+km4_splits_ranks[[#This Row],[61 - 70]])</f>
        <v>0.10044421296296296</v>
      </c>
      <c r="AM44" s="17">
        <f>IF(km4_splits_ranks[[#This Row],[71 - 80]]="DNF","DNF",km4_splits_ranks[[#This Row],[70 okr ]]+km4_splits_ranks[[#This Row],[71 - 80]])</f>
        <v>0.11701979166666666</v>
      </c>
      <c r="AN44" s="17">
        <f>IF(km4_splits_ranks[[#This Row],[81 - 90]]="DNF","DNF",km4_splits_ranks[[#This Row],[80 okr ]]+km4_splits_ranks[[#This Row],[81 - 90]])</f>
        <v>0.13403530092592592</v>
      </c>
      <c r="AO44" s="17">
        <f>IF(km4_splits_ranks[[#This Row],[91 - 100]]="DNF","DNF",km4_splits_ranks[[#This Row],[90 okr ]]+km4_splits_ranks[[#This Row],[91 - 100]])</f>
        <v>0.15199745370370368</v>
      </c>
      <c r="AP44" s="22">
        <f>IF(km4_splits_ranks[[#This Row],[101 - 105]]="DNF","DNF",km4_splits_ranks[[#This Row],[100 okr ]]+km4_splits_ranks[[#This Row],[101 - 105]])</f>
        <v>0.16024872685185182</v>
      </c>
      <c r="AQ44" s="47">
        <f>IF(km4_splits_ranks[[#This Row],[10 okr ]]="DNF","DNF",RANK(km4_splits_ranks[[#This Row],[10 okr ]],[[10 okr ]],1))</f>
        <v>24</v>
      </c>
      <c r="AR44" s="48">
        <f>IF(km4_splits_ranks[[#This Row],[20 okr ]]="DNF","DNF",RANK(km4_splits_ranks[[#This Row],[20 okr ]],[[20 okr ]],1))</f>
        <v>26</v>
      </c>
      <c r="AS44" s="48">
        <f>IF(km4_splits_ranks[[#This Row],[30 okr ]]="DNF","DNF",RANK(km4_splits_ranks[[#This Row],[30 okr ]],[[30 okr ]],1))</f>
        <v>31</v>
      </c>
      <c r="AT44" s="48">
        <f>IF(km4_splits_ranks[[#This Row],[40 okr ]]="DNF","DNF",RANK(km4_splits_ranks[[#This Row],[40 okr ]],[[40 okr ]],1))</f>
        <v>29</v>
      </c>
      <c r="AU44" s="48">
        <f>IF(km4_splits_ranks[[#This Row],[50 okr ]]="DNF","DNF",RANK(km4_splits_ranks[[#This Row],[50 okr ]],[[50 okr ]],1))</f>
        <v>33</v>
      </c>
      <c r="AV44" s="48">
        <f>IF(km4_splits_ranks[[#This Row],[60 okr ]]="DNF","DNF",RANK(km4_splits_ranks[[#This Row],[60 okr ]],[[60 okr ]],1))</f>
        <v>34</v>
      </c>
      <c r="AW44" s="48">
        <f>IF(km4_splits_ranks[[#This Row],[70 okr ]]="DNF","DNF",RANK(km4_splits_ranks[[#This Row],[70 okr ]],[[70 okr ]],1))</f>
        <v>40</v>
      </c>
      <c r="AX44" s="48">
        <f>IF(km4_splits_ranks[[#This Row],[80 okr ]]="DNF","DNF",RANK(km4_splits_ranks[[#This Row],[80 okr ]],[[80 okr ]],1))</f>
        <v>41</v>
      </c>
      <c r="AY44" s="48">
        <f>IF(km4_splits_ranks[[#This Row],[90 okr ]]="DNF","DNF",RANK(km4_splits_ranks[[#This Row],[90 okr ]],[[90 okr ]],1))</f>
        <v>43</v>
      </c>
      <c r="AZ44" s="48">
        <f>IF(km4_splits_ranks[[#This Row],[100 okr ]]="DNF","DNF",RANK(km4_splits_ranks[[#This Row],[100 okr ]],[[100 okr ]],1))</f>
        <v>45</v>
      </c>
      <c r="BA44" s="156">
        <f>IF(km4_splits_ranks[[#This Row],[105 okr ]]="DNF","DNF",RANK(km4_splits_ranks[[#This Row],[105 okr ]],[[105 okr ]],1))</f>
        <v>44</v>
      </c>
    </row>
    <row r="45" spans="2:53">
      <c r="B45" s="4">
        <f>laps_times[[#This Row],[poř]]</f>
        <v>42</v>
      </c>
      <c r="C45" s="1">
        <f>laps_times[[#This Row],[s.č.]]</f>
        <v>26</v>
      </c>
      <c r="D45" s="1" t="str">
        <f>laps_times[[#This Row],[jméno]]</f>
        <v>Hons Pavel</v>
      </c>
      <c r="E45" s="2">
        <f>laps_times[[#This Row],[roč]]</f>
        <v>1970</v>
      </c>
      <c r="F45" s="2" t="str">
        <f>laps_times[[#This Row],[kat]]</f>
        <v>M40</v>
      </c>
      <c r="G45" s="2">
        <f>laps_times[[#This Row],[poř_kat]]</f>
        <v>17</v>
      </c>
      <c r="H45" s="1" t="str">
        <f>IF(ISBLANK(laps_times[[#This Row],[klub]]),"-",laps_times[[#This Row],[klub]])</f>
        <v>ČAU</v>
      </c>
      <c r="I45" s="138">
        <f>laps_times[[#This Row],[celk. čas]]</f>
        <v>0.16027777777777777</v>
      </c>
      <c r="J45" s="28">
        <f>SUM(laps_times[[#This Row],[1]:[10]])</f>
        <v>1.520960648148148E-2</v>
      </c>
      <c r="K45" s="29">
        <f>SUM(laps_times[[#This Row],[11]:[20]])</f>
        <v>1.4608449074074076E-2</v>
      </c>
      <c r="L45" s="29">
        <f>SUM(laps_times[[#This Row],[21]:[30]])</f>
        <v>1.5047222222222224E-2</v>
      </c>
      <c r="M45" s="29">
        <f>SUM(laps_times[[#This Row],[31]:[40]])</f>
        <v>1.4415625E-2</v>
      </c>
      <c r="N45" s="29">
        <f>SUM(laps_times[[#This Row],[41]:[50]])</f>
        <v>1.4005555555555558E-2</v>
      </c>
      <c r="O45" s="29">
        <f>SUM(laps_times[[#This Row],[51]:[60]])</f>
        <v>1.5176504629629628E-2</v>
      </c>
      <c r="P45" s="29">
        <f>SUM(laps_times[[#This Row],[61]:[70]])</f>
        <v>1.483564814814815E-2</v>
      </c>
      <c r="Q45" s="29">
        <f>SUM(laps_times[[#This Row],[71]:[80]])</f>
        <v>1.5984953703703706E-2</v>
      </c>
      <c r="R45" s="29">
        <f>SUM(laps_times[[#This Row],[81]:[90]])</f>
        <v>1.6840740740740743E-2</v>
      </c>
      <c r="S45" s="29">
        <f>SUM(laps_times[[#This Row],[91]:[100]])</f>
        <v>1.640775462962963E-2</v>
      </c>
      <c r="T45" s="30">
        <f>SUM(laps_times[[#This Row],[101]:[105]])</f>
        <v>7.7461805555555565E-3</v>
      </c>
      <c r="U45" s="44">
        <f>IF(km4_splits_ranks[[#This Row],[1 - 10]]="DNF","DNF",RANK(km4_splits_ranks[[#This Row],[1 - 10]],[1 - 10],1))</f>
        <v>53</v>
      </c>
      <c r="V45" s="45">
        <f>IF(km4_splits_ranks[[#This Row],[11 - 20]]="DNF","DNF",RANK(km4_splits_ranks[[#This Row],[11 - 20]],[11 - 20],1))</f>
        <v>56</v>
      </c>
      <c r="W45" s="45">
        <f>IF(km4_splits_ranks[[#This Row],[21 - 30]]="DNF","DNF",RANK(km4_splits_ranks[[#This Row],[21 - 30]],[21 - 30],1))</f>
        <v>56</v>
      </c>
      <c r="X45" s="45">
        <f>IF(km4_splits_ranks[[#This Row],[31 - 40]]="DNF","DNF",RANK(km4_splits_ranks[[#This Row],[31 - 40]],[31 - 40],1))</f>
        <v>46</v>
      </c>
      <c r="Y45" s="45">
        <f>IF(km4_splits_ranks[[#This Row],[41 - 50]]="DNF","DNF",RANK(km4_splits_ranks[[#This Row],[41 - 50]],[41 - 50],1))</f>
        <v>32</v>
      </c>
      <c r="Z45" s="45">
        <f>IF(km4_splits_ranks[[#This Row],[51 - 60]]="DNF","DNF",RANK(km4_splits_ranks[[#This Row],[51 - 60]],[51 - 60],1))</f>
        <v>48</v>
      </c>
      <c r="AA45" s="45">
        <f>IF(km4_splits_ranks[[#This Row],[61 - 70]]="DNF","DNF",RANK(km4_splits_ranks[[#This Row],[61 - 70]],[61 - 70],1))</f>
        <v>36</v>
      </c>
      <c r="AB45" s="45">
        <f>IF(km4_splits_ranks[[#This Row],[71 - 80]]="DNF","DNF",RANK(km4_splits_ranks[[#This Row],[71 - 80]],[71 - 80],1))</f>
        <v>45</v>
      </c>
      <c r="AC45" s="45">
        <f>IF(km4_splits_ranks[[#This Row],[81 - 90]]="DNF","DNF",RANK(km4_splits_ranks[[#This Row],[81 - 90]],[81 - 90],1))</f>
        <v>47</v>
      </c>
      <c r="AD45" s="45">
        <f>IF(km4_splits_ranks[[#This Row],[91 - 100]]="DNF","DNF",RANK(km4_splits_ranks[[#This Row],[91 - 100]],[91 - 100],1))</f>
        <v>40</v>
      </c>
      <c r="AE45" s="46">
        <f>IF(km4_splits_ranks[[#This Row],[101 - 105]]="DNF","DNF",RANK(km4_splits_ranks[[#This Row],[101 - 105]],[101 - 105],1))</f>
        <v>36</v>
      </c>
      <c r="AF45" s="21">
        <f>km4_splits_ranks[[#This Row],[1 - 10]]</f>
        <v>1.520960648148148E-2</v>
      </c>
      <c r="AG45" s="17">
        <f>IF(km4_splits_ranks[[#This Row],[11 - 20]]="DNF","DNF",km4_splits_ranks[[#This Row],[10 okr ]]+km4_splits_ranks[[#This Row],[11 - 20]])</f>
        <v>2.9818055555555556E-2</v>
      </c>
      <c r="AH45" s="17">
        <f>IF(km4_splits_ranks[[#This Row],[21 - 30]]="DNF","DNF",km4_splits_ranks[[#This Row],[20 okr ]]+km4_splits_ranks[[#This Row],[21 - 30]])</f>
        <v>4.4865277777777782E-2</v>
      </c>
      <c r="AI45" s="17">
        <f>IF(km4_splits_ranks[[#This Row],[31 - 40]]="DNF","DNF",km4_splits_ranks[[#This Row],[30 okr ]]+km4_splits_ranks[[#This Row],[31 - 40]])</f>
        <v>5.9280902777777783E-2</v>
      </c>
      <c r="AJ45" s="17">
        <f>IF(km4_splits_ranks[[#This Row],[41 - 50]]="DNF","DNF",km4_splits_ranks[[#This Row],[40 okr ]]+km4_splits_ranks[[#This Row],[41 - 50]])</f>
        <v>7.3286458333333346E-2</v>
      </c>
      <c r="AK45" s="17">
        <f>IF(km4_splits_ranks[[#This Row],[51 - 60]]="DNF","DNF",km4_splits_ranks[[#This Row],[50 okr ]]+km4_splits_ranks[[#This Row],[51 - 60]])</f>
        <v>8.8462962962962979E-2</v>
      </c>
      <c r="AL45" s="17">
        <f>IF(km4_splits_ranks[[#This Row],[61 - 70]]="DNF","DNF",km4_splits_ranks[[#This Row],[60 okr ]]+km4_splits_ranks[[#This Row],[61 - 70]])</f>
        <v>0.10329861111111113</v>
      </c>
      <c r="AM45" s="17">
        <f>IF(km4_splits_ranks[[#This Row],[71 - 80]]="DNF","DNF",km4_splits_ranks[[#This Row],[70 okr ]]+km4_splits_ranks[[#This Row],[71 - 80]])</f>
        <v>0.11928356481481484</v>
      </c>
      <c r="AN45" s="17">
        <f>IF(km4_splits_ranks[[#This Row],[81 - 90]]="DNF","DNF",km4_splits_ranks[[#This Row],[80 okr ]]+km4_splits_ranks[[#This Row],[81 - 90]])</f>
        <v>0.13612430555555557</v>
      </c>
      <c r="AO45" s="17">
        <f>IF(km4_splits_ranks[[#This Row],[91 - 100]]="DNF","DNF",km4_splits_ranks[[#This Row],[90 okr ]]+km4_splits_ranks[[#This Row],[91 - 100]])</f>
        <v>0.1525320601851852</v>
      </c>
      <c r="AP45" s="22">
        <f>IF(km4_splits_ranks[[#This Row],[101 - 105]]="DNF","DNF",km4_splits_ranks[[#This Row],[100 okr ]]+km4_splits_ranks[[#This Row],[101 - 105]])</f>
        <v>0.16027824074074076</v>
      </c>
      <c r="AQ45" s="47">
        <f>IF(km4_splits_ranks[[#This Row],[10 okr ]]="DNF","DNF",RANK(km4_splits_ranks[[#This Row],[10 okr ]],[[10 okr ]],1))</f>
        <v>53</v>
      </c>
      <c r="AR45" s="48">
        <f>IF(km4_splits_ranks[[#This Row],[20 okr ]]="DNF","DNF",RANK(km4_splits_ranks[[#This Row],[20 okr ]],[[20 okr ]],1))</f>
        <v>55</v>
      </c>
      <c r="AS45" s="48">
        <f>IF(km4_splits_ranks[[#This Row],[30 okr ]]="DNF","DNF",RANK(km4_splits_ranks[[#This Row],[30 okr ]],[[30 okr ]],1))</f>
        <v>54</v>
      </c>
      <c r="AT45" s="48">
        <f>IF(km4_splits_ranks[[#This Row],[40 okr ]]="DNF","DNF",RANK(km4_splits_ranks[[#This Row],[40 okr ]],[[40 okr ]],1))</f>
        <v>52</v>
      </c>
      <c r="AU45" s="48">
        <f>IF(km4_splits_ranks[[#This Row],[50 okr ]]="DNF","DNF",RANK(km4_splits_ranks[[#This Row],[50 okr ]],[[50 okr ]],1))</f>
        <v>48</v>
      </c>
      <c r="AV45" s="48">
        <f>IF(km4_splits_ranks[[#This Row],[60 okr ]]="DNF","DNF",RANK(km4_splits_ranks[[#This Row],[60 okr ]],[[60 okr ]],1))</f>
        <v>48</v>
      </c>
      <c r="AW45" s="48">
        <f>IF(km4_splits_ranks[[#This Row],[70 okr ]]="DNF","DNF",RANK(km4_splits_ranks[[#This Row],[70 okr ]],[[70 okr ]],1))</f>
        <v>48</v>
      </c>
      <c r="AX45" s="48">
        <f>IF(km4_splits_ranks[[#This Row],[80 okr ]]="DNF","DNF",RANK(km4_splits_ranks[[#This Row],[80 okr ]],[[80 okr ]],1))</f>
        <v>47</v>
      </c>
      <c r="AY45" s="48">
        <f>IF(km4_splits_ranks[[#This Row],[90 okr ]]="DNF","DNF",RANK(km4_splits_ranks[[#This Row],[90 okr ]],[[90 okr ]],1))</f>
        <v>46</v>
      </c>
      <c r="AZ45" s="48">
        <f>IF(km4_splits_ranks[[#This Row],[100 okr ]]="DNF","DNF",RANK(km4_splits_ranks[[#This Row],[100 okr ]],[[100 okr ]],1))</f>
        <v>46</v>
      </c>
      <c r="BA45" s="156">
        <f>IF(km4_splits_ranks[[#This Row],[105 okr ]]="DNF","DNF",RANK(km4_splits_ranks[[#This Row],[105 okr ]],[[105 okr ]],1))</f>
        <v>45</v>
      </c>
    </row>
    <row r="46" spans="2:53">
      <c r="B46" s="4">
        <f>laps_times[[#This Row],[poř]]</f>
        <v>43</v>
      </c>
      <c r="C46" s="1">
        <f>laps_times[[#This Row],[s.č.]]</f>
        <v>44</v>
      </c>
      <c r="D46" s="1" t="str">
        <f>laps_times[[#This Row],[jméno]]</f>
        <v>Marek Miloš</v>
      </c>
      <c r="E46" s="2">
        <f>laps_times[[#This Row],[roč]]</f>
        <v>1982</v>
      </c>
      <c r="F46" s="2" t="str">
        <f>laps_times[[#This Row],[kat]]</f>
        <v>M30</v>
      </c>
      <c r="G46" s="2">
        <f>laps_times[[#This Row],[poř_kat]]</f>
        <v>10</v>
      </c>
      <c r="H46" s="1" t="str">
        <f>IF(ISBLANK(laps_times[[#This Row],[klub]]),"-",laps_times[[#This Row],[klub]])</f>
        <v>-</v>
      </c>
      <c r="I46" s="138">
        <f>laps_times[[#This Row],[celk. čas]]</f>
        <v>0.16125578703703705</v>
      </c>
      <c r="J46" s="28">
        <f>SUM(laps_times[[#This Row],[1]:[10]])</f>
        <v>1.4506018518518519E-2</v>
      </c>
      <c r="K46" s="29">
        <f>SUM(laps_times[[#This Row],[11]:[20]])</f>
        <v>1.3439930555555556E-2</v>
      </c>
      <c r="L46" s="29">
        <f>SUM(laps_times[[#This Row],[21]:[30]])</f>
        <v>1.3261458333333335E-2</v>
      </c>
      <c r="M46" s="29">
        <f>SUM(laps_times[[#This Row],[31]:[40]])</f>
        <v>1.3782060185185187E-2</v>
      </c>
      <c r="N46" s="29">
        <f>SUM(laps_times[[#This Row],[41]:[50]])</f>
        <v>1.376574074074074E-2</v>
      </c>
      <c r="O46" s="29">
        <f>SUM(laps_times[[#This Row],[51]:[60]])</f>
        <v>1.4517361111111113E-2</v>
      </c>
      <c r="P46" s="29">
        <f>SUM(laps_times[[#This Row],[61]:[70]])</f>
        <v>1.5546875000000002E-2</v>
      </c>
      <c r="Q46" s="29">
        <f>SUM(laps_times[[#This Row],[71]:[80]])</f>
        <v>1.6489467592592594E-2</v>
      </c>
      <c r="R46" s="29">
        <f>SUM(laps_times[[#This Row],[81]:[90]])</f>
        <v>1.7920370370370371E-2</v>
      </c>
      <c r="S46" s="29">
        <f>SUM(laps_times[[#This Row],[91]:[100]])</f>
        <v>1.8442245370370369E-2</v>
      </c>
      <c r="T46" s="30">
        <f>SUM(laps_times[[#This Row],[101]:[105]])</f>
        <v>9.5846064814814821E-3</v>
      </c>
      <c r="U46" s="44">
        <f>IF(km4_splits_ranks[[#This Row],[1 - 10]]="DNF","DNF",RANK(km4_splits_ranks[[#This Row],[1 - 10]],[1 - 10],1))</f>
        <v>40</v>
      </c>
      <c r="V46" s="45">
        <f>IF(km4_splits_ranks[[#This Row],[11 - 20]]="DNF","DNF",RANK(km4_splits_ranks[[#This Row],[11 - 20]],[11 - 20],1))</f>
        <v>35</v>
      </c>
      <c r="W46" s="45">
        <f>IF(km4_splits_ranks[[#This Row],[21 - 30]]="DNF","DNF",RANK(km4_splits_ranks[[#This Row],[21 - 30]],[21 - 30],1))</f>
        <v>26</v>
      </c>
      <c r="X46" s="45">
        <f>IF(km4_splits_ranks[[#This Row],[31 - 40]]="DNF","DNF",RANK(km4_splits_ranks[[#This Row],[31 - 40]],[31 - 40],1))</f>
        <v>28</v>
      </c>
      <c r="Y46" s="45">
        <f>IF(km4_splits_ranks[[#This Row],[41 - 50]]="DNF","DNF",RANK(km4_splits_ranks[[#This Row],[41 - 50]],[41 - 50],1))</f>
        <v>26</v>
      </c>
      <c r="Z46" s="45">
        <f>IF(km4_splits_ranks[[#This Row],[51 - 60]]="DNF","DNF",RANK(km4_splits_ranks[[#This Row],[51 - 60]],[51 - 60],1))</f>
        <v>37</v>
      </c>
      <c r="AA46" s="45">
        <f>IF(km4_splits_ranks[[#This Row],[61 - 70]]="DNF","DNF",RANK(km4_splits_ranks[[#This Row],[61 - 70]],[61 - 70],1))</f>
        <v>43</v>
      </c>
      <c r="AB46" s="45">
        <f>IF(km4_splits_ranks[[#This Row],[71 - 80]]="DNF","DNF",RANK(km4_splits_ranks[[#This Row],[71 - 80]],[71 - 80],1))</f>
        <v>50</v>
      </c>
      <c r="AC46" s="45">
        <f>IF(km4_splits_ranks[[#This Row],[81 - 90]]="DNF","DNF",RANK(km4_splits_ranks[[#This Row],[81 - 90]],[81 - 90],1))</f>
        <v>55</v>
      </c>
      <c r="AD46" s="45">
        <f>IF(km4_splits_ranks[[#This Row],[91 - 100]]="DNF","DNF",RANK(km4_splits_ranks[[#This Row],[91 - 100]],[91 - 100],1))</f>
        <v>57</v>
      </c>
      <c r="AE46" s="46">
        <f>IF(km4_splits_ranks[[#This Row],[101 - 105]]="DNF","DNF",RANK(km4_splits_ranks[[#This Row],[101 - 105]],[101 - 105],1))</f>
        <v>73</v>
      </c>
      <c r="AF46" s="21">
        <f>km4_splits_ranks[[#This Row],[1 - 10]]</f>
        <v>1.4506018518518519E-2</v>
      </c>
      <c r="AG46" s="17">
        <f>IF(km4_splits_ranks[[#This Row],[11 - 20]]="DNF","DNF",km4_splits_ranks[[#This Row],[10 okr ]]+km4_splits_ranks[[#This Row],[11 - 20]])</f>
        <v>2.7945949074074074E-2</v>
      </c>
      <c r="AH46" s="17">
        <f>IF(km4_splits_ranks[[#This Row],[21 - 30]]="DNF","DNF",km4_splits_ranks[[#This Row],[20 okr ]]+km4_splits_ranks[[#This Row],[21 - 30]])</f>
        <v>4.1207407407407408E-2</v>
      </c>
      <c r="AI46" s="17">
        <f>IF(km4_splits_ranks[[#This Row],[31 - 40]]="DNF","DNF",km4_splits_ranks[[#This Row],[30 okr ]]+km4_splits_ranks[[#This Row],[31 - 40]])</f>
        <v>5.4989467592592593E-2</v>
      </c>
      <c r="AJ46" s="17">
        <f>IF(km4_splits_ranks[[#This Row],[41 - 50]]="DNF","DNF",km4_splits_ranks[[#This Row],[40 okr ]]+km4_splits_ranks[[#This Row],[41 - 50]])</f>
        <v>6.8755208333333331E-2</v>
      </c>
      <c r="AK46" s="17">
        <f>IF(km4_splits_ranks[[#This Row],[51 - 60]]="DNF","DNF",km4_splits_ranks[[#This Row],[50 okr ]]+km4_splits_ranks[[#This Row],[51 - 60]])</f>
        <v>8.3272569444444444E-2</v>
      </c>
      <c r="AL46" s="17">
        <f>IF(km4_splits_ranks[[#This Row],[61 - 70]]="DNF","DNF",km4_splits_ranks[[#This Row],[60 okr ]]+km4_splits_ranks[[#This Row],[61 - 70]])</f>
        <v>9.8819444444444446E-2</v>
      </c>
      <c r="AM46" s="17">
        <f>IF(km4_splits_ranks[[#This Row],[71 - 80]]="DNF","DNF",km4_splits_ranks[[#This Row],[70 okr ]]+km4_splits_ranks[[#This Row],[71 - 80]])</f>
        <v>0.11530891203703704</v>
      </c>
      <c r="AN46" s="17">
        <f>IF(km4_splits_ranks[[#This Row],[81 - 90]]="DNF","DNF",km4_splits_ranks[[#This Row],[80 okr ]]+km4_splits_ranks[[#This Row],[81 - 90]])</f>
        <v>0.13322928240740742</v>
      </c>
      <c r="AO46" s="17">
        <f>IF(km4_splits_ranks[[#This Row],[91 - 100]]="DNF","DNF",km4_splits_ranks[[#This Row],[90 okr ]]+km4_splits_ranks[[#This Row],[91 - 100]])</f>
        <v>0.15167152777777779</v>
      </c>
      <c r="AP46" s="22">
        <f>IF(km4_splits_ranks[[#This Row],[101 - 105]]="DNF","DNF",km4_splits_ranks[[#This Row],[100 okr ]]+km4_splits_ranks[[#This Row],[101 - 105]])</f>
        <v>0.16125613425925928</v>
      </c>
      <c r="AQ46" s="47">
        <f>IF(km4_splits_ranks[[#This Row],[10 okr ]]="DNF","DNF",RANK(km4_splits_ranks[[#This Row],[10 okr ]],[[10 okr ]],1))</f>
        <v>40</v>
      </c>
      <c r="AR46" s="48">
        <f>IF(km4_splits_ranks[[#This Row],[20 okr ]]="DNF","DNF",RANK(km4_splits_ranks[[#This Row],[20 okr ]],[[20 okr ]],1))</f>
        <v>39</v>
      </c>
      <c r="AS46" s="48">
        <f>IF(km4_splits_ranks[[#This Row],[30 okr ]]="DNF","DNF",RANK(km4_splits_ranks[[#This Row],[30 okr ]],[[30 okr ]],1))</f>
        <v>36</v>
      </c>
      <c r="AT46" s="48">
        <f>IF(km4_splits_ranks[[#This Row],[40 okr ]]="DNF","DNF",RANK(km4_splits_ranks[[#This Row],[40 okr ]],[[40 okr ]],1))</f>
        <v>32</v>
      </c>
      <c r="AU46" s="48">
        <f>IF(km4_splits_ranks[[#This Row],[50 okr ]]="DNF","DNF",RANK(km4_splits_ranks[[#This Row],[50 okr ]],[[50 okr ]],1))</f>
        <v>28</v>
      </c>
      <c r="AV46" s="48">
        <f>IF(km4_splits_ranks[[#This Row],[60 okr ]]="DNF","DNF",RANK(km4_splits_ranks[[#This Row],[60 okr ]],[[60 okr ]],1))</f>
        <v>31</v>
      </c>
      <c r="AW46" s="48">
        <f>IF(km4_splits_ranks[[#This Row],[70 okr ]]="DNF","DNF",RANK(km4_splits_ranks[[#This Row],[70 okr ]],[[70 okr ]],1))</f>
        <v>34</v>
      </c>
      <c r="AX46" s="48">
        <f>IF(km4_splits_ranks[[#This Row],[80 okr ]]="DNF","DNF",RANK(km4_splits_ranks[[#This Row],[80 okr ]],[[80 okr ]],1))</f>
        <v>37</v>
      </c>
      <c r="AY46" s="48">
        <f>IF(km4_splits_ranks[[#This Row],[90 okr ]]="DNF","DNF",RANK(km4_splits_ranks[[#This Row],[90 okr ]],[[90 okr ]],1))</f>
        <v>41</v>
      </c>
      <c r="AZ46" s="48">
        <f>IF(km4_splits_ranks[[#This Row],[100 okr ]]="DNF","DNF",RANK(km4_splits_ranks[[#This Row],[100 okr ]],[[100 okr ]],1))</f>
        <v>43</v>
      </c>
      <c r="BA46" s="156">
        <f>IF(km4_splits_ranks[[#This Row],[105 okr ]]="DNF","DNF",RANK(km4_splits_ranks[[#This Row],[105 okr ]],[[105 okr ]],1))</f>
        <v>46</v>
      </c>
    </row>
    <row r="47" spans="2:53">
      <c r="B47" s="4">
        <f>laps_times[[#This Row],[poř]]</f>
        <v>44</v>
      </c>
      <c r="C47" s="1">
        <f>laps_times[[#This Row],[s.č.]]</f>
        <v>50</v>
      </c>
      <c r="D47" s="1" t="str">
        <f>laps_times[[#This Row],[jméno]]</f>
        <v>Čaloud Milan</v>
      </c>
      <c r="E47" s="2">
        <f>laps_times[[#This Row],[roč]]</f>
        <v>1969</v>
      </c>
      <c r="F47" s="2" t="str">
        <f>laps_times[[#This Row],[kat]]</f>
        <v>M50</v>
      </c>
      <c r="G47" s="2">
        <f>laps_times[[#This Row],[poř_kat]]</f>
        <v>5</v>
      </c>
      <c r="H47" s="1" t="str">
        <f>IF(ISBLANK(laps_times[[#This Row],[klub]]),"-",laps_times[[#This Row],[klub]])</f>
        <v>Větřní</v>
      </c>
      <c r="I47" s="138">
        <f>laps_times[[#This Row],[celk. čas]]</f>
        <v>0.1620601851851852</v>
      </c>
      <c r="J47" s="28">
        <f>SUM(laps_times[[#This Row],[1]:[10]])</f>
        <v>1.357326388888889E-2</v>
      </c>
      <c r="K47" s="29">
        <f>SUM(laps_times[[#This Row],[11]:[20]])</f>
        <v>1.318611111111111E-2</v>
      </c>
      <c r="L47" s="29">
        <f>SUM(laps_times[[#This Row],[21]:[30]])</f>
        <v>1.3424537037037037E-2</v>
      </c>
      <c r="M47" s="29">
        <f>SUM(laps_times[[#This Row],[31]:[40]])</f>
        <v>1.3855324074074074E-2</v>
      </c>
      <c r="N47" s="29">
        <f>SUM(laps_times[[#This Row],[41]:[50]])</f>
        <v>1.4064004629629631E-2</v>
      </c>
      <c r="O47" s="29">
        <f>SUM(laps_times[[#This Row],[51]:[60]])</f>
        <v>1.489212962962963E-2</v>
      </c>
      <c r="P47" s="29">
        <f>SUM(laps_times[[#This Row],[61]:[70]])</f>
        <v>1.5633912037037036E-2</v>
      </c>
      <c r="Q47" s="29">
        <f>SUM(laps_times[[#This Row],[71]:[80]])</f>
        <v>1.6839699074074073E-2</v>
      </c>
      <c r="R47" s="29">
        <f>SUM(laps_times[[#This Row],[81]:[90]])</f>
        <v>1.8367245370370367E-2</v>
      </c>
      <c r="S47" s="29">
        <f>SUM(laps_times[[#This Row],[91]:[100]])</f>
        <v>1.9607175925925927E-2</v>
      </c>
      <c r="T47" s="30">
        <f>SUM(laps_times[[#This Row],[101]:[105]])</f>
        <v>8.6173611111111104E-3</v>
      </c>
      <c r="U47" s="44">
        <f>IF(km4_splits_ranks[[#This Row],[1 - 10]]="DNF","DNF",RANK(km4_splits_ranks[[#This Row],[1 - 10]],[1 - 10],1))</f>
        <v>26</v>
      </c>
      <c r="V47" s="45">
        <f>IF(km4_splits_ranks[[#This Row],[11 - 20]]="DNF","DNF",RANK(km4_splits_ranks[[#This Row],[11 - 20]],[11 - 20],1))</f>
        <v>30</v>
      </c>
      <c r="W47" s="45">
        <f>IF(km4_splits_ranks[[#This Row],[21 - 30]]="DNF","DNF",RANK(km4_splits_ranks[[#This Row],[21 - 30]],[21 - 30],1))</f>
        <v>30</v>
      </c>
      <c r="X47" s="45">
        <f>IF(km4_splits_ranks[[#This Row],[31 - 40]]="DNF","DNF",RANK(km4_splits_ranks[[#This Row],[31 - 40]],[31 - 40],1))</f>
        <v>30</v>
      </c>
      <c r="Y47" s="45">
        <f>IF(km4_splits_ranks[[#This Row],[41 - 50]]="DNF","DNF",RANK(km4_splits_ranks[[#This Row],[41 - 50]],[41 - 50],1))</f>
        <v>35</v>
      </c>
      <c r="Z47" s="45">
        <f>IF(km4_splits_ranks[[#This Row],[51 - 60]]="DNF","DNF",RANK(km4_splits_ranks[[#This Row],[51 - 60]],[51 - 60],1))</f>
        <v>42</v>
      </c>
      <c r="AA47" s="45">
        <f>IF(km4_splits_ranks[[#This Row],[61 - 70]]="DNF","DNF",RANK(km4_splits_ranks[[#This Row],[61 - 70]],[61 - 70],1))</f>
        <v>44</v>
      </c>
      <c r="AB47" s="45">
        <f>IF(km4_splits_ranks[[#This Row],[71 - 80]]="DNF","DNF",RANK(km4_splits_ranks[[#This Row],[71 - 80]],[71 - 80],1))</f>
        <v>52</v>
      </c>
      <c r="AC47" s="45">
        <f>IF(km4_splits_ranks[[#This Row],[81 - 90]]="DNF","DNF",RANK(km4_splits_ranks[[#This Row],[81 - 90]],[81 - 90],1))</f>
        <v>58</v>
      </c>
      <c r="AD47" s="45">
        <f>IF(km4_splits_ranks[[#This Row],[91 - 100]]="DNF","DNF",RANK(km4_splits_ranks[[#This Row],[91 - 100]],[91 - 100],1))</f>
        <v>69</v>
      </c>
      <c r="AE47" s="46">
        <f>IF(km4_splits_ranks[[#This Row],[101 - 105]]="DNF","DNF",RANK(km4_splits_ranks[[#This Row],[101 - 105]],[101 - 105],1))</f>
        <v>55</v>
      </c>
      <c r="AF47" s="21">
        <f>km4_splits_ranks[[#This Row],[1 - 10]]</f>
        <v>1.357326388888889E-2</v>
      </c>
      <c r="AG47" s="17">
        <f>IF(km4_splits_ranks[[#This Row],[11 - 20]]="DNF","DNF",km4_splits_ranks[[#This Row],[10 okr ]]+km4_splits_ranks[[#This Row],[11 - 20]])</f>
        <v>2.6759375000000002E-2</v>
      </c>
      <c r="AH47" s="17">
        <f>IF(km4_splits_ranks[[#This Row],[21 - 30]]="DNF","DNF",km4_splits_ranks[[#This Row],[20 okr ]]+km4_splits_ranks[[#This Row],[21 - 30]])</f>
        <v>4.0183912037037042E-2</v>
      </c>
      <c r="AI47" s="17">
        <f>IF(km4_splits_ranks[[#This Row],[31 - 40]]="DNF","DNF",km4_splits_ranks[[#This Row],[30 okr ]]+km4_splits_ranks[[#This Row],[31 - 40]])</f>
        <v>5.4039236111111118E-2</v>
      </c>
      <c r="AJ47" s="17">
        <f>IF(km4_splits_ranks[[#This Row],[41 - 50]]="DNF","DNF",km4_splits_ranks[[#This Row],[40 okr ]]+km4_splits_ranks[[#This Row],[41 - 50]])</f>
        <v>6.8103240740740756E-2</v>
      </c>
      <c r="AK47" s="17">
        <f>IF(km4_splits_ranks[[#This Row],[51 - 60]]="DNF","DNF",km4_splits_ranks[[#This Row],[50 okr ]]+km4_splits_ranks[[#This Row],[51 - 60]])</f>
        <v>8.2995370370370386E-2</v>
      </c>
      <c r="AL47" s="17">
        <f>IF(km4_splits_ranks[[#This Row],[61 - 70]]="DNF","DNF",km4_splits_ranks[[#This Row],[60 okr ]]+km4_splits_ranks[[#This Row],[61 - 70]])</f>
        <v>9.8629282407407426E-2</v>
      </c>
      <c r="AM47" s="17">
        <f>IF(km4_splits_ranks[[#This Row],[71 - 80]]="DNF","DNF",km4_splits_ranks[[#This Row],[70 okr ]]+km4_splits_ranks[[#This Row],[71 - 80]])</f>
        <v>0.11546898148148149</v>
      </c>
      <c r="AN47" s="17">
        <f>IF(km4_splits_ranks[[#This Row],[81 - 90]]="DNF","DNF",km4_splits_ranks[[#This Row],[80 okr ]]+km4_splits_ranks[[#This Row],[81 - 90]])</f>
        <v>0.13383622685185187</v>
      </c>
      <c r="AO47" s="17">
        <f>IF(km4_splits_ranks[[#This Row],[91 - 100]]="DNF","DNF",km4_splits_ranks[[#This Row],[90 okr ]]+km4_splits_ranks[[#This Row],[91 - 100]])</f>
        <v>0.15344340277777779</v>
      </c>
      <c r="AP47" s="22">
        <f>IF(km4_splits_ranks[[#This Row],[101 - 105]]="DNF","DNF",km4_splits_ranks[[#This Row],[100 okr ]]+km4_splits_ranks[[#This Row],[101 - 105]])</f>
        <v>0.1620607638888889</v>
      </c>
      <c r="AQ47" s="47">
        <f>IF(km4_splits_ranks[[#This Row],[10 okr ]]="DNF","DNF",RANK(km4_splits_ranks[[#This Row],[10 okr ]],[[10 okr ]],1))</f>
        <v>26</v>
      </c>
      <c r="AR47" s="48">
        <f>IF(km4_splits_ranks[[#This Row],[20 okr ]]="DNF","DNF",RANK(km4_splits_ranks[[#This Row],[20 okr ]],[[20 okr ]],1))</f>
        <v>28</v>
      </c>
      <c r="AS47" s="48">
        <f>IF(km4_splits_ranks[[#This Row],[30 okr ]]="DNF","DNF",RANK(km4_splits_ranks[[#This Row],[30 okr ]],[[30 okr ]],1))</f>
        <v>28</v>
      </c>
      <c r="AT47" s="48">
        <f>IF(km4_splits_ranks[[#This Row],[40 okr ]]="DNF","DNF",RANK(km4_splits_ranks[[#This Row],[40 okr ]],[[40 okr ]],1))</f>
        <v>26</v>
      </c>
      <c r="AU47" s="48">
        <f>IF(km4_splits_ranks[[#This Row],[50 okr ]]="DNF","DNF",RANK(km4_splits_ranks[[#This Row],[50 okr ]],[[50 okr ]],1))</f>
        <v>25</v>
      </c>
      <c r="AV47" s="48">
        <f>IF(km4_splits_ranks[[#This Row],[60 okr ]]="DNF","DNF",RANK(km4_splits_ranks[[#This Row],[60 okr ]],[[60 okr ]],1))</f>
        <v>27</v>
      </c>
      <c r="AW47" s="48">
        <f>IF(km4_splits_ranks[[#This Row],[70 okr ]]="DNF","DNF",RANK(km4_splits_ranks[[#This Row],[70 okr ]],[[70 okr ]],1))</f>
        <v>31</v>
      </c>
      <c r="AX47" s="48">
        <f>IF(km4_splits_ranks[[#This Row],[80 okr ]]="DNF","DNF",RANK(km4_splits_ranks[[#This Row],[80 okr ]],[[80 okr ]],1))</f>
        <v>38</v>
      </c>
      <c r="AY47" s="48">
        <f>IF(km4_splits_ranks[[#This Row],[90 okr ]]="DNF","DNF",RANK(km4_splits_ranks[[#This Row],[90 okr ]],[[90 okr ]],1))</f>
        <v>42</v>
      </c>
      <c r="AZ47" s="48">
        <f>IF(km4_splits_ranks[[#This Row],[100 okr ]]="DNF","DNF",RANK(km4_splits_ranks[[#This Row],[100 okr ]],[[100 okr ]],1))</f>
        <v>47</v>
      </c>
      <c r="BA47" s="156">
        <f>IF(km4_splits_ranks[[#This Row],[105 okr ]]="DNF","DNF",RANK(km4_splits_ranks[[#This Row],[105 okr ]],[[105 okr ]],1))</f>
        <v>47</v>
      </c>
    </row>
    <row r="48" spans="2:53">
      <c r="B48" s="4">
        <f>laps_times[[#This Row],[poř]]</f>
        <v>45</v>
      </c>
      <c r="C48" s="1">
        <f>laps_times[[#This Row],[s.č.]]</f>
        <v>403</v>
      </c>
      <c r="D48" s="1" t="str">
        <f>laps_times[[#This Row],[jméno]]</f>
        <v xml:space="preserve">Štafeta - Decathlon </v>
      </c>
      <c r="E48" s="2" t="str">
        <f>laps_times[[#This Row],[roč]]</f>
        <v>štafeta</v>
      </c>
      <c r="F48" s="2" t="str">
        <f>laps_times[[#This Row],[kat]]</f>
        <v>ST</v>
      </c>
      <c r="G48" s="2">
        <f>laps_times[[#This Row],[poř_kat]]</f>
        <v>5</v>
      </c>
      <c r="H48" s="1" t="str">
        <f>IF(ISBLANK(laps_times[[#This Row],[klub]]),"-",laps_times[[#This Row],[klub]])</f>
        <v>Decathlon</v>
      </c>
      <c r="I48" s="138">
        <f>laps_times[[#This Row],[celk. čas]]</f>
        <v>0.16234375000000001</v>
      </c>
      <c r="J48" s="28">
        <f>SUM(laps_times[[#This Row],[1]:[10]])</f>
        <v>1.6543634259259258E-2</v>
      </c>
      <c r="K48" s="29">
        <f>SUM(laps_times[[#This Row],[11]:[20]])</f>
        <v>1.8521643518518517E-2</v>
      </c>
      <c r="L48" s="29">
        <f>SUM(laps_times[[#This Row],[21]:[30]])</f>
        <v>1.7267708333333333E-2</v>
      </c>
      <c r="M48" s="29">
        <f>SUM(laps_times[[#This Row],[31]:[40]])</f>
        <v>1.5189930555555555E-2</v>
      </c>
      <c r="N48" s="29">
        <f>SUM(laps_times[[#This Row],[41]:[50]])</f>
        <v>1.5217824074074071E-2</v>
      </c>
      <c r="O48" s="29">
        <f>SUM(laps_times[[#This Row],[51]:[60]])</f>
        <v>1.5118171296296298E-2</v>
      </c>
      <c r="P48" s="29">
        <f>SUM(laps_times[[#This Row],[61]:[70]])</f>
        <v>1.6327430555555557E-2</v>
      </c>
      <c r="Q48" s="29">
        <f>SUM(laps_times[[#This Row],[71]:[80]])</f>
        <v>1.4576041666666666E-2</v>
      </c>
      <c r="R48" s="29">
        <f>SUM(laps_times[[#This Row],[81]:[90]])</f>
        <v>1.3953240740740742E-2</v>
      </c>
      <c r="S48" s="29">
        <f>SUM(laps_times[[#This Row],[91]:[100]])</f>
        <v>1.3146875000000002E-2</v>
      </c>
      <c r="T48" s="30">
        <f>SUM(laps_times[[#This Row],[101]:[105]])</f>
        <v>6.4814814814814813E-3</v>
      </c>
      <c r="U48" s="44">
        <f>IF(km4_splits_ranks[[#This Row],[1 - 10]]="DNF","DNF",RANK(km4_splits_ranks[[#This Row],[1 - 10]],[1 - 10],1))</f>
        <v>73</v>
      </c>
      <c r="V48" s="45">
        <f>IF(km4_splits_ranks[[#This Row],[11 - 20]]="DNF","DNF",RANK(km4_splits_ranks[[#This Row],[11 - 20]],[11 - 20],1))</f>
        <v>87</v>
      </c>
      <c r="W48" s="45">
        <f>IF(km4_splits_ranks[[#This Row],[21 - 30]]="DNF","DNF",RANK(km4_splits_ranks[[#This Row],[21 - 30]],[21 - 30],1))</f>
        <v>81</v>
      </c>
      <c r="X48" s="45">
        <f>IF(km4_splits_ranks[[#This Row],[31 - 40]]="DNF","DNF",RANK(km4_splits_ranks[[#This Row],[31 - 40]],[31 - 40],1))</f>
        <v>54</v>
      </c>
      <c r="Y48" s="45">
        <f>IF(km4_splits_ranks[[#This Row],[41 - 50]]="DNF","DNF",RANK(km4_splits_ranks[[#This Row],[41 - 50]],[41 - 50],1))</f>
        <v>51</v>
      </c>
      <c r="Z48" s="45">
        <f>IF(km4_splits_ranks[[#This Row],[51 - 60]]="DNF","DNF",RANK(km4_splits_ranks[[#This Row],[51 - 60]],[51 - 60],1))</f>
        <v>47</v>
      </c>
      <c r="AA48" s="45">
        <f>IF(km4_splits_ranks[[#This Row],[61 - 70]]="DNF","DNF",RANK(km4_splits_ranks[[#This Row],[61 - 70]],[61 - 70],1))</f>
        <v>55</v>
      </c>
      <c r="AB48" s="45">
        <f>IF(km4_splits_ranks[[#This Row],[71 - 80]]="DNF","DNF",RANK(km4_splits_ranks[[#This Row],[71 - 80]],[71 - 80],1))</f>
        <v>31</v>
      </c>
      <c r="AC48" s="45">
        <f>IF(km4_splits_ranks[[#This Row],[81 - 90]]="DNF","DNF",RANK(km4_splits_ranks[[#This Row],[81 - 90]],[81 - 90],1))</f>
        <v>17</v>
      </c>
      <c r="AD48" s="45">
        <f>IF(km4_splits_ranks[[#This Row],[91 - 100]]="DNF","DNF",RANK(km4_splits_ranks[[#This Row],[91 - 100]],[91 - 100],1))</f>
        <v>10</v>
      </c>
      <c r="AE48" s="46">
        <f>IF(km4_splits_ranks[[#This Row],[101 - 105]]="DNF","DNF",RANK(km4_splits_ranks[[#This Row],[101 - 105]],[101 - 105],1))</f>
        <v>13</v>
      </c>
      <c r="AF48" s="21">
        <f>km4_splits_ranks[[#This Row],[1 - 10]]</f>
        <v>1.6543634259259258E-2</v>
      </c>
      <c r="AG48" s="17">
        <f>IF(km4_splits_ranks[[#This Row],[11 - 20]]="DNF","DNF",km4_splits_ranks[[#This Row],[10 okr ]]+km4_splits_ranks[[#This Row],[11 - 20]])</f>
        <v>3.5065277777777779E-2</v>
      </c>
      <c r="AH48" s="17">
        <f>IF(km4_splits_ranks[[#This Row],[21 - 30]]="DNF","DNF",km4_splits_ranks[[#This Row],[20 okr ]]+km4_splits_ranks[[#This Row],[21 - 30]])</f>
        <v>5.2332986111111111E-2</v>
      </c>
      <c r="AI48" s="17">
        <f>IF(km4_splits_ranks[[#This Row],[31 - 40]]="DNF","DNF",km4_splits_ranks[[#This Row],[30 okr ]]+km4_splits_ranks[[#This Row],[31 - 40]])</f>
        <v>6.7522916666666669E-2</v>
      </c>
      <c r="AJ48" s="17">
        <f>IF(km4_splits_ranks[[#This Row],[41 - 50]]="DNF","DNF",km4_splits_ranks[[#This Row],[40 okr ]]+km4_splits_ranks[[#This Row],[41 - 50]])</f>
        <v>8.274074074074074E-2</v>
      </c>
      <c r="AK48" s="17">
        <f>IF(km4_splits_ranks[[#This Row],[51 - 60]]="DNF","DNF",km4_splits_ranks[[#This Row],[50 okr ]]+km4_splits_ranks[[#This Row],[51 - 60]])</f>
        <v>9.7858912037037032E-2</v>
      </c>
      <c r="AL48" s="17">
        <f>IF(km4_splits_ranks[[#This Row],[61 - 70]]="DNF","DNF",km4_splits_ranks[[#This Row],[60 okr ]]+km4_splits_ranks[[#This Row],[61 - 70]])</f>
        <v>0.11418634259259258</v>
      </c>
      <c r="AM48" s="17">
        <f>IF(km4_splits_ranks[[#This Row],[71 - 80]]="DNF","DNF",km4_splits_ranks[[#This Row],[70 okr ]]+km4_splits_ranks[[#This Row],[71 - 80]])</f>
        <v>0.12876238425925926</v>
      </c>
      <c r="AN48" s="17">
        <f>IF(km4_splits_ranks[[#This Row],[81 - 90]]="DNF","DNF",km4_splits_ranks[[#This Row],[80 okr ]]+km4_splits_ranks[[#This Row],[81 - 90]])</f>
        <v>0.14271562500000001</v>
      </c>
      <c r="AO48" s="17">
        <f>IF(km4_splits_ranks[[#This Row],[91 - 100]]="DNF","DNF",km4_splits_ranks[[#This Row],[90 okr ]]+km4_splits_ranks[[#This Row],[91 - 100]])</f>
        <v>0.15586250000000001</v>
      </c>
      <c r="AP48" s="22">
        <f>IF(km4_splits_ranks[[#This Row],[101 - 105]]="DNF","DNF",km4_splits_ranks[[#This Row],[100 okr ]]+km4_splits_ranks[[#This Row],[101 - 105]])</f>
        <v>0.16234398148148149</v>
      </c>
      <c r="AQ48" s="47">
        <f>IF(km4_splits_ranks[[#This Row],[10 okr ]]="DNF","DNF",RANK(km4_splits_ranks[[#This Row],[10 okr ]],[[10 okr ]],1))</f>
        <v>73</v>
      </c>
      <c r="AR48" s="48">
        <f>IF(km4_splits_ranks[[#This Row],[20 okr ]]="DNF","DNF",RANK(km4_splits_ranks[[#This Row],[20 okr ]],[[20 okr ]],1))</f>
        <v>82</v>
      </c>
      <c r="AS48" s="48">
        <f>IF(km4_splits_ranks[[#This Row],[30 okr ]]="DNF","DNF",RANK(km4_splits_ranks[[#This Row],[30 okr ]],[[30 okr ]],1))</f>
        <v>82</v>
      </c>
      <c r="AT48" s="48">
        <f>IF(km4_splits_ranks[[#This Row],[40 okr ]]="DNF","DNF",RANK(km4_splits_ranks[[#This Row],[40 okr ]],[[40 okr ]],1))</f>
        <v>77</v>
      </c>
      <c r="AU48" s="48">
        <f>IF(km4_splits_ranks[[#This Row],[50 okr ]]="DNF","DNF",RANK(km4_splits_ranks[[#This Row],[50 okr ]],[[50 okr ]],1))</f>
        <v>72</v>
      </c>
      <c r="AV48" s="48">
        <f>IF(km4_splits_ranks[[#This Row],[60 okr ]]="DNF","DNF",RANK(km4_splits_ranks[[#This Row],[60 okr ]],[[60 okr ]],1))</f>
        <v>68</v>
      </c>
      <c r="AW48" s="48">
        <f>IF(km4_splits_ranks[[#This Row],[70 okr ]]="DNF","DNF",RANK(km4_splits_ranks[[#This Row],[70 okr ]],[[70 okr ]],1))</f>
        <v>67</v>
      </c>
      <c r="AX48" s="48">
        <f>IF(km4_splits_ranks[[#This Row],[80 okr ]]="DNF","DNF",RANK(km4_splits_ranks[[#This Row],[80 okr ]],[[80 okr ]],1))</f>
        <v>63</v>
      </c>
      <c r="AY48" s="48">
        <f>IF(km4_splits_ranks[[#This Row],[90 okr ]]="DNF","DNF",RANK(km4_splits_ranks[[#This Row],[90 okr ]],[[90 okr ]],1))</f>
        <v>53</v>
      </c>
      <c r="AZ48" s="48">
        <f>IF(km4_splits_ranks[[#This Row],[100 okr ]]="DNF","DNF",RANK(km4_splits_ranks[[#This Row],[100 okr ]],[[100 okr ]],1))</f>
        <v>50</v>
      </c>
      <c r="BA48" s="156">
        <f>IF(km4_splits_ranks[[#This Row],[105 okr ]]="DNF","DNF",RANK(km4_splits_ranks[[#This Row],[105 okr ]],[[105 okr ]],1))</f>
        <v>48</v>
      </c>
    </row>
    <row r="49" spans="2:53">
      <c r="B49" s="4">
        <f>laps_times[[#This Row],[poř]]</f>
        <v>46</v>
      </c>
      <c r="C49" s="1">
        <f>laps_times[[#This Row],[s.č.]]</f>
        <v>14</v>
      </c>
      <c r="D49" s="1" t="str">
        <f>laps_times[[#This Row],[jméno]]</f>
        <v>Vosátka Zdeněk</v>
      </c>
      <c r="E49" s="2">
        <f>laps_times[[#This Row],[roč]]</f>
        <v>1963</v>
      </c>
      <c r="F49" s="2" t="str">
        <f>laps_times[[#This Row],[kat]]</f>
        <v>M50</v>
      </c>
      <c r="G49" s="2">
        <f>laps_times[[#This Row],[poř_kat]]</f>
        <v>6</v>
      </c>
      <c r="H49" s="1" t="str">
        <f>IF(ISBLANK(laps_times[[#This Row],[klub]]),"-",laps_times[[#This Row],[klub]])</f>
        <v>Atletika Písek</v>
      </c>
      <c r="I49" s="138">
        <f>laps_times[[#This Row],[celk. čas]]</f>
        <v>0.16360532407407408</v>
      </c>
      <c r="J49" s="28">
        <f>SUM(laps_times[[#This Row],[1]:[10]])</f>
        <v>1.5609722222222223E-2</v>
      </c>
      <c r="K49" s="29">
        <f>SUM(laps_times[[#This Row],[11]:[20]])</f>
        <v>1.5078009259259261E-2</v>
      </c>
      <c r="L49" s="29">
        <f>SUM(laps_times[[#This Row],[21]:[30]])</f>
        <v>1.5579166666666667E-2</v>
      </c>
      <c r="M49" s="29">
        <f>SUM(laps_times[[#This Row],[31]:[40]])</f>
        <v>1.5429513888888888E-2</v>
      </c>
      <c r="N49" s="29">
        <f>SUM(laps_times[[#This Row],[41]:[50]])</f>
        <v>1.5393171296296297E-2</v>
      </c>
      <c r="O49" s="29">
        <f>SUM(laps_times[[#This Row],[51]:[60]])</f>
        <v>1.4916203703703706E-2</v>
      </c>
      <c r="P49" s="29">
        <f>SUM(laps_times[[#This Row],[61]:[70]])</f>
        <v>1.5271643518518519E-2</v>
      </c>
      <c r="Q49" s="29">
        <f>SUM(laps_times[[#This Row],[71]:[80]])</f>
        <v>1.5708680555555556E-2</v>
      </c>
      <c r="R49" s="29">
        <f>SUM(laps_times[[#This Row],[81]:[90]])</f>
        <v>1.6002314814814816E-2</v>
      </c>
      <c r="S49" s="29">
        <f>SUM(laps_times[[#This Row],[91]:[100]])</f>
        <v>1.6428124999999998E-2</v>
      </c>
      <c r="T49" s="30">
        <f>SUM(laps_times[[#This Row],[101]:[105]])</f>
        <v>8.1891203703703709E-3</v>
      </c>
      <c r="U49" s="44">
        <f>IF(km4_splits_ranks[[#This Row],[1 - 10]]="DNF","DNF",RANK(km4_splits_ranks[[#This Row],[1 - 10]],[1 - 10],1))</f>
        <v>65</v>
      </c>
      <c r="V49" s="45">
        <f>IF(km4_splits_ranks[[#This Row],[11 - 20]]="DNF","DNF",RANK(km4_splits_ranks[[#This Row],[11 - 20]],[11 - 20],1))</f>
        <v>62</v>
      </c>
      <c r="W49" s="45">
        <f>IF(km4_splits_ranks[[#This Row],[21 - 30]]="DNF","DNF",RANK(km4_splits_ranks[[#This Row],[21 - 30]],[21 - 30],1))</f>
        <v>64</v>
      </c>
      <c r="X49" s="45">
        <f>IF(km4_splits_ranks[[#This Row],[31 - 40]]="DNF","DNF",RANK(km4_splits_ranks[[#This Row],[31 - 40]],[31 - 40],1))</f>
        <v>57</v>
      </c>
      <c r="Y49" s="45">
        <f>IF(km4_splits_ranks[[#This Row],[41 - 50]]="DNF","DNF",RANK(km4_splits_ranks[[#This Row],[41 - 50]],[41 - 50],1))</f>
        <v>56</v>
      </c>
      <c r="Z49" s="45">
        <f>IF(km4_splits_ranks[[#This Row],[51 - 60]]="DNF","DNF",RANK(km4_splits_ranks[[#This Row],[51 - 60]],[51 - 60],1))</f>
        <v>43</v>
      </c>
      <c r="AA49" s="45">
        <f>IF(km4_splits_ranks[[#This Row],[61 - 70]]="DNF","DNF",RANK(km4_splits_ranks[[#This Row],[61 - 70]],[61 - 70],1))</f>
        <v>40</v>
      </c>
      <c r="AB49" s="45">
        <f>IF(km4_splits_ranks[[#This Row],[71 - 80]]="DNF","DNF",RANK(km4_splits_ranks[[#This Row],[71 - 80]],[71 - 80],1))</f>
        <v>41</v>
      </c>
      <c r="AC49" s="45">
        <f>IF(km4_splits_ranks[[#This Row],[81 - 90]]="DNF","DNF",RANK(km4_splits_ranks[[#This Row],[81 - 90]],[81 - 90],1))</f>
        <v>40</v>
      </c>
      <c r="AD49" s="45">
        <f>IF(km4_splits_ranks[[#This Row],[91 - 100]]="DNF","DNF",RANK(km4_splits_ranks[[#This Row],[91 - 100]],[91 - 100],1))</f>
        <v>42</v>
      </c>
      <c r="AE49" s="46">
        <f>IF(km4_splits_ranks[[#This Row],[101 - 105]]="DNF","DNF",RANK(km4_splits_ranks[[#This Row],[101 - 105]],[101 - 105],1))</f>
        <v>48</v>
      </c>
      <c r="AF49" s="21">
        <f>km4_splits_ranks[[#This Row],[1 - 10]]</f>
        <v>1.5609722222222223E-2</v>
      </c>
      <c r="AG49" s="17">
        <f>IF(km4_splits_ranks[[#This Row],[11 - 20]]="DNF","DNF",km4_splits_ranks[[#This Row],[10 okr ]]+km4_splits_ranks[[#This Row],[11 - 20]])</f>
        <v>3.0687731481481482E-2</v>
      </c>
      <c r="AH49" s="17">
        <f>IF(km4_splits_ranks[[#This Row],[21 - 30]]="DNF","DNF",km4_splits_ranks[[#This Row],[20 okr ]]+km4_splits_ranks[[#This Row],[21 - 30]])</f>
        <v>4.6266898148148147E-2</v>
      </c>
      <c r="AI49" s="17">
        <f>IF(km4_splits_ranks[[#This Row],[31 - 40]]="DNF","DNF",km4_splits_ranks[[#This Row],[30 okr ]]+km4_splits_ranks[[#This Row],[31 - 40]])</f>
        <v>6.1696412037037032E-2</v>
      </c>
      <c r="AJ49" s="17">
        <f>IF(km4_splits_ranks[[#This Row],[41 - 50]]="DNF","DNF",km4_splits_ranks[[#This Row],[40 okr ]]+km4_splits_ranks[[#This Row],[41 - 50]])</f>
        <v>7.7089583333333322E-2</v>
      </c>
      <c r="AK49" s="17">
        <f>IF(km4_splits_ranks[[#This Row],[51 - 60]]="DNF","DNF",km4_splits_ranks[[#This Row],[50 okr ]]+km4_splits_ranks[[#This Row],[51 - 60]])</f>
        <v>9.2005787037037032E-2</v>
      </c>
      <c r="AL49" s="17">
        <f>IF(km4_splits_ranks[[#This Row],[61 - 70]]="DNF","DNF",km4_splits_ranks[[#This Row],[60 okr ]]+km4_splits_ranks[[#This Row],[61 - 70]])</f>
        <v>0.10727743055555555</v>
      </c>
      <c r="AM49" s="17">
        <f>IF(km4_splits_ranks[[#This Row],[71 - 80]]="DNF","DNF",km4_splits_ranks[[#This Row],[70 okr ]]+km4_splits_ranks[[#This Row],[71 - 80]])</f>
        <v>0.1229861111111111</v>
      </c>
      <c r="AN49" s="17">
        <f>IF(km4_splits_ranks[[#This Row],[81 - 90]]="DNF","DNF",km4_splits_ranks[[#This Row],[80 okr ]]+km4_splits_ranks[[#This Row],[81 - 90]])</f>
        <v>0.13898842592592592</v>
      </c>
      <c r="AO49" s="17">
        <f>IF(km4_splits_ranks[[#This Row],[91 - 100]]="DNF","DNF",km4_splits_ranks[[#This Row],[90 okr ]]+km4_splits_ranks[[#This Row],[91 - 100]])</f>
        <v>0.15541655092592591</v>
      </c>
      <c r="AP49" s="22">
        <f>IF(km4_splits_ranks[[#This Row],[101 - 105]]="DNF","DNF",km4_splits_ranks[[#This Row],[100 okr ]]+km4_splits_ranks[[#This Row],[101 - 105]])</f>
        <v>0.16360567129629627</v>
      </c>
      <c r="AQ49" s="47">
        <f>IF(km4_splits_ranks[[#This Row],[10 okr ]]="DNF","DNF",RANK(km4_splits_ranks[[#This Row],[10 okr ]],[[10 okr ]],1))</f>
        <v>65</v>
      </c>
      <c r="AR49" s="48">
        <f>IF(km4_splits_ranks[[#This Row],[20 okr ]]="DNF","DNF",RANK(km4_splits_ranks[[#This Row],[20 okr ]],[[20 okr ]],1))</f>
        <v>61</v>
      </c>
      <c r="AS49" s="48">
        <f>IF(km4_splits_ranks[[#This Row],[30 okr ]]="DNF","DNF",RANK(km4_splits_ranks[[#This Row],[30 okr ]],[[30 okr ]],1))</f>
        <v>64</v>
      </c>
      <c r="AT49" s="48">
        <f>IF(km4_splits_ranks[[#This Row],[40 okr ]]="DNF","DNF",RANK(km4_splits_ranks[[#This Row],[40 okr ]],[[40 okr ]],1))</f>
        <v>62</v>
      </c>
      <c r="AU49" s="48">
        <f>IF(km4_splits_ranks[[#This Row],[50 okr ]]="DNF","DNF",RANK(km4_splits_ranks[[#This Row],[50 okr ]],[[50 okr ]],1))</f>
        <v>61</v>
      </c>
      <c r="AV49" s="48">
        <f>IF(km4_splits_ranks[[#This Row],[60 okr ]]="DNF","DNF",RANK(km4_splits_ranks[[#This Row],[60 okr ]],[[60 okr ]],1))</f>
        <v>58</v>
      </c>
      <c r="AW49" s="48">
        <f>IF(km4_splits_ranks[[#This Row],[70 okr ]]="DNF","DNF",RANK(km4_splits_ranks[[#This Row],[70 okr ]],[[70 okr ]],1))</f>
        <v>56</v>
      </c>
      <c r="AX49" s="48">
        <f>IF(km4_splits_ranks[[#This Row],[80 okr ]]="DNF","DNF",RANK(km4_splits_ranks[[#This Row],[80 okr ]],[[80 okr ]],1))</f>
        <v>50</v>
      </c>
      <c r="AY49" s="48">
        <f>IF(km4_splits_ranks[[#This Row],[90 okr ]]="DNF","DNF",RANK(km4_splits_ranks[[#This Row],[90 okr ]],[[90 okr ]],1))</f>
        <v>48</v>
      </c>
      <c r="AZ49" s="48">
        <f>IF(km4_splits_ranks[[#This Row],[100 okr ]]="DNF","DNF",RANK(km4_splits_ranks[[#This Row],[100 okr ]],[[100 okr ]],1))</f>
        <v>49</v>
      </c>
      <c r="BA49" s="156">
        <f>IF(km4_splits_ranks[[#This Row],[105 okr ]]="DNF","DNF",RANK(km4_splits_ranks[[#This Row],[105 okr ]],[[105 okr ]],1))</f>
        <v>49</v>
      </c>
    </row>
    <row r="50" spans="2:53">
      <c r="B50" s="4">
        <f>laps_times[[#This Row],[poř]]</f>
        <v>47</v>
      </c>
      <c r="C50" s="1">
        <f>laps_times[[#This Row],[s.č.]]</f>
        <v>27</v>
      </c>
      <c r="D50" s="1" t="str">
        <f>laps_times[[#This Row],[jméno]]</f>
        <v>Hrabec Michal</v>
      </c>
      <c r="E50" s="2">
        <f>laps_times[[#This Row],[roč]]</f>
        <v>1977</v>
      </c>
      <c r="F50" s="2" t="str">
        <f>laps_times[[#This Row],[kat]]</f>
        <v>M40</v>
      </c>
      <c r="G50" s="2">
        <f>laps_times[[#This Row],[poř_kat]]</f>
        <v>18</v>
      </c>
      <c r="H50" s="1" t="str">
        <f>IF(ISBLANK(laps_times[[#This Row],[klub]]),"-",laps_times[[#This Row],[klub]])</f>
        <v>Running2.cz</v>
      </c>
      <c r="I50" s="138">
        <f>laps_times[[#This Row],[celk. čas]]</f>
        <v>0.16416203703703705</v>
      </c>
      <c r="J50" s="28">
        <f>SUM(laps_times[[#This Row],[1]:[10]])</f>
        <v>1.4117476851851855E-2</v>
      </c>
      <c r="K50" s="29">
        <f>SUM(laps_times[[#This Row],[11]:[20]])</f>
        <v>1.3472222222222222E-2</v>
      </c>
      <c r="L50" s="29">
        <f>SUM(laps_times[[#This Row],[21]:[30]])</f>
        <v>1.3645833333333334E-2</v>
      </c>
      <c r="M50" s="29">
        <f>SUM(laps_times[[#This Row],[31]:[40]])</f>
        <v>1.4031712962962963E-2</v>
      </c>
      <c r="N50" s="29">
        <f>SUM(laps_times[[#This Row],[41]:[50]])</f>
        <v>1.4383217592592593E-2</v>
      </c>
      <c r="O50" s="29">
        <f>SUM(laps_times[[#This Row],[51]:[60]])</f>
        <v>1.5231018518518519E-2</v>
      </c>
      <c r="P50" s="29">
        <f>SUM(laps_times[[#This Row],[61]:[70]])</f>
        <v>1.5853009259259261E-2</v>
      </c>
      <c r="Q50" s="29">
        <f>SUM(laps_times[[#This Row],[71]:[80]])</f>
        <v>1.7544560185185187E-2</v>
      </c>
      <c r="R50" s="29">
        <f>SUM(laps_times[[#This Row],[81]:[90]])</f>
        <v>1.8181481481481482E-2</v>
      </c>
      <c r="S50" s="29">
        <f>SUM(laps_times[[#This Row],[91]:[100]])</f>
        <v>1.8745717592592595E-2</v>
      </c>
      <c r="T50" s="30">
        <f>SUM(laps_times[[#This Row],[101]:[105]])</f>
        <v>8.9562500000000007E-3</v>
      </c>
      <c r="U50" s="44">
        <f>IF(km4_splits_ranks[[#This Row],[1 - 10]]="DNF","DNF",RANK(km4_splits_ranks[[#This Row],[1 - 10]],[1 - 10],1))</f>
        <v>35</v>
      </c>
      <c r="V50" s="45">
        <f>IF(km4_splits_ranks[[#This Row],[11 - 20]]="DNF","DNF",RANK(km4_splits_ranks[[#This Row],[11 - 20]],[11 - 20],1))</f>
        <v>36</v>
      </c>
      <c r="W50" s="45">
        <f>IF(km4_splits_ranks[[#This Row],[21 - 30]]="DNF","DNF",RANK(km4_splits_ranks[[#This Row],[21 - 30]],[21 - 30],1))</f>
        <v>35</v>
      </c>
      <c r="X50" s="45">
        <f>IF(km4_splits_ranks[[#This Row],[31 - 40]]="DNF","DNF",RANK(km4_splits_ranks[[#This Row],[31 - 40]],[31 - 40],1))</f>
        <v>36</v>
      </c>
      <c r="Y50" s="45">
        <f>IF(km4_splits_ranks[[#This Row],[41 - 50]]="DNF","DNF",RANK(km4_splits_ranks[[#This Row],[41 - 50]],[41 - 50],1))</f>
        <v>43</v>
      </c>
      <c r="Z50" s="45">
        <f>IF(km4_splits_ranks[[#This Row],[51 - 60]]="DNF","DNF",RANK(km4_splits_ranks[[#This Row],[51 - 60]],[51 - 60],1))</f>
        <v>50</v>
      </c>
      <c r="AA50" s="45">
        <f>IF(km4_splits_ranks[[#This Row],[61 - 70]]="DNF","DNF",RANK(km4_splits_ranks[[#This Row],[61 - 70]],[61 - 70],1))</f>
        <v>47</v>
      </c>
      <c r="AB50" s="45">
        <f>IF(km4_splits_ranks[[#This Row],[71 - 80]]="DNF","DNF",RANK(km4_splits_ranks[[#This Row],[71 - 80]],[71 - 80],1))</f>
        <v>56</v>
      </c>
      <c r="AC50" s="45">
        <f>IF(km4_splits_ranks[[#This Row],[81 - 90]]="DNF","DNF",RANK(km4_splits_ranks[[#This Row],[81 - 90]],[81 - 90],1))</f>
        <v>57</v>
      </c>
      <c r="AD50" s="45">
        <f>IF(km4_splits_ranks[[#This Row],[91 - 100]]="DNF","DNF",RANK(km4_splits_ranks[[#This Row],[91 - 100]],[91 - 100],1))</f>
        <v>59</v>
      </c>
      <c r="AE50" s="46">
        <f>IF(km4_splits_ranks[[#This Row],[101 - 105]]="DNF","DNF",RANK(km4_splits_ranks[[#This Row],[101 - 105]],[101 - 105],1))</f>
        <v>59</v>
      </c>
      <c r="AF50" s="21">
        <f>km4_splits_ranks[[#This Row],[1 - 10]]</f>
        <v>1.4117476851851855E-2</v>
      </c>
      <c r="AG50" s="17">
        <f>IF(km4_splits_ranks[[#This Row],[11 - 20]]="DNF","DNF",km4_splits_ranks[[#This Row],[10 okr ]]+km4_splits_ranks[[#This Row],[11 - 20]])</f>
        <v>2.7589699074074076E-2</v>
      </c>
      <c r="AH50" s="17">
        <f>IF(km4_splits_ranks[[#This Row],[21 - 30]]="DNF","DNF",km4_splits_ranks[[#This Row],[20 okr ]]+km4_splits_ranks[[#This Row],[21 - 30]])</f>
        <v>4.1235532407407412E-2</v>
      </c>
      <c r="AI50" s="17">
        <f>IF(km4_splits_ranks[[#This Row],[31 - 40]]="DNF","DNF",km4_splits_ranks[[#This Row],[30 okr ]]+km4_splits_ranks[[#This Row],[31 - 40]])</f>
        <v>5.5267245370370373E-2</v>
      </c>
      <c r="AJ50" s="17">
        <f>IF(km4_splits_ranks[[#This Row],[41 - 50]]="DNF","DNF",km4_splits_ranks[[#This Row],[40 okr ]]+km4_splits_ranks[[#This Row],[41 - 50]])</f>
        <v>6.965046296296297E-2</v>
      </c>
      <c r="AK50" s="17">
        <f>IF(km4_splits_ranks[[#This Row],[51 - 60]]="DNF","DNF",km4_splits_ranks[[#This Row],[50 okr ]]+km4_splits_ranks[[#This Row],[51 - 60]])</f>
        <v>8.4881481481481488E-2</v>
      </c>
      <c r="AL50" s="17">
        <f>IF(km4_splits_ranks[[#This Row],[61 - 70]]="DNF","DNF",km4_splits_ranks[[#This Row],[60 okr ]]+km4_splits_ranks[[#This Row],[61 - 70]])</f>
        <v>0.10073449074074076</v>
      </c>
      <c r="AM50" s="17">
        <f>IF(km4_splits_ranks[[#This Row],[71 - 80]]="DNF","DNF",km4_splits_ranks[[#This Row],[70 okr ]]+km4_splits_ranks[[#This Row],[71 - 80]])</f>
        <v>0.11827905092592594</v>
      </c>
      <c r="AN50" s="17">
        <f>IF(km4_splits_ranks[[#This Row],[81 - 90]]="DNF","DNF",km4_splits_ranks[[#This Row],[80 okr ]]+km4_splits_ranks[[#This Row],[81 - 90]])</f>
        <v>0.13646053240740744</v>
      </c>
      <c r="AO50" s="17">
        <f>IF(km4_splits_ranks[[#This Row],[91 - 100]]="DNF","DNF",km4_splits_ranks[[#This Row],[90 okr ]]+km4_splits_ranks[[#This Row],[91 - 100]])</f>
        <v>0.15520625000000005</v>
      </c>
      <c r="AP50" s="22">
        <f>IF(km4_splits_ranks[[#This Row],[101 - 105]]="DNF","DNF",km4_splits_ranks[[#This Row],[100 okr ]]+km4_splits_ranks[[#This Row],[101 - 105]])</f>
        <v>0.16416250000000004</v>
      </c>
      <c r="AQ50" s="47">
        <f>IF(km4_splits_ranks[[#This Row],[10 okr ]]="DNF","DNF",RANK(km4_splits_ranks[[#This Row],[10 okr ]],[[10 okr ]],1))</f>
        <v>35</v>
      </c>
      <c r="AR50" s="48">
        <f>IF(km4_splits_ranks[[#This Row],[20 okr ]]="DNF","DNF",RANK(km4_splits_ranks[[#This Row],[20 okr ]],[[20 okr ]],1))</f>
        <v>35</v>
      </c>
      <c r="AS50" s="48">
        <f>IF(km4_splits_ranks[[#This Row],[30 okr ]]="DNF","DNF",RANK(km4_splits_ranks[[#This Row],[30 okr ]],[[30 okr ]],1))</f>
        <v>37</v>
      </c>
      <c r="AT50" s="48">
        <f>IF(km4_splits_ranks[[#This Row],[40 okr ]]="DNF","DNF",RANK(km4_splits_ranks[[#This Row],[40 okr ]],[[40 okr ]],1))</f>
        <v>36</v>
      </c>
      <c r="AU50" s="48">
        <f>IF(km4_splits_ranks[[#This Row],[50 okr ]]="DNF","DNF",RANK(km4_splits_ranks[[#This Row],[50 okr ]],[[50 okr ]],1))</f>
        <v>35</v>
      </c>
      <c r="AV50" s="48">
        <f>IF(km4_splits_ranks[[#This Row],[60 okr ]]="DNF","DNF",RANK(km4_splits_ranks[[#This Row],[60 okr ]],[[60 okr ]],1))</f>
        <v>40</v>
      </c>
      <c r="AW50" s="48">
        <f>IF(km4_splits_ranks[[#This Row],[70 okr ]]="DNF","DNF",RANK(km4_splits_ranks[[#This Row],[70 okr ]],[[70 okr ]],1))</f>
        <v>41</v>
      </c>
      <c r="AX50" s="48">
        <f>IF(km4_splits_ranks[[#This Row],[80 okr ]]="DNF","DNF",RANK(km4_splits_ranks[[#This Row],[80 okr ]],[[80 okr ]],1))</f>
        <v>45</v>
      </c>
      <c r="AY50" s="48">
        <f>IF(km4_splits_ranks[[#This Row],[90 okr ]]="DNF","DNF",RANK(km4_splits_ranks[[#This Row],[90 okr ]],[[90 okr ]],1))</f>
        <v>47</v>
      </c>
      <c r="AZ50" s="48">
        <f>IF(km4_splits_ranks[[#This Row],[100 okr ]]="DNF","DNF",RANK(km4_splits_ranks[[#This Row],[100 okr ]],[[100 okr ]],1))</f>
        <v>48</v>
      </c>
      <c r="BA50" s="156">
        <f>IF(km4_splits_ranks[[#This Row],[105 okr ]]="DNF","DNF",RANK(km4_splits_ranks[[#This Row],[105 okr ]],[[105 okr ]],1))</f>
        <v>50</v>
      </c>
    </row>
    <row r="51" spans="2:53">
      <c r="B51" s="4">
        <f>laps_times[[#This Row],[poř]]</f>
        <v>48</v>
      </c>
      <c r="C51" s="1">
        <f>laps_times[[#This Row],[s.č.]]</f>
        <v>72</v>
      </c>
      <c r="D51" s="1" t="str">
        <f>laps_times[[#This Row],[jméno]]</f>
        <v>Šindlerová Jana</v>
      </c>
      <c r="E51" s="2">
        <f>laps_times[[#This Row],[roč]]</f>
        <v>1969</v>
      </c>
      <c r="F51" s="2" t="str">
        <f>laps_times[[#This Row],[kat]]</f>
        <v>Z2</v>
      </c>
      <c r="G51" s="2">
        <f>laps_times[[#This Row],[poř_kat]]</f>
        <v>3</v>
      </c>
      <c r="H51" s="1" t="str">
        <f>IF(ISBLANK(laps_times[[#This Row],[klub]]),"-",laps_times[[#This Row],[klub]])</f>
        <v>iThinkBeer</v>
      </c>
      <c r="I51" s="138">
        <f>laps_times[[#This Row],[celk. čas]]</f>
        <v>0.16462152777777778</v>
      </c>
      <c r="J51" s="28">
        <f>SUM(laps_times[[#This Row],[1]:[10]])</f>
        <v>1.5275925925925924E-2</v>
      </c>
      <c r="K51" s="29">
        <f>SUM(laps_times[[#This Row],[11]:[20]])</f>
        <v>1.4638310185185186E-2</v>
      </c>
      <c r="L51" s="29">
        <f>SUM(laps_times[[#This Row],[21]:[30]])</f>
        <v>1.5154398148148149E-2</v>
      </c>
      <c r="M51" s="29">
        <f>SUM(laps_times[[#This Row],[31]:[40]])</f>
        <v>1.5534143518518518E-2</v>
      </c>
      <c r="N51" s="29">
        <f>SUM(laps_times[[#This Row],[41]:[50]])</f>
        <v>1.5347569444444441E-2</v>
      </c>
      <c r="O51" s="29">
        <f>SUM(laps_times[[#This Row],[51]:[60]])</f>
        <v>1.540787037037037E-2</v>
      </c>
      <c r="P51" s="29">
        <f>SUM(laps_times[[#This Row],[61]:[70]])</f>
        <v>1.5781944444444446E-2</v>
      </c>
      <c r="Q51" s="29">
        <f>SUM(laps_times[[#This Row],[71]:[80]])</f>
        <v>1.6116666666666668E-2</v>
      </c>
      <c r="R51" s="29">
        <f>SUM(laps_times[[#This Row],[81]:[90]])</f>
        <v>1.6551736111111111E-2</v>
      </c>
      <c r="S51" s="29">
        <f>SUM(laps_times[[#This Row],[91]:[100]])</f>
        <v>1.6685879629629627E-2</v>
      </c>
      <c r="T51" s="30">
        <f>SUM(laps_times[[#This Row],[101]:[105]])</f>
        <v>8.1276620370370374E-3</v>
      </c>
      <c r="U51" s="44">
        <f>IF(km4_splits_ranks[[#This Row],[1 - 10]]="DNF","DNF",RANK(km4_splits_ranks[[#This Row],[1 - 10]],[1 - 10],1))</f>
        <v>56</v>
      </c>
      <c r="V51" s="45">
        <f>IF(km4_splits_ranks[[#This Row],[11 - 20]]="DNF","DNF",RANK(km4_splits_ranks[[#This Row],[11 - 20]],[11 - 20],1))</f>
        <v>57</v>
      </c>
      <c r="W51" s="45">
        <f>IF(km4_splits_ranks[[#This Row],[21 - 30]]="DNF","DNF",RANK(km4_splits_ranks[[#This Row],[21 - 30]],[21 - 30],1))</f>
        <v>59</v>
      </c>
      <c r="X51" s="45">
        <f>IF(km4_splits_ranks[[#This Row],[31 - 40]]="DNF","DNF",RANK(km4_splits_ranks[[#This Row],[31 - 40]],[31 - 40],1))</f>
        <v>59</v>
      </c>
      <c r="Y51" s="45">
        <f>IF(km4_splits_ranks[[#This Row],[41 - 50]]="DNF","DNF",RANK(km4_splits_ranks[[#This Row],[41 - 50]],[41 - 50],1))</f>
        <v>54</v>
      </c>
      <c r="Z51" s="45">
        <f>IF(km4_splits_ranks[[#This Row],[51 - 60]]="DNF","DNF",RANK(km4_splits_ranks[[#This Row],[51 - 60]],[51 - 60],1))</f>
        <v>53</v>
      </c>
      <c r="AA51" s="45">
        <f>IF(km4_splits_ranks[[#This Row],[61 - 70]]="DNF","DNF",RANK(km4_splits_ranks[[#This Row],[61 - 70]],[61 - 70],1))</f>
        <v>46</v>
      </c>
      <c r="AB51" s="45">
        <f>IF(km4_splits_ranks[[#This Row],[71 - 80]]="DNF","DNF",RANK(km4_splits_ranks[[#This Row],[71 - 80]],[71 - 80],1))</f>
        <v>47</v>
      </c>
      <c r="AC51" s="45">
        <f>IF(km4_splits_ranks[[#This Row],[81 - 90]]="DNF","DNF",RANK(km4_splits_ranks[[#This Row],[81 - 90]],[81 - 90],1))</f>
        <v>43</v>
      </c>
      <c r="AD51" s="45">
        <f>IF(km4_splits_ranks[[#This Row],[91 - 100]]="DNF","DNF",RANK(km4_splits_ranks[[#This Row],[91 - 100]],[91 - 100],1))</f>
        <v>45</v>
      </c>
      <c r="AE51" s="46">
        <f>IF(km4_splits_ranks[[#This Row],[101 - 105]]="DNF","DNF",RANK(km4_splits_ranks[[#This Row],[101 - 105]],[101 - 105],1))</f>
        <v>45</v>
      </c>
      <c r="AF51" s="21">
        <f>km4_splits_ranks[[#This Row],[1 - 10]]</f>
        <v>1.5275925925925924E-2</v>
      </c>
      <c r="AG51" s="17">
        <f>IF(km4_splits_ranks[[#This Row],[11 - 20]]="DNF","DNF",km4_splits_ranks[[#This Row],[10 okr ]]+km4_splits_ranks[[#This Row],[11 - 20]])</f>
        <v>2.991423611111111E-2</v>
      </c>
      <c r="AH51" s="17">
        <f>IF(km4_splits_ranks[[#This Row],[21 - 30]]="DNF","DNF",km4_splits_ranks[[#This Row],[20 okr ]]+km4_splits_ranks[[#This Row],[21 - 30]])</f>
        <v>4.5068634259259263E-2</v>
      </c>
      <c r="AI51" s="17">
        <f>IF(km4_splits_ranks[[#This Row],[31 - 40]]="DNF","DNF",km4_splits_ranks[[#This Row],[30 okr ]]+km4_splits_ranks[[#This Row],[31 - 40]])</f>
        <v>6.0602777777777783E-2</v>
      </c>
      <c r="AJ51" s="17">
        <f>IF(km4_splits_ranks[[#This Row],[41 - 50]]="DNF","DNF",km4_splits_ranks[[#This Row],[40 okr ]]+km4_splits_ranks[[#This Row],[41 - 50]])</f>
        <v>7.5950347222222228E-2</v>
      </c>
      <c r="AK51" s="17">
        <f>IF(km4_splits_ranks[[#This Row],[51 - 60]]="DNF","DNF",km4_splits_ranks[[#This Row],[50 okr ]]+km4_splits_ranks[[#This Row],[51 - 60]])</f>
        <v>9.1358217592592605E-2</v>
      </c>
      <c r="AL51" s="17">
        <f>IF(km4_splits_ranks[[#This Row],[61 - 70]]="DNF","DNF",km4_splits_ranks[[#This Row],[60 okr ]]+km4_splits_ranks[[#This Row],[61 - 70]])</f>
        <v>0.10714016203703705</v>
      </c>
      <c r="AM51" s="17">
        <f>IF(km4_splits_ranks[[#This Row],[71 - 80]]="DNF","DNF",km4_splits_ranks[[#This Row],[70 okr ]]+km4_splits_ranks[[#This Row],[71 - 80]])</f>
        <v>0.12325682870370372</v>
      </c>
      <c r="AN51" s="17">
        <f>IF(km4_splits_ranks[[#This Row],[81 - 90]]="DNF","DNF",km4_splits_ranks[[#This Row],[80 okr ]]+km4_splits_ranks[[#This Row],[81 - 90]])</f>
        <v>0.13980856481481482</v>
      </c>
      <c r="AO51" s="17">
        <f>IF(km4_splits_ranks[[#This Row],[91 - 100]]="DNF","DNF",km4_splits_ranks[[#This Row],[90 okr ]]+km4_splits_ranks[[#This Row],[91 - 100]])</f>
        <v>0.15649444444444444</v>
      </c>
      <c r="AP51" s="22">
        <f>IF(km4_splits_ranks[[#This Row],[101 - 105]]="DNF","DNF",km4_splits_ranks[[#This Row],[100 okr ]]+km4_splits_ranks[[#This Row],[101 - 105]])</f>
        <v>0.16462210648148148</v>
      </c>
      <c r="AQ51" s="47">
        <f>IF(km4_splits_ranks[[#This Row],[10 okr ]]="DNF","DNF",RANK(km4_splits_ranks[[#This Row],[10 okr ]],[[10 okr ]],1))</f>
        <v>56</v>
      </c>
      <c r="AR51" s="48">
        <f>IF(km4_splits_ranks[[#This Row],[20 okr ]]="DNF","DNF",RANK(km4_splits_ranks[[#This Row],[20 okr ]],[[20 okr ]],1))</f>
        <v>57</v>
      </c>
      <c r="AS51" s="48">
        <f>IF(km4_splits_ranks[[#This Row],[30 okr ]]="DNF","DNF",RANK(km4_splits_ranks[[#This Row],[30 okr ]],[[30 okr ]],1))</f>
        <v>55</v>
      </c>
      <c r="AT51" s="48">
        <f>IF(km4_splits_ranks[[#This Row],[40 okr ]]="DNF","DNF",RANK(km4_splits_ranks[[#This Row],[40 okr ]],[[40 okr ]],1))</f>
        <v>56</v>
      </c>
      <c r="AU51" s="48">
        <f>IF(km4_splits_ranks[[#This Row],[50 okr ]]="DNF","DNF",RANK(km4_splits_ranks[[#This Row],[50 okr ]],[[50 okr ]],1))</f>
        <v>56</v>
      </c>
      <c r="AV51" s="48">
        <f>IF(km4_splits_ranks[[#This Row],[60 okr ]]="DNF","DNF",RANK(km4_splits_ranks[[#This Row],[60 okr ]],[[60 okr ]],1))</f>
        <v>56</v>
      </c>
      <c r="AW51" s="48">
        <f>IF(km4_splits_ranks[[#This Row],[70 okr ]]="DNF","DNF",RANK(km4_splits_ranks[[#This Row],[70 okr ]],[[70 okr ]],1))</f>
        <v>55</v>
      </c>
      <c r="AX51" s="48">
        <f>IF(km4_splits_ranks[[#This Row],[80 okr ]]="DNF","DNF",RANK(km4_splits_ranks[[#This Row],[80 okr ]],[[80 okr ]],1))</f>
        <v>51</v>
      </c>
      <c r="AY51" s="48">
        <f>IF(km4_splits_ranks[[#This Row],[90 okr ]]="DNF","DNF",RANK(km4_splits_ranks[[#This Row],[90 okr ]],[[90 okr ]],1))</f>
        <v>51</v>
      </c>
      <c r="AZ51" s="48">
        <f>IF(km4_splits_ranks[[#This Row],[100 okr ]]="DNF","DNF",RANK(km4_splits_ranks[[#This Row],[100 okr ]],[[100 okr ]],1))</f>
        <v>51</v>
      </c>
      <c r="BA51" s="156">
        <f>IF(km4_splits_ranks[[#This Row],[105 okr ]]="DNF","DNF",RANK(km4_splits_ranks[[#This Row],[105 okr ]],[[105 okr ]],1))</f>
        <v>51</v>
      </c>
    </row>
    <row r="52" spans="2:53">
      <c r="B52" s="4">
        <f>laps_times[[#This Row],[poř]]</f>
        <v>49</v>
      </c>
      <c r="C52" s="1">
        <f>laps_times[[#This Row],[s.č.]]</f>
        <v>76</v>
      </c>
      <c r="D52" s="1" t="str">
        <f>laps_times[[#This Row],[jméno]]</f>
        <v>Štych Přemysl</v>
      </c>
      <c r="E52" s="2">
        <f>laps_times[[#This Row],[roč]]</f>
        <v>1974</v>
      </c>
      <c r="F52" s="2" t="str">
        <f>laps_times[[#This Row],[kat]]</f>
        <v>M40</v>
      </c>
      <c r="G52" s="2">
        <f>laps_times[[#This Row],[poř_kat]]</f>
        <v>19</v>
      </c>
      <c r="H52" s="1" t="str">
        <f>IF(ISBLANK(laps_times[[#This Row],[klub]]),"-",laps_times[[#This Row],[klub]])</f>
        <v>-</v>
      </c>
      <c r="I52" s="138">
        <f>laps_times[[#This Row],[celk. čas]]</f>
        <v>0.16471875</v>
      </c>
      <c r="J52" s="28">
        <f>SUM(laps_times[[#This Row],[1]:[10]])</f>
        <v>1.6268749999999998E-2</v>
      </c>
      <c r="K52" s="29">
        <f>SUM(laps_times[[#This Row],[11]:[20]])</f>
        <v>1.505925925925926E-2</v>
      </c>
      <c r="L52" s="29">
        <f>SUM(laps_times[[#This Row],[21]:[30]])</f>
        <v>1.4373958333333334E-2</v>
      </c>
      <c r="M52" s="29">
        <f>SUM(laps_times[[#This Row],[31]:[40]])</f>
        <v>1.4407986111111111E-2</v>
      </c>
      <c r="N52" s="29">
        <f>SUM(laps_times[[#This Row],[41]:[50]])</f>
        <v>1.4624768518518518E-2</v>
      </c>
      <c r="O52" s="29">
        <f>SUM(laps_times[[#This Row],[51]:[60]])</f>
        <v>1.6215972222222222E-2</v>
      </c>
      <c r="P52" s="29">
        <f>SUM(laps_times[[#This Row],[61]:[70]])</f>
        <v>1.5239930555555555E-2</v>
      </c>
      <c r="Q52" s="29">
        <f>SUM(laps_times[[#This Row],[71]:[80]])</f>
        <v>1.7091319444444444E-2</v>
      </c>
      <c r="R52" s="29">
        <f>SUM(laps_times[[#This Row],[81]:[90]])</f>
        <v>1.5985185185185182E-2</v>
      </c>
      <c r="S52" s="29">
        <f>SUM(laps_times[[#This Row],[91]:[100]])</f>
        <v>1.7754166666666665E-2</v>
      </c>
      <c r="T52" s="30">
        <f>SUM(laps_times[[#This Row],[101]:[105]])</f>
        <v>7.6974537037037037E-3</v>
      </c>
      <c r="U52" s="44">
        <f>IF(km4_splits_ranks[[#This Row],[1 - 10]]="DNF","DNF",RANK(km4_splits_ranks[[#This Row],[1 - 10]],[1 - 10],1))</f>
        <v>72</v>
      </c>
      <c r="V52" s="45">
        <f>IF(km4_splits_ranks[[#This Row],[11 - 20]]="DNF","DNF",RANK(km4_splits_ranks[[#This Row],[11 - 20]],[11 - 20],1))</f>
        <v>61</v>
      </c>
      <c r="W52" s="45">
        <f>IF(km4_splits_ranks[[#This Row],[21 - 30]]="DNF","DNF",RANK(km4_splits_ranks[[#This Row],[21 - 30]],[21 - 30],1))</f>
        <v>48</v>
      </c>
      <c r="X52" s="45">
        <f>IF(km4_splits_ranks[[#This Row],[31 - 40]]="DNF","DNF",RANK(km4_splits_ranks[[#This Row],[31 - 40]],[31 - 40],1))</f>
        <v>45</v>
      </c>
      <c r="Y52" s="45">
        <f>IF(km4_splits_ranks[[#This Row],[41 - 50]]="DNF","DNF",RANK(km4_splits_ranks[[#This Row],[41 - 50]],[41 - 50],1))</f>
        <v>47</v>
      </c>
      <c r="Z52" s="45">
        <f>IF(km4_splits_ranks[[#This Row],[51 - 60]]="DNF","DNF",RANK(km4_splits_ranks[[#This Row],[51 - 60]],[51 - 60],1))</f>
        <v>62</v>
      </c>
      <c r="AA52" s="45">
        <f>IF(km4_splits_ranks[[#This Row],[61 - 70]]="DNF","DNF",RANK(km4_splits_ranks[[#This Row],[61 - 70]],[61 - 70],1))</f>
        <v>39</v>
      </c>
      <c r="AB52" s="45">
        <f>IF(km4_splits_ranks[[#This Row],[71 - 80]]="DNF","DNF",RANK(km4_splits_ranks[[#This Row],[71 - 80]],[71 - 80],1))</f>
        <v>54</v>
      </c>
      <c r="AC52" s="45">
        <f>IF(km4_splits_ranks[[#This Row],[81 - 90]]="DNF","DNF",RANK(km4_splits_ranks[[#This Row],[81 - 90]],[81 - 90],1))</f>
        <v>39</v>
      </c>
      <c r="AD52" s="45">
        <f>IF(km4_splits_ranks[[#This Row],[91 - 100]]="DNF","DNF",RANK(km4_splits_ranks[[#This Row],[91 - 100]],[91 - 100],1))</f>
        <v>52</v>
      </c>
      <c r="AE52" s="46">
        <f>IF(km4_splits_ranks[[#This Row],[101 - 105]]="DNF","DNF",RANK(km4_splits_ranks[[#This Row],[101 - 105]],[101 - 105],1))</f>
        <v>33</v>
      </c>
      <c r="AF52" s="21">
        <f>km4_splits_ranks[[#This Row],[1 - 10]]</f>
        <v>1.6268749999999998E-2</v>
      </c>
      <c r="AG52" s="17">
        <f>IF(km4_splits_ranks[[#This Row],[11 - 20]]="DNF","DNF",km4_splits_ranks[[#This Row],[10 okr ]]+km4_splits_ranks[[#This Row],[11 - 20]])</f>
        <v>3.1328009259259257E-2</v>
      </c>
      <c r="AH52" s="17">
        <f>IF(km4_splits_ranks[[#This Row],[21 - 30]]="DNF","DNF",km4_splits_ranks[[#This Row],[20 okr ]]+km4_splits_ranks[[#This Row],[21 - 30]])</f>
        <v>4.5701967592592589E-2</v>
      </c>
      <c r="AI52" s="17">
        <f>IF(km4_splits_ranks[[#This Row],[31 - 40]]="DNF","DNF",km4_splits_ranks[[#This Row],[30 okr ]]+km4_splits_ranks[[#This Row],[31 - 40]])</f>
        <v>6.01099537037037E-2</v>
      </c>
      <c r="AJ52" s="17">
        <f>IF(km4_splits_ranks[[#This Row],[41 - 50]]="DNF","DNF",km4_splits_ranks[[#This Row],[40 okr ]]+km4_splits_ranks[[#This Row],[41 - 50]])</f>
        <v>7.4734722222222216E-2</v>
      </c>
      <c r="AK52" s="17">
        <f>IF(km4_splits_ranks[[#This Row],[51 - 60]]="DNF","DNF",km4_splits_ranks[[#This Row],[50 okr ]]+km4_splits_ranks[[#This Row],[51 - 60]])</f>
        <v>9.0950694444444438E-2</v>
      </c>
      <c r="AL52" s="17">
        <f>IF(km4_splits_ranks[[#This Row],[61 - 70]]="DNF","DNF",km4_splits_ranks[[#This Row],[60 okr ]]+km4_splits_ranks[[#This Row],[61 - 70]])</f>
        <v>0.106190625</v>
      </c>
      <c r="AM52" s="17">
        <f>IF(km4_splits_ranks[[#This Row],[71 - 80]]="DNF","DNF",km4_splits_ranks[[#This Row],[70 okr ]]+km4_splits_ranks[[#This Row],[71 - 80]])</f>
        <v>0.12328194444444444</v>
      </c>
      <c r="AN52" s="17">
        <f>IF(km4_splits_ranks[[#This Row],[81 - 90]]="DNF","DNF",km4_splits_ranks[[#This Row],[80 okr ]]+km4_splits_ranks[[#This Row],[81 - 90]])</f>
        <v>0.13926712962962962</v>
      </c>
      <c r="AO52" s="17">
        <f>IF(km4_splits_ranks[[#This Row],[91 - 100]]="DNF","DNF",km4_splits_ranks[[#This Row],[90 okr ]]+km4_splits_ranks[[#This Row],[91 - 100]])</f>
        <v>0.15702129629629627</v>
      </c>
      <c r="AP52" s="22">
        <f>IF(km4_splits_ranks[[#This Row],[101 - 105]]="DNF","DNF",km4_splits_ranks[[#This Row],[100 okr ]]+km4_splits_ranks[[#This Row],[101 - 105]])</f>
        <v>0.16471874999999997</v>
      </c>
      <c r="AQ52" s="47">
        <f>IF(km4_splits_ranks[[#This Row],[10 okr ]]="DNF","DNF",RANK(km4_splits_ranks[[#This Row],[10 okr ]],[[10 okr ]],1))</f>
        <v>72</v>
      </c>
      <c r="AR52" s="48">
        <f>IF(km4_splits_ranks[[#This Row],[20 okr ]]="DNF","DNF",RANK(km4_splits_ranks[[#This Row],[20 okr ]],[[20 okr ]],1))</f>
        <v>67</v>
      </c>
      <c r="AS52" s="48">
        <f>IF(km4_splits_ranks[[#This Row],[30 okr ]]="DNF","DNF",RANK(km4_splits_ranks[[#This Row],[30 okr ]],[[30 okr ]],1))</f>
        <v>61</v>
      </c>
      <c r="AT52" s="48">
        <f>IF(km4_splits_ranks[[#This Row],[40 okr ]]="DNF","DNF",RANK(km4_splits_ranks[[#This Row],[40 okr ]],[[40 okr ]],1))</f>
        <v>55</v>
      </c>
      <c r="AU52" s="48">
        <f>IF(km4_splits_ranks[[#This Row],[50 okr ]]="DNF","DNF",RANK(km4_splits_ranks[[#This Row],[50 okr ]],[[50 okr ]],1))</f>
        <v>50</v>
      </c>
      <c r="AV52" s="48">
        <f>IF(km4_splits_ranks[[#This Row],[60 okr ]]="DNF","DNF",RANK(km4_splits_ranks[[#This Row],[60 okr ]],[[60 okr ]],1))</f>
        <v>54</v>
      </c>
      <c r="AW52" s="48">
        <f>IF(km4_splits_ranks[[#This Row],[70 okr ]]="DNF","DNF",RANK(km4_splits_ranks[[#This Row],[70 okr ]],[[70 okr ]],1))</f>
        <v>51</v>
      </c>
      <c r="AX52" s="48">
        <f>IF(km4_splits_ranks[[#This Row],[80 okr ]]="DNF","DNF",RANK(km4_splits_ranks[[#This Row],[80 okr ]],[[80 okr ]],1))</f>
        <v>52</v>
      </c>
      <c r="AY52" s="48">
        <f>IF(km4_splits_ranks[[#This Row],[90 okr ]]="DNF","DNF",RANK(km4_splits_ranks[[#This Row],[90 okr ]],[[90 okr ]],1))</f>
        <v>50</v>
      </c>
      <c r="AZ52" s="48">
        <f>IF(km4_splits_ranks[[#This Row],[100 okr ]]="DNF","DNF",RANK(km4_splits_ranks[[#This Row],[100 okr ]],[[100 okr ]],1))</f>
        <v>52</v>
      </c>
      <c r="BA52" s="156">
        <f>IF(km4_splits_ranks[[#This Row],[105 okr ]]="DNF","DNF",RANK(km4_splits_ranks[[#This Row],[105 okr ]],[[105 okr ]],1))</f>
        <v>52</v>
      </c>
    </row>
    <row r="53" spans="2:53">
      <c r="B53" s="4">
        <f>laps_times[[#This Row],[poř]]</f>
        <v>50</v>
      </c>
      <c r="C53" s="1">
        <f>laps_times[[#This Row],[s.č.]]</f>
        <v>10</v>
      </c>
      <c r="D53" s="1" t="str">
        <f>laps_times[[#This Row],[jméno]]</f>
        <v>Chalupa Petr</v>
      </c>
      <c r="E53" s="2">
        <f>laps_times[[#This Row],[roč]]</f>
        <v>1985</v>
      </c>
      <c r="F53" s="2" t="str">
        <f>laps_times[[#This Row],[kat]]</f>
        <v>M30</v>
      </c>
      <c r="G53" s="2">
        <f>laps_times[[#This Row],[poř_kat]]</f>
        <v>11</v>
      </c>
      <c r="H53" s="1" t="str">
        <f>IF(ISBLANK(laps_times[[#This Row],[klub]]),"-",laps_times[[#This Row],[klub]])</f>
        <v>MK Kladno</v>
      </c>
      <c r="I53" s="138">
        <f>laps_times[[#This Row],[celk. čas]]</f>
        <v>0.16596759259259261</v>
      </c>
      <c r="J53" s="28">
        <f>SUM(laps_times[[#This Row],[1]:[10]])</f>
        <v>1.4366782407407406E-2</v>
      </c>
      <c r="K53" s="29">
        <f>SUM(laps_times[[#This Row],[11]:[20]])</f>
        <v>1.3623379629629629E-2</v>
      </c>
      <c r="L53" s="29">
        <f>SUM(laps_times[[#This Row],[21]:[30]])</f>
        <v>1.3872453703703705E-2</v>
      </c>
      <c r="M53" s="29">
        <f>SUM(laps_times[[#This Row],[31]:[40]])</f>
        <v>1.4311689814814815E-2</v>
      </c>
      <c r="N53" s="29">
        <f>SUM(laps_times[[#This Row],[41]:[50]])</f>
        <v>1.5466782407407408E-2</v>
      </c>
      <c r="O53" s="29">
        <f>SUM(laps_times[[#This Row],[51]:[60]])</f>
        <v>1.604224537037037E-2</v>
      </c>
      <c r="P53" s="29">
        <f>SUM(laps_times[[#This Row],[61]:[70]])</f>
        <v>1.6891435185185186E-2</v>
      </c>
      <c r="Q53" s="29">
        <f>SUM(laps_times[[#This Row],[71]:[80]])</f>
        <v>1.7777083333333329E-2</v>
      </c>
      <c r="R53" s="29">
        <f>SUM(laps_times[[#This Row],[81]:[90]])</f>
        <v>1.8839351851851854E-2</v>
      </c>
      <c r="S53" s="29">
        <f>SUM(laps_times[[#This Row],[91]:[100]])</f>
        <v>1.7056018518518519E-2</v>
      </c>
      <c r="T53" s="30">
        <f>SUM(laps_times[[#This Row],[101]:[105]])</f>
        <v>7.7207175925925933E-3</v>
      </c>
      <c r="U53" s="44">
        <f>IF(km4_splits_ranks[[#This Row],[1 - 10]]="DNF","DNF",RANK(km4_splits_ranks[[#This Row],[1 - 10]],[1 - 10],1))</f>
        <v>38</v>
      </c>
      <c r="V53" s="45">
        <f>IF(km4_splits_ranks[[#This Row],[11 - 20]]="DNF","DNF",RANK(km4_splits_ranks[[#This Row],[11 - 20]],[11 - 20],1))</f>
        <v>39</v>
      </c>
      <c r="W53" s="45">
        <f>IF(km4_splits_ranks[[#This Row],[21 - 30]]="DNF","DNF",RANK(km4_splits_ranks[[#This Row],[21 - 30]],[21 - 30],1))</f>
        <v>43</v>
      </c>
      <c r="X53" s="45">
        <f>IF(km4_splits_ranks[[#This Row],[31 - 40]]="DNF","DNF",RANK(km4_splits_ranks[[#This Row],[31 - 40]],[31 - 40],1))</f>
        <v>44</v>
      </c>
      <c r="Y53" s="45">
        <f>IF(km4_splits_ranks[[#This Row],[41 - 50]]="DNF","DNF",RANK(km4_splits_ranks[[#This Row],[41 - 50]],[41 - 50],1))</f>
        <v>57</v>
      </c>
      <c r="Z53" s="45">
        <f>IF(km4_splits_ranks[[#This Row],[51 - 60]]="DNF","DNF",RANK(km4_splits_ranks[[#This Row],[51 - 60]],[51 - 60],1))</f>
        <v>59</v>
      </c>
      <c r="AA53" s="45">
        <f>IF(km4_splits_ranks[[#This Row],[61 - 70]]="DNF","DNF",RANK(km4_splits_ranks[[#This Row],[61 - 70]],[61 - 70],1))</f>
        <v>62</v>
      </c>
      <c r="AB53" s="45">
        <f>IF(km4_splits_ranks[[#This Row],[71 - 80]]="DNF","DNF",RANK(km4_splits_ranks[[#This Row],[71 - 80]],[71 - 80],1))</f>
        <v>60</v>
      </c>
      <c r="AC53" s="45">
        <f>IF(km4_splits_ranks[[#This Row],[81 - 90]]="DNF","DNF",RANK(km4_splits_ranks[[#This Row],[81 - 90]],[81 - 90],1))</f>
        <v>62</v>
      </c>
      <c r="AD53" s="45">
        <f>IF(km4_splits_ranks[[#This Row],[91 - 100]]="DNF","DNF",RANK(km4_splits_ranks[[#This Row],[91 - 100]],[91 - 100],1))</f>
        <v>50</v>
      </c>
      <c r="AE53" s="46">
        <f>IF(km4_splits_ranks[[#This Row],[101 - 105]]="DNF","DNF",RANK(km4_splits_ranks[[#This Row],[101 - 105]],[101 - 105],1))</f>
        <v>35</v>
      </c>
      <c r="AF53" s="21">
        <f>km4_splits_ranks[[#This Row],[1 - 10]]</f>
        <v>1.4366782407407406E-2</v>
      </c>
      <c r="AG53" s="17">
        <f>IF(km4_splits_ranks[[#This Row],[11 - 20]]="DNF","DNF",km4_splits_ranks[[#This Row],[10 okr ]]+km4_splits_ranks[[#This Row],[11 - 20]])</f>
        <v>2.7990162037037036E-2</v>
      </c>
      <c r="AH53" s="17">
        <f>IF(km4_splits_ranks[[#This Row],[21 - 30]]="DNF","DNF",km4_splits_ranks[[#This Row],[20 okr ]]+km4_splits_ranks[[#This Row],[21 - 30]])</f>
        <v>4.1862615740740738E-2</v>
      </c>
      <c r="AI53" s="17">
        <f>IF(km4_splits_ranks[[#This Row],[31 - 40]]="DNF","DNF",km4_splits_ranks[[#This Row],[30 okr ]]+km4_splits_ranks[[#This Row],[31 - 40]])</f>
        <v>5.6174305555555554E-2</v>
      </c>
      <c r="AJ53" s="17">
        <f>IF(km4_splits_ranks[[#This Row],[41 - 50]]="DNF","DNF",km4_splits_ranks[[#This Row],[40 okr ]]+km4_splits_ranks[[#This Row],[41 - 50]])</f>
        <v>7.1641087962962965E-2</v>
      </c>
      <c r="AK53" s="17">
        <f>IF(km4_splits_ranks[[#This Row],[51 - 60]]="DNF","DNF",km4_splits_ranks[[#This Row],[50 okr ]]+km4_splits_ranks[[#This Row],[51 - 60]])</f>
        <v>8.7683333333333335E-2</v>
      </c>
      <c r="AL53" s="17">
        <f>IF(km4_splits_ranks[[#This Row],[61 - 70]]="DNF","DNF",km4_splits_ranks[[#This Row],[60 okr ]]+km4_splits_ranks[[#This Row],[61 - 70]])</f>
        <v>0.10457476851851852</v>
      </c>
      <c r="AM53" s="17">
        <f>IF(km4_splits_ranks[[#This Row],[71 - 80]]="DNF","DNF",km4_splits_ranks[[#This Row],[70 okr ]]+km4_splits_ranks[[#This Row],[71 - 80]])</f>
        <v>0.12235185185185185</v>
      </c>
      <c r="AN53" s="17">
        <f>IF(km4_splits_ranks[[#This Row],[81 - 90]]="DNF","DNF",km4_splits_ranks[[#This Row],[80 okr ]]+km4_splits_ranks[[#This Row],[81 - 90]])</f>
        <v>0.14119120370370369</v>
      </c>
      <c r="AO53" s="17">
        <f>IF(km4_splits_ranks[[#This Row],[91 - 100]]="DNF","DNF",km4_splits_ranks[[#This Row],[90 okr ]]+km4_splits_ranks[[#This Row],[91 - 100]])</f>
        <v>0.15824722222222221</v>
      </c>
      <c r="AP53" s="22">
        <f>IF(km4_splits_ranks[[#This Row],[101 - 105]]="DNF","DNF",km4_splits_ranks[[#This Row],[100 okr ]]+km4_splits_ranks[[#This Row],[101 - 105]])</f>
        <v>0.16596793981481481</v>
      </c>
      <c r="AQ53" s="47">
        <f>IF(km4_splits_ranks[[#This Row],[10 okr ]]="DNF","DNF",RANK(km4_splits_ranks[[#This Row],[10 okr ]],[[10 okr ]],1))</f>
        <v>38</v>
      </c>
      <c r="AR53" s="48">
        <f>IF(km4_splits_ranks[[#This Row],[20 okr ]]="DNF","DNF",RANK(km4_splits_ranks[[#This Row],[20 okr ]],[[20 okr ]],1))</f>
        <v>40</v>
      </c>
      <c r="AS53" s="48">
        <f>IF(km4_splits_ranks[[#This Row],[30 okr ]]="DNF","DNF",RANK(km4_splits_ranks[[#This Row],[30 okr ]],[[30 okr ]],1))</f>
        <v>40</v>
      </c>
      <c r="AT53" s="48">
        <f>IF(km4_splits_ranks[[#This Row],[40 okr ]]="DNF","DNF",RANK(km4_splits_ranks[[#This Row],[40 okr ]],[[40 okr ]],1))</f>
        <v>38</v>
      </c>
      <c r="AU53" s="48">
        <f>IF(km4_splits_ranks[[#This Row],[50 okr ]]="DNF","DNF",RANK(km4_splits_ranks[[#This Row],[50 okr ]],[[50 okr ]],1))</f>
        <v>45</v>
      </c>
      <c r="AV53" s="48">
        <f>IF(km4_splits_ranks[[#This Row],[60 okr ]]="DNF","DNF",RANK(km4_splits_ranks[[#This Row],[60 okr ]],[[60 okr ]],1))</f>
        <v>46</v>
      </c>
      <c r="AW53" s="48">
        <f>IF(km4_splits_ranks[[#This Row],[70 okr ]]="DNF","DNF",RANK(km4_splits_ranks[[#This Row],[70 okr ]],[[70 okr ]],1))</f>
        <v>50</v>
      </c>
      <c r="AX53" s="48">
        <f>IF(km4_splits_ranks[[#This Row],[80 okr ]]="DNF","DNF",RANK(km4_splits_ranks[[#This Row],[80 okr ]],[[80 okr ]],1))</f>
        <v>49</v>
      </c>
      <c r="AY53" s="48">
        <f>IF(km4_splits_ranks[[#This Row],[90 okr ]]="DNF","DNF",RANK(km4_splits_ranks[[#This Row],[90 okr ]],[[90 okr ]],1))</f>
        <v>52</v>
      </c>
      <c r="AZ53" s="48">
        <f>IF(km4_splits_ranks[[#This Row],[100 okr ]]="DNF","DNF",RANK(km4_splits_ranks[[#This Row],[100 okr ]],[[100 okr ]],1))</f>
        <v>54</v>
      </c>
      <c r="BA53" s="156">
        <f>IF(km4_splits_ranks[[#This Row],[105 okr ]]="DNF","DNF",RANK(km4_splits_ranks[[#This Row],[105 okr ]],[[105 okr ]],1))</f>
        <v>53</v>
      </c>
    </row>
    <row r="54" spans="2:53">
      <c r="B54" s="4">
        <f>laps_times[[#This Row],[poř]]</f>
        <v>51</v>
      </c>
      <c r="C54" s="1">
        <f>laps_times[[#This Row],[s.č.]]</f>
        <v>75</v>
      </c>
      <c r="D54" s="1" t="str">
        <f>laps_times[[#This Row],[jméno]]</f>
        <v>Steinbauer Jiří</v>
      </c>
      <c r="E54" s="2">
        <f>laps_times[[#This Row],[roč]]</f>
        <v>1973</v>
      </c>
      <c r="F54" s="2" t="str">
        <f>laps_times[[#This Row],[kat]]</f>
        <v>M40</v>
      </c>
      <c r="G54" s="2">
        <f>laps_times[[#This Row],[poř_kat]]</f>
        <v>20</v>
      </c>
      <c r="H54" s="1" t="str">
        <f>IF(ISBLANK(laps_times[[#This Row],[klub]]),"-",laps_times[[#This Row],[klub]])</f>
        <v>SK Rejta</v>
      </c>
      <c r="I54" s="138">
        <f>laps_times[[#This Row],[celk. čas]]</f>
        <v>0.16656944444444444</v>
      </c>
      <c r="J54" s="28">
        <f>SUM(laps_times[[#This Row],[1]:[10]])</f>
        <v>1.363946759259259E-2</v>
      </c>
      <c r="K54" s="29">
        <f>SUM(laps_times[[#This Row],[11]:[20]])</f>
        <v>1.3077662037037035E-2</v>
      </c>
      <c r="L54" s="29">
        <f>SUM(laps_times[[#This Row],[21]:[30]])</f>
        <v>1.3464699074074077E-2</v>
      </c>
      <c r="M54" s="29">
        <f>SUM(laps_times[[#This Row],[31]:[40]])</f>
        <v>1.4100462962962962E-2</v>
      </c>
      <c r="N54" s="29">
        <f>SUM(laps_times[[#This Row],[41]:[50]])</f>
        <v>1.4347685185185186E-2</v>
      </c>
      <c r="O54" s="29">
        <f>SUM(laps_times[[#This Row],[51]:[60]])</f>
        <v>1.5860300925925927E-2</v>
      </c>
      <c r="P54" s="29">
        <f>SUM(laps_times[[#This Row],[61]:[70]])</f>
        <v>1.7703935185185187E-2</v>
      </c>
      <c r="Q54" s="29">
        <f>SUM(laps_times[[#This Row],[71]:[80]])</f>
        <v>1.8077893518518521E-2</v>
      </c>
      <c r="R54" s="29">
        <f>SUM(laps_times[[#This Row],[81]:[90]])</f>
        <v>1.8815624999999999E-2</v>
      </c>
      <c r="S54" s="29">
        <f>SUM(laps_times[[#This Row],[91]:[100]])</f>
        <v>1.8994097222222225E-2</v>
      </c>
      <c r="T54" s="30">
        <f>SUM(laps_times[[#This Row],[101]:[105]])</f>
        <v>8.487268518518519E-3</v>
      </c>
      <c r="U54" s="44">
        <f>IF(km4_splits_ranks[[#This Row],[1 - 10]]="DNF","DNF",RANK(km4_splits_ranks[[#This Row],[1 - 10]],[1 - 10],1))</f>
        <v>28</v>
      </c>
      <c r="V54" s="45">
        <f>IF(km4_splits_ranks[[#This Row],[11 - 20]]="DNF","DNF",RANK(km4_splits_ranks[[#This Row],[11 - 20]],[11 - 20],1))</f>
        <v>28</v>
      </c>
      <c r="W54" s="45">
        <f>IF(km4_splits_ranks[[#This Row],[21 - 30]]="DNF","DNF",RANK(km4_splits_ranks[[#This Row],[21 - 30]],[21 - 30],1))</f>
        <v>31</v>
      </c>
      <c r="X54" s="45">
        <f>IF(km4_splits_ranks[[#This Row],[31 - 40]]="DNF","DNF",RANK(km4_splits_ranks[[#This Row],[31 - 40]],[31 - 40],1))</f>
        <v>37</v>
      </c>
      <c r="Y54" s="45">
        <f>IF(km4_splits_ranks[[#This Row],[41 - 50]]="DNF","DNF",RANK(km4_splits_ranks[[#This Row],[41 - 50]],[41 - 50],1))</f>
        <v>41</v>
      </c>
      <c r="Z54" s="45">
        <f>IF(km4_splits_ranks[[#This Row],[51 - 60]]="DNF","DNF",RANK(km4_splits_ranks[[#This Row],[51 - 60]],[51 - 60],1))</f>
        <v>58</v>
      </c>
      <c r="AA54" s="45">
        <f>IF(km4_splits_ranks[[#This Row],[61 - 70]]="DNF","DNF",RANK(km4_splits_ranks[[#This Row],[61 - 70]],[61 - 70],1))</f>
        <v>64</v>
      </c>
      <c r="AB54" s="45">
        <f>IF(km4_splits_ranks[[#This Row],[71 - 80]]="DNF","DNF",RANK(km4_splits_ranks[[#This Row],[71 - 80]],[71 - 80],1))</f>
        <v>62</v>
      </c>
      <c r="AC54" s="45">
        <f>IF(km4_splits_ranks[[#This Row],[81 - 90]]="DNF","DNF",RANK(km4_splits_ranks[[#This Row],[81 - 90]],[81 - 90],1))</f>
        <v>61</v>
      </c>
      <c r="AD54" s="45">
        <f>IF(km4_splits_ranks[[#This Row],[91 - 100]]="DNF","DNF",RANK(km4_splits_ranks[[#This Row],[91 - 100]],[91 - 100],1))</f>
        <v>61</v>
      </c>
      <c r="AE54" s="46">
        <f>IF(km4_splits_ranks[[#This Row],[101 - 105]]="DNF","DNF",RANK(km4_splits_ranks[[#This Row],[101 - 105]],[101 - 105],1))</f>
        <v>53</v>
      </c>
      <c r="AF54" s="21">
        <f>km4_splits_ranks[[#This Row],[1 - 10]]</f>
        <v>1.363946759259259E-2</v>
      </c>
      <c r="AG54" s="17">
        <f>IF(km4_splits_ranks[[#This Row],[11 - 20]]="DNF","DNF",km4_splits_ranks[[#This Row],[10 okr ]]+km4_splits_ranks[[#This Row],[11 - 20]])</f>
        <v>2.6717129629629625E-2</v>
      </c>
      <c r="AH54" s="17">
        <f>IF(km4_splits_ranks[[#This Row],[21 - 30]]="DNF","DNF",km4_splits_ranks[[#This Row],[20 okr ]]+km4_splits_ranks[[#This Row],[21 - 30]])</f>
        <v>4.0181828703703702E-2</v>
      </c>
      <c r="AI54" s="17">
        <f>IF(km4_splits_ranks[[#This Row],[31 - 40]]="DNF","DNF",km4_splits_ranks[[#This Row],[30 okr ]]+km4_splits_ranks[[#This Row],[31 - 40]])</f>
        <v>5.4282291666666663E-2</v>
      </c>
      <c r="AJ54" s="17">
        <f>IF(km4_splits_ranks[[#This Row],[41 - 50]]="DNF","DNF",km4_splits_ranks[[#This Row],[40 okr ]]+km4_splits_ranks[[#This Row],[41 - 50]])</f>
        <v>6.8629976851851848E-2</v>
      </c>
      <c r="AK54" s="17">
        <f>IF(km4_splits_ranks[[#This Row],[51 - 60]]="DNF","DNF",km4_splits_ranks[[#This Row],[50 okr ]]+km4_splits_ranks[[#This Row],[51 - 60]])</f>
        <v>8.4490277777777775E-2</v>
      </c>
      <c r="AL54" s="17">
        <f>IF(km4_splits_ranks[[#This Row],[61 - 70]]="DNF","DNF",km4_splits_ranks[[#This Row],[60 okr ]]+km4_splits_ranks[[#This Row],[61 - 70]])</f>
        <v>0.10219421296296297</v>
      </c>
      <c r="AM54" s="17">
        <f>IF(km4_splits_ranks[[#This Row],[71 - 80]]="DNF","DNF",km4_splits_ranks[[#This Row],[70 okr ]]+km4_splits_ranks[[#This Row],[71 - 80]])</f>
        <v>0.12027210648148148</v>
      </c>
      <c r="AN54" s="17">
        <f>IF(km4_splits_ranks[[#This Row],[81 - 90]]="DNF","DNF",km4_splits_ranks[[#This Row],[80 okr ]]+km4_splits_ranks[[#This Row],[81 - 90]])</f>
        <v>0.13908773148148149</v>
      </c>
      <c r="AO54" s="17">
        <f>IF(km4_splits_ranks[[#This Row],[91 - 100]]="DNF","DNF",km4_splits_ranks[[#This Row],[90 okr ]]+km4_splits_ranks[[#This Row],[91 - 100]])</f>
        <v>0.15808182870370371</v>
      </c>
      <c r="AP54" s="22">
        <f>IF(km4_splits_ranks[[#This Row],[101 - 105]]="DNF","DNF",km4_splits_ranks[[#This Row],[100 okr ]]+km4_splits_ranks[[#This Row],[101 - 105]])</f>
        <v>0.16656909722222224</v>
      </c>
      <c r="AQ54" s="47">
        <f>IF(km4_splits_ranks[[#This Row],[10 okr ]]="DNF","DNF",RANK(km4_splits_ranks[[#This Row],[10 okr ]],[[10 okr ]],1))</f>
        <v>28</v>
      </c>
      <c r="AR54" s="48">
        <f>IF(km4_splits_ranks[[#This Row],[20 okr ]]="DNF","DNF",RANK(km4_splits_ranks[[#This Row],[20 okr ]],[[20 okr ]],1))</f>
        <v>25</v>
      </c>
      <c r="AS54" s="48">
        <f>IF(km4_splits_ranks[[#This Row],[30 okr ]]="DNF","DNF",RANK(km4_splits_ranks[[#This Row],[30 okr ]],[[30 okr ]],1))</f>
        <v>27</v>
      </c>
      <c r="AT54" s="48">
        <f>IF(km4_splits_ranks[[#This Row],[40 okr ]]="DNF","DNF",RANK(km4_splits_ranks[[#This Row],[40 okr ]],[[40 okr ]],1))</f>
        <v>28</v>
      </c>
      <c r="AU54" s="48">
        <f>IF(km4_splits_ranks[[#This Row],[50 okr ]]="DNF","DNF",RANK(km4_splits_ranks[[#This Row],[50 okr ]],[[50 okr ]],1))</f>
        <v>27</v>
      </c>
      <c r="AV54" s="48">
        <f>IF(km4_splits_ranks[[#This Row],[60 okr ]]="DNF","DNF",RANK(km4_splits_ranks[[#This Row],[60 okr ]],[[60 okr ]],1))</f>
        <v>36</v>
      </c>
      <c r="AW54" s="48">
        <f>IF(km4_splits_ranks[[#This Row],[70 okr ]]="DNF","DNF",RANK(km4_splits_ranks[[#This Row],[70 okr ]],[[70 okr ]],1))</f>
        <v>45</v>
      </c>
      <c r="AX54" s="48">
        <f>IF(km4_splits_ranks[[#This Row],[80 okr ]]="DNF","DNF",RANK(km4_splits_ranks[[#This Row],[80 okr ]],[[80 okr ]],1))</f>
        <v>48</v>
      </c>
      <c r="AY54" s="48">
        <f>IF(km4_splits_ranks[[#This Row],[90 okr ]]="DNF","DNF",RANK(km4_splits_ranks[[#This Row],[90 okr ]],[[90 okr ]],1))</f>
        <v>49</v>
      </c>
      <c r="AZ54" s="48">
        <f>IF(km4_splits_ranks[[#This Row],[100 okr ]]="DNF","DNF",RANK(km4_splits_ranks[[#This Row],[100 okr ]],[[100 okr ]],1))</f>
        <v>53</v>
      </c>
      <c r="BA54" s="156">
        <f>IF(km4_splits_ranks[[#This Row],[105 okr ]]="DNF","DNF",RANK(km4_splits_ranks[[#This Row],[105 okr ]],[[105 okr ]],1))</f>
        <v>54</v>
      </c>
    </row>
    <row r="55" spans="2:53">
      <c r="B55" s="4">
        <f>laps_times[[#This Row],[poř]]</f>
        <v>52</v>
      </c>
      <c r="C55" s="1">
        <f>laps_times[[#This Row],[s.č.]]</f>
        <v>405</v>
      </c>
      <c r="D55" s="1" t="str">
        <f>laps_times[[#This Row],[jméno]]</f>
        <v xml:space="preserve">Štafeta - Lázeňští šviháci </v>
      </c>
      <c r="E55" s="2" t="str">
        <f>laps_times[[#This Row],[roč]]</f>
        <v>štafeta</v>
      </c>
      <c r="F55" s="2" t="str">
        <f>laps_times[[#This Row],[kat]]</f>
        <v>ST</v>
      </c>
      <c r="G55" s="2">
        <f>laps_times[[#This Row],[poř_kat]]</f>
        <v>6</v>
      </c>
      <c r="H55" s="1" t="str">
        <f>IF(ISBLANK(laps_times[[#This Row],[klub]]),"-",laps_times[[#This Row],[klub]])</f>
        <v>-</v>
      </c>
      <c r="I55" s="138">
        <f>laps_times[[#This Row],[celk. čas]]</f>
        <v>0.16932986111111112</v>
      </c>
      <c r="J55" s="28">
        <f>SUM(laps_times[[#This Row],[1]:[10]])</f>
        <v>1.5281597222222221E-2</v>
      </c>
      <c r="K55" s="29">
        <f>SUM(laps_times[[#This Row],[11]:[20]])</f>
        <v>1.5610300925925927E-2</v>
      </c>
      <c r="L55" s="29">
        <f>SUM(laps_times[[#This Row],[21]:[30]])</f>
        <v>1.5276620370370369E-2</v>
      </c>
      <c r="M55" s="29">
        <f>SUM(laps_times[[#This Row],[31]:[40]])</f>
        <v>1.6375925925925926E-2</v>
      </c>
      <c r="N55" s="29">
        <f>SUM(laps_times[[#This Row],[41]:[50]])</f>
        <v>1.6296064814814815E-2</v>
      </c>
      <c r="O55" s="29">
        <f>SUM(laps_times[[#This Row],[51]:[60]])</f>
        <v>1.5260995370370369E-2</v>
      </c>
      <c r="P55" s="29">
        <f>SUM(laps_times[[#This Row],[61]:[70]])</f>
        <v>1.7769328703703704E-2</v>
      </c>
      <c r="Q55" s="29">
        <f>SUM(laps_times[[#This Row],[71]:[80]])</f>
        <v>1.6420601851851853E-2</v>
      </c>
      <c r="R55" s="29">
        <f>SUM(laps_times[[#This Row],[81]:[90]])</f>
        <v>1.6110185185185186E-2</v>
      </c>
      <c r="S55" s="29">
        <f>SUM(laps_times[[#This Row],[91]:[100]])</f>
        <v>1.6804050925925927E-2</v>
      </c>
      <c r="T55" s="30">
        <f>SUM(laps_times[[#This Row],[101]:[105]])</f>
        <v>8.1238425925925922E-3</v>
      </c>
      <c r="U55" s="44">
        <f>IF(km4_splits_ranks[[#This Row],[1 - 10]]="DNF","DNF",RANK(km4_splits_ranks[[#This Row],[1 - 10]],[1 - 10],1))</f>
        <v>57</v>
      </c>
      <c r="V55" s="45">
        <f>IF(km4_splits_ranks[[#This Row],[11 - 20]]="DNF","DNF",RANK(km4_splits_ranks[[#This Row],[11 - 20]],[11 - 20],1))</f>
        <v>70</v>
      </c>
      <c r="W55" s="45">
        <f>IF(km4_splits_ranks[[#This Row],[21 - 30]]="DNF","DNF",RANK(km4_splits_ranks[[#This Row],[21 - 30]],[21 - 30],1))</f>
        <v>61</v>
      </c>
      <c r="X55" s="45">
        <f>IF(km4_splits_ranks[[#This Row],[31 - 40]]="DNF","DNF",RANK(km4_splits_ranks[[#This Row],[31 - 40]],[31 - 40],1))</f>
        <v>68</v>
      </c>
      <c r="Y55" s="45">
        <f>IF(km4_splits_ranks[[#This Row],[41 - 50]]="DNF","DNF",RANK(km4_splits_ranks[[#This Row],[41 - 50]],[41 - 50],1))</f>
        <v>65</v>
      </c>
      <c r="Z55" s="45">
        <f>IF(km4_splits_ranks[[#This Row],[51 - 60]]="DNF","DNF",RANK(km4_splits_ranks[[#This Row],[51 - 60]],[51 - 60],1))</f>
        <v>51</v>
      </c>
      <c r="AA55" s="45">
        <f>IF(km4_splits_ranks[[#This Row],[61 - 70]]="DNF","DNF",RANK(km4_splits_ranks[[#This Row],[61 - 70]],[61 - 70],1))</f>
        <v>65</v>
      </c>
      <c r="AB55" s="45">
        <f>IF(km4_splits_ranks[[#This Row],[71 - 80]]="DNF","DNF",RANK(km4_splits_ranks[[#This Row],[71 - 80]],[71 - 80],1))</f>
        <v>49</v>
      </c>
      <c r="AC55" s="45">
        <f>IF(km4_splits_ranks[[#This Row],[81 - 90]]="DNF","DNF",RANK(km4_splits_ranks[[#This Row],[81 - 90]],[81 - 90],1))</f>
        <v>41</v>
      </c>
      <c r="AD55" s="45">
        <f>IF(km4_splits_ranks[[#This Row],[91 - 100]]="DNF","DNF",RANK(km4_splits_ranks[[#This Row],[91 - 100]],[91 - 100],1))</f>
        <v>47</v>
      </c>
      <c r="AE55" s="46">
        <f>IF(km4_splits_ranks[[#This Row],[101 - 105]]="DNF","DNF",RANK(km4_splits_ranks[[#This Row],[101 - 105]],[101 - 105],1))</f>
        <v>44</v>
      </c>
      <c r="AF55" s="21">
        <f>km4_splits_ranks[[#This Row],[1 - 10]]</f>
        <v>1.5281597222222221E-2</v>
      </c>
      <c r="AG55" s="17">
        <f>IF(km4_splits_ranks[[#This Row],[11 - 20]]="DNF","DNF",km4_splits_ranks[[#This Row],[10 okr ]]+km4_splits_ranks[[#This Row],[11 - 20]])</f>
        <v>3.0891898148148147E-2</v>
      </c>
      <c r="AH55" s="17">
        <f>IF(km4_splits_ranks[[#This Row],[21 - 30]]="DNF","DNF",km4_splits_ranks[[#This Row],[20 okr ]]+km4_splits_ranks[[#This Row],[21 - 30]])</f>
        <v>4.6168518518518518E-2</v>
      </c>
      <c r="AI55" s="17">
        <f>IF(km4_splits_ranks[[#This Row],[31 - 40]]="DNF","DNF",km4_splits_ranks[[#This Row],[30 okr ]]+km4_splits_ranks[[#This Row],[31 - 40]])</f>
        <v>6.2544444444444444E-2</v>
      </c>
      <c r="AJ55" s="17">
        <f>IF(km4_splits_ranks[[#This Row],[41 - 50]]="DNF","DNF",km4_splits_ranks[[#This Row],[40 okr ]]+km4_splits_ranks[[#This Row],[41 - 50]])</f>
        <v>7.8840509259259256E-2</v>
      </c>
      <c r="AK55" s="17">
        <f>IF(km4_splits_ranks[[#This Row],[51 - 60]]="DNF","DNF",km4_splits_ranks[[#This Row],[50 okr ]]+km4_splits_ranks[[#This Row],[51 - 60]])</f>
        <v>9.4101504629629629E-2</v>
      </c>
      <c r="AL55" s="17">
        <f>IF(km4_splits_ranks[[#This Row],[61 - 70]]="DNF","DNF",km4_splits_ranks[[#This Row],[60 okr ]]+km4_splits_ranks[[#This Row],[61 - 70]])</f>
        <v>0.11187083333333334</v>
      </c>
      <c r="AM55" s="17">
        <f>IF(km4_splits_ranks[[#This Row],[71 - 80]]="DNF","DNF",km4_splits_ranks[[#This Row],[70 okr ]]+km4_splits_ranks[[#This Row],[71 - 80]])</f>
        <v>0.12829143518518518</v>
      </c>
      <c r="AN55" s="17">
        <f>IF(km4_splits_ranks[[#This Row],[81 - 90]]="DNF","DNF",km4_splits_ranks[[#This Row],[80 okr ]]+km4_splits_ranks[[#This Row],[81 - 90]])</f>
        <v>0.14440162037037035</v>
      </c>
      <c r="AO55" s="17">
        <f>IF(km4_splits_ranks[[#This Row],[91 - 100]]="DNF","DNF",km4_splits_ranks[[#This Row],[90 okr ]]+km4_splits_ranks[[#This Row],[91 - 100]])</f>
        <v>0.16120567129629629</v>
      </c>
      <c r="AP55" s="22">
        <f>IF(km4_splits_ranks[[#This Row],[101 - 105]]="DNF","DNF",km4_splits_ranks[[#This Row],[100 okr ]]+km4_splits_ranks[[#This Row],[101 - 105]])</f>
        <v>0.16932951388888889</v>
      </c>
      <c r="AQ55" s="47">
        <f>IF(km4_splits_ranks[[#This Row],[10 okr ]]="DNF","DNF",RANK(km4_splits_ranks[[#This Row],[10 okr ]],[[10 okr ]],1))</f>
        <v>57</v>
      </c>
      <c r="AR55" s="48">
        <f>IF(km4_splits_ranks[[#This Row],[20 okr ]]="DNF","DNF",RANK(km4_splits_ranks[[#This Row],[20 okr ]],[[20 okr ]],1))</f>
        <v>66</v>
      </c>
      <c r="AS55" s="48">
        <f>IF(km4_splits_ranks[[#This Row],[30 okr ]]="DNF","DNF",RANK(km4_splits_ranks[[#This Row],[30 okr ]],[[30 okr ]],1))</f>
        <v>63</v>
      </c>
      <c r="AT55" s="48">
        <f>IF(km4_splits_ranks[[#This Row],[40 okr ]]="DNF","DNF",RANK(km4_splits_ranks[[#This Row],[40 okr ]],[[40 okr ]],1))</f>
        <v>64</v>
      </c>
      <c r="AU55" s="48">
        <f>IF(km4_splits_ranks[[#This Row],[50 okr ]]="DNF","DNF",RANK(km4_splits_ranks[[#This Row],[50 okr ]],[[50 okr ]],1))</f>
        <v>65</v>
      </c>
      <c r="AV55" s="48">
        <f>IF(km4_splits_ranks[[#This Row],[60 okr ]]="DNF","DNF",RANK(km4_splits_ranks[[#This Row],[60 okr ]],[[60 okr ]],1))</f>
        <v>63</v>
      </c>
      <c r="AW55" s="48">
        <f>IF(km4_splits_ranks[[#This Row],[70 okr ]]="DNF","DNF",RANK(km4_splits_ranks[[#This Row],[70 okr ]],[[70 okr ]],1))</f>
        <v>65</v>
      </c>
      <c r="AX55" s="48">
        <f>IF(km4_splits_ranks[[#This Row],[80 okr ]]="DNF","DNF",RANK(km4_splits_ranks[[#This Row],[80 okr ]],[[80 okr ]],1))</f>
        <v>62</v>
      </c>
      <c r="AY55" s="48">
        <f>IF(km4_splits_ranks[[#This Row],[90 okr ]]="DNF","DNF",RANK(km4_splits_ranks[[#This Row],[90 okr ]],[[90 okr ]],1))</f>
        <v>58</v>
      </c>
      <c r="AZ55" s="48">
        <f>IF(km4_splits_ranks[[#This Row],[100 okr ]]="DNF","DNF",RANK(km4_splits_ranks[[#This Row],[100 okr ]],[[100 okr ]],1))</f>
        <v>57</v>
      </c>
      <c r="BA55" s="156">
        <f>IF(km4_splits_ranks[[#This Row],[105 okr ]]="DNF","DNF",RANK(km4_splits_ranks[[#This Row],[105 okr ]],[[105 okr ]],1))</f>
        <v>55</v>
      </c>
    </row>
    <row r="56" spans="2:53">
      <c r="B56" s="4">
        <f>laps_times[[#This Row],[poř]]</f>
        <v>53</v>
      </c>
      <c r="C56" s="1">
        <f>laps_times[[#This Row],[s.č.]]</f>
        <v>62</v>
      </c>
      <c r="D56" s="1" t="str">
        <f>laps_times[[#This Row],[jméno]]</f>
        <v>Rybáčková Soňa</v>
      </c>
      <c r="E56" s="2">
        <f>laps_times[[#This Row],[roč]]</f>
        <v>1983</v>
      </c>
      <c r="F56" s="2" t="str">
        <f>laps_times[[#This Row],[kat]]</f>
        <v>Z1</v>
      </c>
      <c r="G56" s="2">
        <f>laps_times[[#This Row],[poř_kat]]</f>
        <v>4</v>
      </c>
      <c r="H56" s="1" t="str">
        <f>IF(ISBLANK(laps_times[[#This Row],[klub]]),"-",laps_times[[#This Row],[klub]])</f>
        <v>MK Kladno</v>
      </c>
      <c r="I56" s="138">
        <f>laps_times[[#This Row],[celk. čas]]</f>
        <v>0.16970370370370369</v>
      </c>
      <c r="J56" s="28">
        <f>SUM(laps_times[[#This Row],[1]:[10]])</f>
        <v>1.6112731481481481E-2</v>
      </c>
      <c r="K56" s="29">
        <f>SUM(laps_times[[#This Row],[11]:[20]])</f>
        <v>1.5258796296296298E-2</v>
      </c>
      <c r="L56" s="29">
        <f>SUM(laps_times[[#This Row],[21]:[30]])</f>
        <v>1.5411574074074072E-2</v>
      </c>
      <c r="M56" s="29">
        <f>SUM(laps_times[[#This Row],[31]:[40]])</f>
        <v>1.5584606481481479E-2</v>
      </c>
      <c r="N56" s="29">
        <f>SUM(laps_times[[#This Row],[41]:[50]])</f>
        <v>1.5781365740740742E-2</v>
      </c>
      <c r="O56" s="29">
        <f>SUM(laps_times[[#This Row],[51]:[60]])</f>
        <v>1.6182060185185185E-2</v>
      </c>
      <c r="P56" s="29">
        <f>SUM(laps_times[[#This Row],[61]:[70]])</f>
        <v>1.6220138888888888E-2</v>
      </c>
      <c r="Q56" s="29">
        <f>SUM(laps_times[[#This Row],[71]:[80]])</f>
        <v>1.5979976851851849E-2</v>
      </c>
      <c r="R56" s="29">
        <f>SUM(laps_times[[#This Row],[81]:[90]])</f>
        <v>1.6375347222222225E-2</v>
      </c>
      <c r="S56" s="29">
        <f>SUM(laps_times[[#This Row],[91]:[100]])</f>
        <v>1.7862384259259262E-2</v>
      </c>
      <c r="T56" s="30">
        <f>SUM(laps_times[[#This Row],[101]:[105]])</f>
        <v>8.9348379629629621E-3</v>
      </c>
      <c r="U56" s="44">
        <f>IF(km4_splits_ranks[[#This Row],[1 - 10]]="DNF","DNF",RANK(km4_splits_ranks[[#This Row],[1 - 10]],[1 - 10],1))</f>
        <v>70</v>
      </c>
      <c r="V56" s="45">
        <f>IF(km4_splits_ranks[[#This Row],[11 - 20]]="DNF","DNF",RANK(km4_splits_ranks[[#This Row],[11 - 20]],[11 - 20],1))</f>
        <v>63</v>
      </c>
      <c r="W56" s="45">
        <f>IF(km4_splits_ranks[[#This Row],[21 - 30]]="DNF","DNF",RANK(km4_splits_ranks[[#This Row],[21 - 30]],[21 - 30],1))</f>
        <v>63</v>
      </c>
      <c r="X56" s="45">
        <f>IF(km4_splits_ranks[[#This Row],[31 - 40]]="DNF","DNF",RANK(km4_splits_ranks[[#This Row],[31 - 40]],[31 - 40],1))</f>
        <v>60</v>
      </c>
      <c r="Y56" s="45">
        <f>IF(km4_splits_ranks[[#This Row],[41 - 50]]="DNF","DNF",RANK(km4_splits_ranks[[#This Row],[41 - 50]],[41 - 50],1))</f>
        <v>61</v>
      </c>
      <c r="Z56" s="45">
        <f>IF(km4_splits_ranks[[#This Row],[51 - 60]]="DNF","DNF",RANK(km4_splits_ranks[[#This Row],[51 - 60]],[51 - 60],1))</f>
        <v>61</v>
      </c>
      <c r="AA56" s="45">
        <f>IF(km4_splits_ranks[[#This Row],[61 - 70]]="DNF","DNF",RANK(km4_splits_ranks[[#This Row],[61 - 70]],[61 - 70],1))</f>
        <v>51</v>
      </c>
      <c r="AB56" s="45">
        <f>IF(km4_splits_ranks[[#This Row],[71 - 80]]="DNF","DNF",RANK(km4_splits_ranks[[#This Row],[71 - 80]],[71 - 80],1))</f>
        <v>44</v>
      </c>
      <c r="AC56" s="45">
        <f>IF(km4_splits_ranks[[#This Row],[81 - 90]]="DNF","DNF",RANK(km4_splits_ranks[[#This Row],[81 - 90]],[81 - 90],1))</f>
        <v>42</v>
      </c>
      <c r="AD56" s="45">
        <f>IF(km4_splits_ranks[[#This Row],[91 - 100]]="DNF","DNF",RANK(km4_splits_ranks[[#This Row],[91 - 100]],[91 - 100],1))</f>
        <v>53</v>
      </c>
      <c r="AE56" s="46">
        <f>IF(km4_splits_ranks[[#This Row],[101 - 105]]="DNF","DNF",RANK(km4_splits_ranks[[#This Row],[101 - 105]],[101 - 105],1))</f>
        <v>58</v>
      </c>
      <c r="AF56" s="21">
        <f>km4_splits_ranks[[#This Row],[1 - 10]]</f>
        <v>1.6112731481481481E-2</v>
      </c>
      <c r="AG56" s="17">
        <f>IF(km4_splits_ranks[[#This Row],[11 - 20]]="DNF","DNF",km4_splits_ranks[[#This Row],[10 okr ]]+km4_splits_ranks[[#This Row],[11 - 20]])</f>
        <v>3.1371527777777783E-2</v>
      </c>
      <c r="AH56" s="17">
        <f>IF(km4_splits_ranks[[#This Row],[21 - 30]]="DNF","DNF",km4_splits_ranks[[#This Row],[20 okr ]]+km4_splits_ranks[[#This Row],[21 - 30]])</f>
        <v>4.6783101851851853E-2</v>
      </c>
      <c r="AI56" s="17">
        <f>IF(km4_splits_ranks[[#This Row],[31 - 40]]="DNF","DNF",km4_splits_ranks[[#This Row],[30 okr ]]+km4_splits_ranks[[#This Row],[31 - 40]])</f>
        <v>6.2367708333333334E-2</v>
      </c>
      <c r="AJ56" s="17">
        <f>IF(km4_splits_ranks[[#This Row],[41 - 50]]="DNF","DNF",km4_splits_ranks[[#This Row],[40 okr ]]+km4_splits_ranks[[#This Row],[41 - 50]])</f>
        <v>7.8149074074074079E-2</v>
      </c>
      <c r="AK56" s="17">
        <f>IF(km4_splits_ranks[[#This Row],[51 - 60]]="DNF","DNF",km4_splits_ranks[[#This Row],[50 okr ]]+km4_splits_ranks[[#This Row],[51 - 60]])</f>
        <v>9.4331134259259264E-2</v>
      </c>
      <c r="AL56" s="17">
        <f>IF(km4_splits_ranks[[#This Row],[61 - 70]]="DNF","DNF",km4_splits_ranks[[#This Row],[60 okr ]]+km4_splits_ranks[[#This Row],[61 - 70]])</f>
        <v>0.11055127314814815</v>
      </c>
      <c r="AM56" s="17">
        <f>IF(km4_splits_ranks[[#This Row],[71 - 80]]="DNF","DNF",km4_splits_ranks[[#This Row],[70 okr ]]+km4_splits_ranks[[#This Row],[71 - 80]])</f>
        <v>0.12653125000000001</v>
      </c>
      <c r="AN56" s="17">
        <f>IF(km4_splits_ranks[[#This Row],[81 - 90]]="DNF","DNF",km4_splits_ranks[[#This Row],[80 okr ]]+km4_splits_ranks[[#This Row],[81 - 90]])</f>
        <v>0.14290659722222224</v>
      </c>
      <c r="AO56" s="17">
        <f>IF(km4_splits_ranks[[#This Row],[91 - 100]]="DNF","DNF",km4_splits_ranks[[#This Row],[90 okr ]]+km4_splits_ranks[[#This Row],[91 - 100]])</f>
        <v>0.1607689814814815</v>
      </c>
      <c r="AP56" s="22">
        <f>IF(km4_splits_ranks[[#This Row],[101 - 105]]="DNF","DNF",km4_splits_ranks[[#This Row],[100 okr ]]+km4_splits_ranks[[#This Row],[101 - 105]])</f>
        <v>0.16970381944444446</v>
      </c>
      <c r="AQ56" s="47">
        <f>IF(km4_splits_ranks[[#This Row],[10 okr ]]="DNF","DNF",RANK(km4_splits_ranks[[#This Row],[10 okr ]],[[10 okr ]],1))</f>
        <v>70</v>
      </c>
      <c r="AR56" s="48">
        <f>IF(km4_splits_ranks[[#This Row],[20 okr ]]="DNF","DNF",RANK(km4_splits_ranks[[#This Row],[20 okr ]],[[20 okr ]],1))</f>
        <v>69</v>
      </c>
      <c r="AS56" s="48">
        <f>IF(km4_splits_ranks[[#This Row],[30 okr ]]="DNF","DNF",RANK(km4_splits_ranks[[#This Row],[30 okr ]],[[30 okr ]],1))</f>
        <v>67</v>
      </c>
      <c r="AT56" s="48">
        <f>IF(km4_splits_ranks[[#This Row],[40 okr ]]="DNF","DNF",RANK(km4_splits_ranks[[#This Row],[40 okr ]],[[40 okr ]],1))</f>
        <v>63</v>
      </c>
      <c r="AU56" s="48">
        <f>IF(km4_splits_ranks[[#This Row],[50 okr ]]="DNF","DNF",RANK(km4_splits_ranks[[#This Row],[50 okr ]],[[50 okr ]],1))</f>
        <v>63</v>
      </c>
      <c r="AV56" s="48">
        <f>IF(km4_splits_ranks[[#This Row],[60 okr ]]="DNF","DNF",RANK(km4_splits_ranks[[#This Row],[60 okr ]],[[60 okr ]],1))</f>
        <v>64</v>
      </c>
      <c r="AW56" s="48">
        <f>IF(km4_splits_ranks[[#This Row],[70 okr ]]="DNF","DNF",RANK(km4_splits_ranks[[#This Row],[70 okr ]],[[70 okr ]],1))</f>
        <v>60</v>
      </c>
      <c r="AX56" s="48">
        <f>IF(km4_splits_ranks[[#This Row],[80 okr ]]="DNF","DNF",RANK(km4_splits_ranks[[#This Row],[80 okr ]],[[80 okr ]],1))</f>
        <v>59</v>
      </c>
      <c r="AY56" s="48">
        <f>IF(km4_splits_ranks[[#This Row],[90 okr ]]="DNF","DNF",RANK(km4_splits_ranks[[#This Row],[90 okr ]],[[90 okr ]],1))</f>
        <v>55</v>
      </c>
      <c r="AZ56" s="48">
        <f>IF(km4_splits_ranks[[#This Row],[100 okr ]]="DNF","DNF",RANK(km4_splits_ranks[[#This Row],[100 okr ]],[[100 okr ]],1))</f>
        <v>55</v>
      </c>
      <c r="BA56" s="156">
        <f>IF(km4_splits_ranks[[#This Row],[105 okr ]]="DNF","DNF",RANK(km4_splits_ranks[[#This Row],[105 okr ]],[[105 okr ]],1))</f>
        <v>56</v>
      </c>
    </row>
    <row r="57" spans="2:53">
      <c r="B57" s="4">
        <f>laps_times[[#This Row],[poř]]</f>
        <v>54</v>
      </c>
      <c r="C57" s="1">
        <f>laps_times[[#This Row],[s.č.]]</f>
        <v>92</v>
      </c>
      <c r="D57" s="1" t="str">
        <f>laps_times[[#This Row],[jméno]]</f>
        <v>Toman Bohumil</v>
      </c>
      <c r="E57" s="2">
        <f>laps_times[[#This Row],[roč]]</f>
        <v>1973</v>
      </c>
      <c r="F57" s="2" t="str">
        <f>laps_times[[#This Row],[kat]]</f>
        <v>M40</v>
      </c>
      <c r="G57" s="2">
        <f>laps_times[[#This Row],[poř_kat]]</f>
        <v>21</v>
      </c>
      <c r="H57" s="1" t="str">
        <f>IF(ISBLANK(laps_times[[#This Row],[klub]]),"-",laps_times[[#This Row],[klub]])</f>
        <v>Týn nad Vltavou</v>
      </c>
      <c r="I57" s="138">
        <f>laps_times[[#This Row],[celk. čas]]</f>
        <v>0.17004861111111111</v>
      </c>
      <c r="J57" s="28">
        <f>SUM(laps_times[[#This Row],[1]:[10]])</f>
        <v>1.5835416666666668E-2</v>
      </c>
      <c r="K57" s="29">
        <f>SUM(laps_times[[#This Row],[11]:[20]])</f>
        <v>1.4987962962962963E-2</v>
      </c>
      <c r="L57" s="29">
        <f>SUM(laps_times[[#This Row],[21]:[30]])</f>
        <v>1.5125E-2</v>
      </c>
      <c r="M57" s="29">
        <f>SUM(laps_times[[#This Row],[31]:[40]])</f>
        <v>1.5003472222222222E-2</v>
      </c>
      <c r="N57" s="29">
        <f>SUM(laps_times[[#This Row],[41]:[50]])</f>
        <v>1.5239120370370372E-2</v>
      </c>
      <c r="O57" s="29">
        <f>SUM(laps_times[[#This Row],[51]:[60]])</f>
        <v>1.5652662037037038E-2</v>
      </c>
      <c r="P57" s="29">
        <f>SUM(laps_times[[#This Row],[61]:[70]])</f>
        <v>1.6401620370370372E-2</v>
      </c>
      <c r="Q57" s="29">
        <f>SUM(laps_times[[#This Row],[71]:[80]])</f>
        <v>1.6868287037037039E-2</v>
      </c>
      <c r="R57" s="29">
        <f>SUM(laps_times[[#This Row],[81]:[90]])</f>
        <v>1.7701736111111109E-2</v>
      </c>
      <c r="S57" s="29">
        <f>SUM(laps_times[[#This Row],[91]:[100]])</f>
        <v>1.8062268518518519E-2</v>
      </c>
      <c r="T57" s="30">
        <f>SUM(laps_times[[#This Row],[101]:[105]])</f>
        <v>9.1708333333333329E-3</v>
      </c>
      <c r="U57" s="44">
        <f>IF(km4_splits_ranks[[#This Row],[1 - 10]]="DNF","DNF",RANK(km4_splits_ranks[[#This Row],[1 - 10]],[1 - 10],1))</f>
        <v>67</v>
      </c>
      <c r="V57" s="45">
        <f>IF(km4_splits_ranks[[#This Row],[11 - 20]]="DNF","DNF",RANK(km4_splits_ranks[[#This Row],[11 - 20]],[11 - 20],1))</f>
        <v>60</v>
      </c>
      <c r="W57" s="45">
        <f>IF(km4_splits_ranks[[#This Row],[21 - 30]]="DNF","DNF",RANK(km4_splits_ranks[[#This Row],[21 - 30]],[21 - 30],1))</f>
        <v>58</v>
      </c>
      <c r="X57" s="45">
        <f>IF(km4_splits_ranks[[#This Row],[31 - 40]]="DNF","DNF",RANK(km4_splits_ranks[[#This Row],[31 - 40]],[31 - 40],1))</f>
        <v>51</v>
      </c>
      <c r="Y57" s="45">
        <f>IF(km4_splits_ranks[[#This Row],[41 - 50]]="DNF","DNF",RANK(km4_splits_ranks[[#This Row],[41 - 50]],[41 - 50],1))</f>
        <v>52</v>
      </c>
      <c r="Z57" s="45">
        <f>IF(km4_splits_ranks[[#This Row],[51 - 60]]="DNF","DNF",RANK(km4_splits_ranks[[#This Row],[51 - 60]],[51 - 60],1))</f>
        <v>56</v>
      </c>
      <c r="AA57" s="45">
        <f>IF(km4_splits_ranks[[#This Row],[61 - 70]]="DNF","DNF",RANK(km4_splits_ranks[[#This Row],[61 - 70]],[61 - 70],1))</f>
        <v>57</v>
      </c>
      <c r="AB57" s="45">
        <f>IF(km4_splits_ranks[[#This Row],[71 - 80]]="DNF","DNF",RANK(km4_splits_ranks[[#This Row],[71 - 80]],[71 - 80],1))</f>
        <v>53</v>
      </c>
      <c r="AC57" s="45">
        <f>IF(km4_splits_ranks[[#This Row],[81 - 90]]="DNF","DNF",RANK(km4_splits_ranks[[#This Row],[81 - 90]],[81 - 90],1))</f>
        <v>54</v>
      </c>
      <c r="AD57" s="45">
        <f>IF(km4_splits_ranks[[#This Row],[91 - 100]]="DNF","DNF",RANK(km4_splits_ranks[[#This Row],[91 - 100]],[91 - 100],1))</f>
        <v>56</v>
      </c>
      <c r="AE57" s="46">
        <f>IF(km4_splits_ranks[[#This Row],[101 - 105]]="DNF","DNF",RANK(km4_splits_ranks[[#This Row],[101 - 105]],[101 - 105],1))</f>
        <v>64</v>
      </c>
      <c r="AF57" s="21">
        <f>km4_splits_ranks[[#This Row],[1 - 10]]</f>
        <v>1.5835416666666668E-2</v>
      </c>
      <c r="AG57" s="17">
        <f>IF(km4_splits_ranks[[#This Row],[11 - 20]]="DNF","DNF",km4_splits_ranks[[#This Row],[10 okr ]]+km4_splits_ranks[[#This Row],[11 - 20]])</f>
        <v>3.0823379629629631E-2</v>
      </c>
      <c r="AH57" s="17">
        <f>IF(km4_splits_ranks[[#This Row],[21 - 30]]="DNF","DNF",km4_splits_ranks[[#This Row],[20 okr ]]+km4_splits_ranks[[#This Row],[21 - 30]])</f>
        <v>4.5948379629629631E-2</v>
      </c>
      <c r="AI57" s="17">
        <f>IF(km4_splits_ranks[[#This Row],[31 - 40]]="DNF","DNF",km4_splits_ranks[[#This Row],[30 okr ]]+km4_splits_ranks[[#This Row],[31 - 40]])</f>
        <v>6.0951851851851854E-2</v>
      </c>
      <c r="AJ57" s="17">
        <f>IF(km4_splits_ranks[[#This Row],[41 - 50]]="DNF","DNF",km4_splits_ranks[[#This Row],[40 okr ]]+km4_splits_ranks[[#This Row],[41 - 50]])</f>
        <v>7.6190972222222222E-2</v>
      </c>
      <c r="AK57" s="17">
        <f>IF(km4_splits_ranks[[#This Row],[51 - 60]]="DNF","DNF",km4_splits_ranks[[#This Row],[50 okr ]]+km4_splits_ranks[[#This Row],[51 - 60]])</f>
        <v>9.184363425925926E-2</v>
      </c>
      <c r="AL57" s="17">
        <f>IF(km4_splits_ranks[[#This Row],[61 - 70]]="DNF","DNF",km4_splits_ranks[[#This Row],[60 okr ]]+km4_splits_ranks[[#This Row],[61 - 70]])</f>
        <v>0.10824525462962964</v>
      </c>
      <c r="AM57" s="17">
        <f>IF(km4_splits_ranks[[#This Row],[71 - 80]]="DNF","DNF",km4_splits_ranks[[#This Row],[70 okr ]]+km4_splits_ranks[[#This Row],[71 - 80]])</f>
        <v>0.12511354166666669</v>
      </c>
      <c r="AN57" s="17">
        <f>IF(km4_splits_ranks[[#This Row],[81 - 90]]="DNF","DNF",km4_splits_ranks[[#This Row],[80 okr ]]+km4_splits_ranks[[#This Row],[81 - 90]])</f>
        <v>0.1428152777777778</v>
      </c>
      <c r="AO57" s="17">
        <f>IF(km4_splits_ranks[[#This Row],[91 - 100]]="DNF","DNF",km4_splits_ranks[[#This Row],[90 okr ]]+km4_splits_ranks[[#This Row],[91 - 100]])</f>
        <v>0.16087754629629633</v>
      </c>
      <c r="AP57" s="22">
        <f>IF(km4_splits_ranks[[#This Row],[101 - 105]]="DNF","DNF",km4_splits_ranks[[#This Row],[100 okr ]]+km4_splits_ranks[[#This Row],[101 - 105]])</f>
        <v>0.17004837962962965</v>
      </c>
      <c r="AQ57" s="47">
        <f>IF(km4_splits_ranks[[#This Row],[10 okr ]]="DNF","DNF",RANK(km4_splits_ranks[[#This Row],[10 okr ]],[[10 okr ]],1))</f>
        <v>67</v>
      </c>
      <c r="AR57" s="48">
        <f>IF(km4_splits_ranks[[#This Row],[20 okr ]]="DNF","DNF",RANK(km4_splits_ranks[[#This Row],[20 okr ]],[[20 okr ]],1))</f>
        <v>63</v>
      </c>
      <c r="AS57" s="48">
        <f>IF(km4_splits_ranks[[#This Row],[30 okr ]]="DNF","DNF",RANK(km4_splits_ranks[[#This Row],[30 okr ]],[[30 okr ]],1))</f>
        <v>62</v>
      </c>
      <c r="AT57" s="48">
        <f>IF(km4_splits_ranks[[#This Row],[40 okr ]]="DNF","DNF",RANK(km4_splits_ranks[[#This Row],[40 okr ]],[[40 okr ]],1))</f>
        <v>59</v>
      </c>
      <c r="AU57" s="48">
        <f>IF(km4_splits_ranks[[#This Row],[50 okr ]]="DNF","DNF",RANK(km4_splits_ranks[[#This Row],[50 okr ]],[[50 okr ]],1))</f>
        <v>57</v>
      </c>
      <c r="AV57" s="48">
        <f>IF(km4_splits_ranks[[#This Row],[60 okr ]]="DNF","DNF",RANK(km4_splits_ranks[[#This Row],[60 okr ]],[[60 okr ]],1))</f>
        <v>57</v>
      </c>
      <c r="AW57" s="48">
        <f>IF(km4_splits_ranks[[#This Row],[70 okr ]]="DNF","DNF",RANK(km4_splits_ranks[[#This Row],[70 okr ]],[[70 okr ]],1))</f>
        <v>58</v>
      </c>
      <c r="AX57" s="48">
        <f>IF(km4_splits_ranks[[#This Row],[80 okr ]]="DNF","DNF",RANK(km4_splits_ranks[[#This Row],[80 okr ]],[[80 okr ]],1))</f>
        <v>56</v>
      </c>
      <c r="AY57" s="48">
        <f>IF(km4_splits_ranks[[#This Row],[90 okr ]]="DNF","DNF",RANK(km4_splits_ranks[[#This Row],[90 okr ]],[[90 okr ]],1))</f>
        <v>54</v>
      </c>
      <c r="AZ57" s="48">
        <f>IF(km4_splits_ranks[[#This Row],[100 okr ]]="DNF","DNF",RANK(km4_splits_ranks[[#This Row],[100 okr ]],[[100 okr ]],1))</f>
        <v>56</v>
      </c>
      <c r="BA57" s="156">
        <f>IF(km4_splits_ranks[[#This Row],[105 okr ]]="DNF","DNF",RANK(km4_splits_ranks[[#This Row],[105 okr ]],[[105 okr ]],1))</f>
        <v>57</v>
      </c>
    </row>
    <row r="58" spans="2:53">
      <c r="B58" s="4">
        <f>laps_times[[#This Row],[poř]]</f>
        <v>55</v>
      </c>
      <c r="C58" s="1">
        <f>laps_times[[#This Row],[s.č.]]</f>
        <v>100</v>
      </c>
      <c r="D58" s="1" t="str">
        <f>laps_times[[#This Row],[jméno]]</f>
        <v>Kyselý Petr</v>
      </c>
      <c r="E58" s="2">
        <f>laps_times[[#This Row],[roč]]</f>
        <v>1964</v>
      </c>
      <c r="F58" s="2" t="str">
        <f>laps_times[[#This Row],[kat]]</f>
        <v>M50</v>
      </c>
      <c r="G58" s="2">
        <f>laps_times[[#This Row],[poř_kat]]</f>
        <v>7</v>
      </c>
      <c r="H58" s="1" t="str">
        <f>IF(ISBLANK(laps_times[[#This Row],[klub]]),"-",laps_times[[#This Row],[klub]])</f>
        <v>TJ Zduchovice</v>
      </c>
      <c r="I58" s="138">
        <f>laps_times[[#This Row],[celk. čas]]</f>
        <v>0.17116087962962964</v>
      </c>
      <c r="J58" s="28">
        <f>SUM(laps_times[[#This Row],[1]:[10]])</f>
        <v>1.6079050925925924E-2</v>
      </c>
      <c r="K58" s="29">
        <f>SUM(laps_times[[#This Row],[11]:[20]])</f>
        <v>1.549085648148148E-2</v>
      </c>
      <c r="L58" s="29">
        <f>SUM(laps_times[[#This Row],[21]:[30]])</f>
        <v>1.5660069444444445E-2</v>
      </c>
      <c r="M58" s="29">
        <f>SUM(laps_times[[#This Row],[31]:[40]])</f>
        <v>1.5639930555555556E-2</v>
      </c>
      <c r="N58" s="29">
        <f>SUM(laps_times[[#This Row],[41]:[50]])</f>
        <v>1.5667824074074074E-2</v>
      </c>
      <c r="O58" s="29">
        <f>SUM(laps_times[[#This Row],[51]:[60]])</f>
        <v>1.609398148148148E-2</v>
      </c>
      <c r="P58" s="29">
        <f>SUM(laps_times[[#This Row],[61]:[70]])</f>
        <v>1.6340624999999998E-2</v>
      </c>
      <c r="Q58" s="29">
        <f>SUM(laps_times[[#This Row],[71]:[80]])</f>
        <v>1.7182523148148148E-2</v>
      </c>
      <c r="R58" s="29">
        <f>SUM(laps_times[[#This Row],[81]:[90]])</f>
        <v>1.759201388888889E-2</v>
      </c>
      <c r="S58" s="29">
        <f>SUM(laps_times[[#This Row],[91]:[100]])</f>
        <v>1.7189930555555556E-2</v>
      </c>
      <c r="T58" s="30">
        <f>SUM(laps_times[[#This Row],[101]:[105]])</f>
        <v>8.2239583333333331E-3</v>
      </c>
      <c r="U58" s="44">
        <f>IF(km4_splits_ranks[[#This Row],[1 - 10]]="DNF","DNF",RANK(km4_splits_ranks[[#This Row],[1 - 10]],[1 - 10],1))</f>
        <v>68</v>
      </c>
      <c r="V58" s="45">
        <f>IF(km4_splits_ranks[[#This Row],[11 - 20]]="DNF","DNF",RANK(km4_splits_ranks[[#This Row],[11 - 20]],[11 - 20],1))</f>
        <v>65</v>
      </c>
      <c r="W58" s="45">
        <f>IF(km4_splits_ranks[[#This Row],[21 - 30]]="DNF","DNF",RANK(km4_splits_ranks[[#This Row],[21 - 30]],[21 - 30],1))</f>
        <v>65</v>
      </c>
      <c r="X58" s="45">
        <f>IF(km4_splits_ranks[[#This Row],[31 - 40]]="DNF","DNF",RANK(km4_splits_ranks[[#This Row],[31 - 40]],[31 - 40],1))</f>
        <v>61</v>
      </c>
      <c r="Y58" s="45">
        <f>IF(km4_splits_ranks[[#This Row],[41 - 50]]="DNF","DNF",RANK(km4_splits_ranks[[#This Row],[41 - 50]],[41 - 50],1))</f>
        <v>59</v>
      </c>
      <c r="Z58" s="45">
        <f>IF(km4_splits_ranks[[#This Row],[51 - 60]]="DNF","DNF",RANK(km4_splits_ranks[[#This Row],[51 - 60]],[51 - 60],1))</f>
        <v>60</v>
      </c>
      <c r="AA58" s="45">
        <f>IF(km4_splits_ranks[[#This Row],[61 - 70]]="DNF","DNF",RANK(km4_splits_ranks[[#This Row],[61 - 70]],[61 - 70],1))</f>
        <v>56</v>
      </c>
      <c r="AB58" s="45">
        <f>IF(km4_splits_ranks[[#This Row],[71 - 80]]="DNF","DNF",RANK(km4_splits_ranks[[#This Row],[71 - 80]],[71 - 80],1))</f>
        <v>55</v>
      </c>
      <c r="AC58" s="45">
        <f>IF(km4_splits_ranks[[#This Row],[81 - 90]]="DNF","DNF",RANK(km4_splits_ranks[[#This Row],[81 - 90]],[81 - 90],1))</f>
        <v>53</v>
      </c>
      <c r="AD58" s="45">
        <f>IF(km4_splits_ranks[[#This Row],[91 - 100]]="DNF","DNF",RANK(km4_splits_ranks[[#This Row],[91 - 100]],[91 - 100],1))</f>
        <v>51</v>
      </c>
      <c r="AE58" s="46">
        <f>IF(km4_splits_ranks[[#This Row],[101 - 105]]="DNF","DNF",RANK(km4_splits_ranks[[#This Row],[101 - 105]],[101 - 105],1))</f>
        <v>49</v>
      </c>
      <c r="AF58" s="21">
        <f>km4_splits_ranks[[#This Row],[1 - 10]]</f>
        <v>1.6079050925925924E-2</v>
      </c>
      <c r="AG58" s="17">
        <f>IF(km4_splits_ranks[[#This Row],[11 - 20]]="DNF","DNF",km4_splits_ranks[[#This Row],[10 okr ]]+km4_splits_ranks[[#This Row],[11 - 20]])</f>
        <v>3.1569907407407408E-2</v>
      </c>
      <c r="AH58" s="17">
        <f>IF(km4_splits_ranks[[#This Row],[21 - 30]]="DNF","DNF",km4_splits_ranks[[#This Row],[20 okr ]]+km4_splits_ranks[[#This Row],[21 - 30]])</f>
        <v>4.7229976851851853E-2</v>
      </c>
      <c r="AI58" s="17">
        <f>IF(km4_splits_ranks[[#This Row],[31 - 40]]="DNF","DNF",km4_splits_ranks[[#This Row],[30 okr ]]+km4_splits_ranks[[#This Row],[31 - 40]])</f>
        <v>6.2869907407407416E-2</v>
      </c>
      <c r="AJ58" s="17">
        <f>IF(km4_splits_ranks[[#This Row],[41 - 50]]="DNF","DNF",km4_splits_ranks[[#This Row],[40 okr ]]+km4_splits_ranks[[#This Row],[41 - 50]])</f>
        <v>7.8537731481481493E-2</v>
      </c>
      <c r="AK58" s="17">
        <f>IF(km4_splits_ranks[[#This Row],[51 - 60]]="DNF","DNF",km4_splits_ranks[[#This Row],[50 okr ]]+km4_splits_ranks[[#This Row],[51 - 60]])</f>
        <v>9.4631712962962966E-2</v>
      </c>
      <c r="AL58" s="17">
        <f>IF(km4_splits_ranks[[#This Row],[61 - 70]]="DNF","DNF",km4_splits_ranks[[#This Row],[60 okr ]]+km4_splits_ranks[[#This Row],[61 - 70]])</f>
        <v>0.11097233796296296</v>
      </c>
      <c r="AM58" s="17">
        <f>IF(km4_splits_ranks[[#This Row],[71 - 80]]="DNF","DNF",km4_splits_ranks[[#This Row],[70 okr ]]+km4_splits_ranks[[#This Row],[71 - 80]])</f>
        <v>0.1281548611111111</v>
      </c>
      <c r="AN58" s="17">
        <f>IF(km4_splits_ranks[[#This Row],[81 - 90]]="DNF","DNF",km4_splits_ranks[[#This Row],[80 okr ]]+km4_splits_ranks[[#This Row],[81 - 90]])</f>
        <v>0.145746875</v>
      </c>
      <c r="AO58" s="17">
        <f>IF(km4_splits_ranks[[#This Row],[91 - 100]]="DNF","DNF",km4_splits_ranks[[#This Row],[90 okr ]]+km4_splits_ranks[[#This Row],[91 - 100]])</f>
        <v>0.16293680555555556</v>
      </c>
      <c r="AP58" s="22">
        <f>IF(km4_splits_ranks[[#This Row],[101 - 105]]="DNF","DNF",km4_splits_ranks[[#This Row],[100 okr ]]+km4_splits_ranks[[#This Row],[101 - 105]])</f>
        <v>0.1711607638888889</v>
      </c>
      <c r="AQ58" s="47">
        <f>IF(km4_splits_ranks[[#This Row],[10 okr ]]="DNF","DNF",RANK(km4_splits_ranks[[#This Row],[10 okr ]],[[10 okr ]],1))</f>
        <v>68</v>
      </c>
      <c r="AR58" s="48">
        <f>IF(km4_splits_ranks[[#This Row],[20 okr ]]="DNF","DNF",RANK(km4_splits_ranks[[#This Row],[20 okr ]],[[20 okr ]],1))</f>
        <v>70</v>
      </c>
      <c r="AS58" s="48">
        <f>IF(km4_splits_ranks[[#This Row],[30 okr ]]="DNF","DNF",RANK(km4_splits_ranks[[#This Row],[30 okr ]],[[30 okr ]],1))</f>
        <v>68</v>
      </c>
      <c r="AT58" s="48">
        <f>IF(km4_splits_ranks[[#This Row],[40 okr ]]="DNF","DNF",RANK(km4_splits_ranks[[#This Row],[40 okr ]],[[40 okr ]],1))</f>
        <v>66</v>
      </c>
      <c r="AU58" s="48">
        <f>IF(km4_splits_ranks[[#This Row],[50 okr ]]="DNF","DNF",RANK(km4_splits_ranks[[#This Row],[50 okr ]],[[50 okr ]],1))</f>
        <v>64</v>
      </c>
      <c r="AV58" s="48">
        <f>IF(km4_splits_ranks[[#This Row],[60 okr ]]="DNF","DNF",RANK(km4_splits_ranks[[#This Row],[60 okr ]],[[60 okr ]],1))</f>
        <v>66</v>
      </c>
      <c r="AW58" s="48">
        <f>IF(km4_splits_ranks[[#This Row],[70 okr ]]="DNF","DNF",RANK(km4_splits_ranks[[#This Row],[70 okr ]],[[70 okr ]],1))</f>
        <v>61</v>
      </c>
      <c r="AX58" s="48">
        <f>IF(km4_splits_ranks[[#This Row],[80 okr ]]="DNF","DNF",RANK(km4_splits_ranks[[#This Row],[80 okr ]],[[80 okr ]],1))</f>
        <v>61</v>
      </c>
      <c r="AY58" s="48">
        <f>IF(km4_splits_ranks[[#This Row],[90 okr ]]="DNF","DNF",RANK(km4_splits_ranks[[#This Row],[90 okr ]],[[90 okr ]],1))</f>
        <v>60</v>
      </c>
      <c r="AZ58" s="48">
        <f>IF(km4_splits_ranks[[#This Row],[100 okr ]]="DNF","DNF",RANK(km4_splits_ranks[[#This Row],[100 okr ]],[[100 okr ]],1))</f>
        <v>58</v>
      </c>
      <c r="BA58" s="156">
        <f>IF(km4_splits_ranks[[#This Row],[105 okr ]]="DNF","DNF",RANK(km4_splits_ranks[[#This Row],[105 okr ]],[[105 okr ]],1))</f>
        <v>58</v>
      </c>
    </row>
    <row r="59" spans="2:53">
      <c r="B59" s="4">
        <f>laps_times[[#This Row],[poř]]</f>
        <v>56</v>
      </c>
      <c r="C59" s="1">
        <f>laps_times[[#This Row],[s.č.]]</f>
        <v>106</v>
      </c>
      <c r="D59" s="1" t="str">
        <f>laps_times[[#This Row],[jméno]]</f>
        <v>Wolaschka Peter</v>
      </c>
      <c r="E59" s="2">
        <f>laps_times[[#This Row],[roč]]</f>
        <v>1969</v>
      </c>
      <c r="F59" s="2" t="str">
        <f>laps_times[[#This Row],[kat]]</f>
        <v>M50</v>
      </c>
      <c r="G59" s="2">
        <f>laps_times[[#This Row],[poř_kat]]</f>
        <v>8</v>
      </c>
      <c r="H59" s="1" t="str">
        <f>IF(ISBLANK(laps_times[[#This Row],[klub]]),"-",laps_times[[#This Row],[klub]])</f>
        <v>Sturmvogel München</v>
      </c>
      <c r="I59" s="138">
        <f>laps_times[[#This Row],[celk. čas]]</f>
        <v>0.17250694444444445</v>
      </c>
      <c r="J59" s="28">
        <f>SUM(laps_times[[#This Row],[1]:[10]])</f>
        <v>1.4651851851851853E-2</v>
      </c>
      <c r="K59" s="29">
        <f>SUM(laps_times[[#This Row],[11]:[20]])</f>
        <v>1.4097337962962964E-2</v>
      </c>
      <c r="L59" s="29">
        <f>SUM(laps_times[[#This Row],[21]:[30]])</f>
        <v>1.4388657407407406E-2</v>
      </c>
      <c r="M59" s="29">
        <f>SUM(laps_times[[#This Row],[31]:[40]])</f>
        <v>1.4750925925925926E-2</v>
      </c>
      <c r="N59" s="29">
        <f>SUM(laps_times[[#This Row],[41]:[50]])</f>
        <v>1.5378356481481482E-2</v>
      </c>
      <c r="O59" s="29">
        <f>SUM(laps_times[[#This Row],[51]:[60]])</f>
        <v>1.642800925925926E-2</v>
      </c>
      <c r="P59" s="29">
        <f>SUM(laps_times[[#This Row],[61]:[70]])</f>
        <v>1.6663078703703704E-2</v>
      </c>
      <c r="Q59" s="29">
        <f>SUM(laps_times[[#This Row],[71]:[80]])</f>
        <v>1.8119791666666666E-2</v>
      </c>
      <c r="R59" s="29">
        <f>SUM(laps_times[[#This Row],[81]:[90]])</f>
        <v>1.9134259259259257E-2</v>
      </c>
      <c r="S59" s="29">
        <f>SUM(laps_times[[#This Row],[91]:[100]])</f>
        <v>1.9382291666666669E-2</v>
      </c>
      <c r="T59" s="30">
        <f>SUM(laps_times[[#This Row],[101]:[105]])</f>
        <v>9.5122685185185189E-3</v>
      </c>
      <c r="U59" s="44">
        <f>IF(km4_splits_ranks[[#This Row],[1 - 10]]="DNF","DNF",RANK(km4_splits_ranks[[#This Row],[1 - 10]],[1 - 10],1))</f>
        <v>46</v>
      </c>
      <c r="V59" s="45">
        <f>IF(km4_splits_ranks[[#This Row],[11 - 20]]="DNF","DNF",RANK(km4_splits_ranks[[#This Row],[11 - 20]],[11 - 20],1))</f>
        <v>46</v>
      </c>
      <c r="W59" s="45">
        <f>IF(km4_splits_ranks[[#This Row],[21 - 30]]="DNF","DNF",RANK(km4_splits_ranks[[#This Row],[21 - 30]],[21 - 30],1))</f>
        <v>49</v>
      </c>
      <c r="X59" s="45">
        <f>IF(km4_splits_ranks[[#This Row],[31 - 40]]="DNF","DNF",RANK(km4_splits_ranks[[#This Row],[31 - 40]],[31 - 40],1))</f>
        <v>50</v>
      </c>
      <c r="Y59" s="45">
        <f>IF(km4_splits_ranks[[#This Row],[41 - 50]]="DNF","DNF",RANK(km4_splits_ranks[[#This Row],[41 - 50]],[41 - 50],1))</f>
        <v>55</v>
      </c>
      <c r="Z59" s="45">
        <f>IF(km4_splits_ranks[[#This Row],[51 - 60]]="DNF","DNF",RANK(km4_splits_ranks[[#This Row],[51 - 60]],[51 - 60],1))</f>
        <v>63</v>
      </c>
      <c r="AA59" s="45">
        <f>IF(km4_splits_ranks[[#This Row],[61 - 70]]="DNF","DNF",RANK(km4_splits_ranks[[#This Row],[61 - 70]],[61 - 70],1))</f>
        <v>61</v>
      </c>
      <c r="AB59" s="45">
        <f>IF(km4_splits_ranks[[#This Row],[71 - 80]]="DNF","DNF",RANK(km4_splits_ranks[[#This Row],[71 - 80]],[71 - 80],1))</f>
        <v>63</v>
      </c>
      <c r="AC59" s="45">
        <f>IF(km4_splits_ranks[[#This Row],[81 - 90]]="DNF","DNF",RANK(km4_splits_ranks[[#This Row],[81 - 90]],[81 - 90],1))</f>
        <v>67</v>
      </c>
      <c r="AD59" s="45">
        <f>IF(km4_splits_ranks[[#This Row],[91 - 100]]="DNF","DNF",RANK(km4_splits_ranks[[#This Row],[91 - 100]],[91 - 100],1))</f>
        <v>64</v>
      </c>
      <c r="AE59" s="46">
        <f>IF(km4_splits_ranks[[#This Row],[101 - 105]]="DNF","DNF",RANK(km4_splits_ranks[[#This Row],[101 - 105]],[101 - 105],1))</f>
        <v>69</v>
      </c>
      <c r="AF59" s="21">
        <f>km4_splits_ranks[[#This Row],[1 - 10]]</f>
        <v>1.4651851851851853E-2</v>
      </c>
      <c r="AG59" s="17">
        <f>IF(km4_splits_ranks[[#This Row],[11 - 20]]="DNF","DNF",km4_splits_ranks[[#This Row],[10 okr ]]+km4_splits_ranks[[#This Row],[11 - 20]])</f>
        <v>2.8749189814814818E-2</v>
      </c>
      <c r="AH59" s="17">
        <f>IF(km4_splits_ranks[[#This Row],[21 - 30]]="DNF","DNF",km4_splits_ranks[[#This Row],[20 okr ]]+km4_splits_ranks[[#This Row],[21 - 30]])</f>
        <v>4.313784722222222E-2</v>
      </c>
      <c r="AI59" s="17">
        <f>IF(km4_splits_ranks[[#This Row],[31 - 40]]="DNF","DNF",km4_splits_ranks[[#This Row],[30 okr ]]+km4_splits_ranks[[#This Row],[31 - 40]])</f>
        <v>5.7888773148148144E-2</v>
      </c>
      <c r="AJ59" s="17">
        <f>IF(km4_splits_ranks[[#This Row],[41 - 50]]="DNF","DNF",km4_splits_ranks[[#This Row],[40 okr ]]+km4_splits_ranks[[#This Row],[41 - 50]])</f>
        <v>7.3267129629629626E-2</v>
      </c>
      <c r="AK59" s="17">
        <f>IF(km4_splits_ranks[[#This Row],[51 - 60]]="DNF","DNF",km4_splits_ranks[[#This Row],[50 okr ]]+km4_splits_ranks[[#This Row],[51 - 60]])</f>
        <v>8.9695138888888887E-2</v>
      </c>
      <c r="AL59" s="17">
        <f>IF(km4_splits_ranks[[#This Row],[61 - 70]]="DNF","DNF",km4_splits_ranks[[#This Row],[60 okr ]]+km4_splits_ranks[[#This Row],[61 - 70]])</f>
        <v>0.10635821759259259</v>
      </c>
      <c r="AM59" s="17">
        <f>IF(km4_splits_ranks[[#This Row],[71 - 80]]="DNF","DNF",km4_splits_ranks[[#This Row],[70 okr ]]+km4_splits_ranks[[#This Row],[71 - 80]])</f>
        <v>0.12447800925925925</v>
      </c>
      <c r="AN59" s="17">
        <f>IF(km4_splits_ranks[[#This Row],[81 - 90]]="DNF","DNF",km4_splits_ranks[[#This Row],[80 okr ]]+km4_splits_ranks[[#This Row],[81 - 90]])</f>
        <v>0.14361226851851852</v>
      </c>
      <c r="AO59" s="17">
        <f>IF(km4_splits_ranks[[#This Row],[91 - 100]]="DNF","DNF",km4_splits_ranks[[#This Row],[90 okr ]]+km4_splits_ranks[[#This Row],[91 - 100]])</f>
        <v>0.16299456018518518</v>
      </c>
      <c r="AP59" s="22">
        <f>IF(km4_splits_ranks[[#This Row],[101 - 105]]="DNF","DNF",km4_splits_ranks[[#This Row],[100 okr ]]+km4_splits_ranks[[#This Row],[101 - 105]])</f>
        <v>0.17250682870370371</v>
      </c>
      <c r="AQ59" s="47">
        <f>IF(km4_splits_ranks[[#This Row],[10 okr ]]="DNF","DNF",RANK(km4_splits_ranks[[#This Row],[10 okr ]],[[10 okr ]],1))</f>
        <v>46</v>
      </c>
      <c r="AR59" s="48">
        <f>IF(km4_splits_ranks[[#This Row],[20 okr ]]="DNF","DNF",RANK(km4_splits_ranks[[#This Row],[20 okr ]],[[20 okr ]],1))</f>
        <v>46</v>
      </c>
      <c r="AS59" s="48">
        <f>IF(km4_splits_ranks[[#This Row],[30 okr ]]="DNF","DNF",RANK(km4_splits_ranks[[#This Row],[30 okr ]],[[30 okr ]],1))</f>
        <v>46</v>
      </c>
      <c r="AT59" s="48">
        <f>IF(km4_splits_ranks[[#This Row],[40 okr ]]="DNF","DNF",RANK(km4_splits_ranks[[#This Row],[40 okr ]],[[40 okr ]],1))</f>
        <v>47</v>
      </c>
      <c r="AU59" s="48">
        <f>IF(km4_splits_ranks[[#This Row],[50 okr ]]="DNF","DNF",RANK(km4_splits_ranks[[#This Row],[50 okr ]],[[50 okr ]],1))</f>
        <v>47</v>
      </c>
      <c r="AV59" s="48">
        <f>IF(km4_splits_ranks[[#This Row],[60 okr ]]="DNF","DNF",RANK(km4_splits_ranks[[#This Row],[60 okr ]],[[60 okr ]],1))</f>
        <v>51</v>
      </c>
      <c r="AW59" s="48">
        <f>IF(km4_splits_ranks[[#This Row],[70 okr ]]="DNF","DNF",RANK(km4_splits_ranks[[#This Row],[70 okr ]],[[70 okr ]],1))</f>
        <v>53</v>
      </c>
      <c r="AX59" s="48">
        <f>IF(km4_splits_ranks[[#This Row],[80 okr ]]="DNF","DNF",RANK(km4_splits_ranks[[#This Row],[80 okr ]],[[80 okr ]],1))</f>
        <v>54</v>
      </c>
      <c r="AY59" s="48">
        <f>IF(km4_splits_ranks[[#This Row],[90 okr ]]="DNF","DNF",RANK(km4_splits_ranks[[#This Row],[90 okr ]],[[90 okr ]],1))</f>
        <v>56</v>
      </c>
      <c r="AZ59" s="48">
        <f>IF(km4_splits_ranks[[#This Row],[100 okr ]]="DNF","DNF",RANK(km4_splits_ranks[[#This Row],[100 okr ]],[[100 okr ]],1))</f>
        <v>59</v>
      </c>
      <c r="BA59" s="156">
        <f>IF(km4_splits_ranks[[#This Row],[105 okr ]]="DNF","DNF",RANK(km4_splits_ranks[[#This Row],[105 okr ]],[[105 okr ]],1))</f>
        <v>59</v>
      </c>
    </row>
    <row r="60" spans="2:53">
      <c r="B60" s="4">
        <f>laps_times[[#This Row],[poř]]</f>
        <v>57</v>
      </c>
      <c r="C60" s="1">
        <f>laps_times[[#This Row],[s.č.]]</f>
        <v>96</v>
      </c>
      <c r="D60" s="1" t="str">
        <f>laps_times[[#This Row],[jméno]]</f>
        <v>Smrž Jakub</v>
      </c>
      <c r="E60" s="2">
        <f>laps_times[[#This Row],[roč]]</f>
        <v>1983</v>
      </c>
      <c r="F60" s="2" t="str">
        <f>laps_times[[#This Row],[kat]]</f>
        <v>M30</v>
      </c>
      <c r="G60" s="2">
        <f>laps_times[[#This Row],[poř_kat]]</f>
        <v>12</v>
      </c>
      <c r="H60" s="1" t="str">
        <f>IF(ISBLANK(laps_times[[#This Row],[klub]]),"-",laps_times[[#This Row],[klub]])</f>
        <v>BěžímPro.cz Centrum BAZALKA</v>
      </c>
      <c r="I60" s="138">
        <f>laps_times[[#This Row],[celk. čas]]</f>
        <v>0.17443402777777775</v>
      </c>
      <c r="J60" s="28">
        <f>SUM(laps_times[[#This Row],[1]:[10]])</f>
        <v>1.5357291666666668E-2</v>
      </c>
      <c r="K60" s="29">
        <f>SUM(laps_times[[#This Row],[11]:[20]])</f>
        <v>1.4746412037037037E-2</v>
      </c>
      <c r="L60" s="29">
        <f>SUM(laps_times[[#This Row],[21]:[30]])</f>
        <v>1.5102083333333332E-2</v>
      </c>
      <c r="M60" s="29">
        <f>SUM(laps_times[[#This Row],[31]:[40]])</f>
        <v>1.5680555555555555E-2</v>
      </c>
      <c r="N60" s="29">
        <f>SUM(laps_times[[#This Row],[41]:[50]])</f>
        <v>1.5855324074074077E-2</v>
      </c>
      <c r="O60" s="29">
        <f>SUM(laps_times[[#This Row],[51]:[60]])</f>
        <v>1.6767476851851849E-2</v>
      </c>
      <c r="P60" s="29">
        <f>SUM(laps_times[[#This Row],[61]:[70]])</f>
        <v>1.6574884259259258E-2</v>
      </c>
      <c r="Q60" s="29">
        <f>SUM(laps_times[[#This Row],[71]:[80]])</f>
        <v>1.7616435185185186E-2</v>
      </c>
      <c r="R60" s="29">
        <f>SUM(laps_times[[#This Row],[81]:[90]])</f>
        <v>1.8082175925925929E-2</v>
      </c>
      <c r="S60" s="29">
        <f>SUM(laps_times[[#This Row],[91]:[100]])</f>
        <v>1.916863425925926E-2</v>
      </c>
      <c r="T60" s="30">
        <f>SUM(laps_times[[#This Row],[101]:[105]])</f>
        <v>9.4825231481481496E-3</v>
      </c>
      <c r="U60" s="44">
        <f>IF(km4_splits_ranks[[#This Row],[1 - 10]]="DNF","DNF",RANK(km4_splits_ranks[[#This Row],[1 - 10]],[1 - 10],1))</f>
        <v>63</v>
      </c>
      <c r="V60" s="45">
        <f>IF(km4_splits_ranks[[#This Row],[11 - 20]]="DNF","DNF",RANK(km4_splits_ranks[[#This Row],[11 - 20]],[11 - 20],1))</f>
        <v>58</v>
      </c>
      <c r="W60" s="45">
        <f>IF(km4_splits_ranks[[#This Row],[21 - 30]]="DNF","DNF",RANK(km4_splits_ranks[[#This Row],[21 - 30]],[21 - 30],1))</f>
        <v>57</v>
      </c>
      <c r="X60" s="45">
        <f>IF(km4_splits_ranks[[#This Row],[31 - 40]]="DNF","DNF",RANK(km4_splits_ranks[[#This Row],[31 - 40]],[31 - 40],1))</f>
        <v>62</v>
      </c>
      <c r="Y60" s="45">
        <f>IF(km4_splits_ranks[[#This Row],[41 - 50]]="DNF","DNF",RANK(km4_splits_ranks[[#This Row],[41 - 50]],[41 - 50],1))</f>
        <v>62</v>
      </c>
      <c r="Z60" s="45">
        <f>IF(km4_splits_ranks[[#This Row],[51 - 60]]="DNF","DNF",RANK(km4_splits_ranks[[#This Row],[51 - 60]],[51 - 60],1))</f>
        <v>64</v>
      </c>
      <c r="AA60" s="45">
        <f>IF(km4_splits_ranks[[#This Row],[61 - 70]]="DNF","DNF",RANK(km4_splits_ranks[[#This Row],[61 - 70]],[61 - 70],1))</f>
        <v>59</v>
      </c>
      <c r="AB60" s="45">
        <f>IF(km4_splits_ranks[[#This Row],[71 - 80]]="DNF","DNF",RANK(km4_splits_ranks[[#This Row],[71 - 80]],[71 - 80],1))</f>
        <v>57</v>
      </c>
      <c r="AC60" s="45">
        <f>IF(km4_splits_ranks[[#This Row],[81 - 90]]="DNF","DNF",RANK(km4_splits_ranks[[#This Row],[81 - 90]],[81 - 90],1))</f>
        <v>56</v>
      </c>
      <c r="AD60" s="45">
        <f>IF(km4_splits_ranks[[#This Row],[91 - 100]]="DNF","DNF",RANK(km4_splits_ranks[[#This Row],[91 - 100]],[91 - 100],1))</f>
        <v>62</v>
      </c>
      <c r="AE60" s="46">
        <f>IF(km4_splits_ranks[[#This Row],[101 - 105]]="DNF","DNF",RANK(km4_splits_ranks[[#This Row],[101 - 105]],[101 - 105],1))</f>
        <v>68</v>
      </c>
      <c r="AF60" s="21">
        <f>km4_splits_ranks[[#This Row],[1 - 10]]</f>
        <v>1.5357291666666668E-2</v>
      </c>
      <c r="AG60" s="17">
        <f>IF(km4_splits_ranks[[#This Row],[11 - 20]]="DNF","DNF",km4_splits_ranks[[#This Row],[10 okr ]]+km4_splits_ranks[[#This Row],[11 - 20]])</f>
        <v>3.0103703703703705E-2</v>
      </c>
      <c r="AH60" s="17">
        <f>IF(km4_splits_ranks[[#This Row],[21 - 30]]="DNF","DNF",km4_splits_ranks[[#This Row],[20 okr ]]+km4_splits_ranks[[#This Row],[21 - 30]])</f>
        <v>4.5205787037037037E-2</v>
      </c>
      <c r="AI60" s="17">
        <f>IF(km4_splits_ranks[[#This Row],[31 - 40]]="DNF","DNF",km4_splits_ranks[[#This Row],[30 okr ]]+km4_splits_ranks[[#This Row],[31 - 40]])</f>
        <v>6.0886342592592596E-2</v>
      </c>
      <c r="AJ60" s="17">
        <f>IF(km4_splits_ranks[[#This Row],[41 - 50]]="DNF","DNF",km4_splits_ranks[[#This Row],[40 okr ]]+km4_splits_ranks[[#This Row],[41 - 50]])</f>
        <v>7.674166666666668E-2</v>
      </c>
      <c r="AK60" s="17">
        <f>IF(km4_splits_ranks[[#This Row],[51 - 60]]="DNF","DNF",km4_splits_ranks[[#This Row],[50 okr ]]+km4_splits_ranks[[#This Row],[51 - 60]])</f>
        <v>9.3509143518518523E-2</v>
      </c>
      <c r="AL60" s="17">
        <f>IF(km4_splits_ranks[[#This Row],[61 - 70]]="DNF","DNF",km4_splits_ranks[[#This Row],[60 okr ]]+km4_splits_ranks[[#This Row],[61 - 70]])</f>
        <v>0.11008402777777779</v>
      </c>
      <c r="AM60" s="17">
        <f>IF(km4_splits_ranks[[#This Row],[71 - 80]]="DNF","DNF",km4_splits_ranks[[#This Row],[70 okr ]]+km4_splits_ranks[[#This Row],[71 - 80]])</f>
        <v>0.12770046296296297</v>
      </c>
      <c r="AN60" s="17">
        <f>IF(km4_splits_ranks[[#This Row],[81 - 90]]="DNF","DNF",km4_splits_ranks[[#This Row],[80 okr ]]+km4_splits_ranks[[#This Row],[81 - 90]])</f>
        <v>0.1457826388888889</v>
      </c>
      <c r="AO60" s="17">
        <f>IF(km4_splits_ranks[[#This Row],[91 - 100]]="DNF","DNF",km4_splits_ranks[[#This Row],[90 okr ]]+km4_splits_ranks[[#This Row],[91 - 100]])</f>
        <v>0.16495127314814817</v>
      </c>
      <c r="AP60" s="22">
        <f>IF(km4_splits_ranks[[#This Row],[101 - 105]]="DNF","DNF",km4_splits_ranks[[#This Row],[100 okr ]]+km4_splits_ranks[[#This Row],[101 - 105]])</f>
        <v>0.17443379629629632</v>
      </c>
      <c r="AQ60" s="47">
        <f>IF(km4_splits_ranks[[#This Row],[10 okr ]]="DNF","DNF",RANK(km4_splits_ranks[[#This Row],[10 okr ]],[[10 okr ]],1))</f>
        <v>63</v>
      </c>
      <c r="AR60" s="48">
        <f>IF(km4_splits_ranks[[#This Row],[20 okr ]]="DNF","DNF",RANK(km4_splits_ranks[[#This Row],[20 okr ]],[[20 okr ]],1))</f>
        <v>58</v>
      </c>
      <c r="AS60" s="48">
        <f>IF(km4_splits_ranks[[#This Row],[30 okr ]]="DNF","DNF",RANK(km4_splits_ranks[[#This Row],[30 okr ]],[[30 okr ]],1))</f>
        <v>57</v>
      </c>
      <c r="AT60" s="48">
        <f>IF(km4_splits_ranks[[#This Row],[40 okr ]]="DNF","DNF",RANK(km4_splits_ranks[[#This Row],[40 okr ]],[[40 okr ]],1))</f>
        <v>58</v>
      </c>
      <c r="AU60" s="48">
        <f>IF(km4_splits_ranks[[#This Row],[50 okr ]]="DNF","DNF",RANK(km4_splits_ranks[[#This Row],[50 okr ]],[[50 okr ]],1))</f>
        <v>59</v>
      </c>
      <c r="AV60" s="48">
        <f>IF(km4_splits_ranks[[#This Row],[60 okr ]]="DNF","DNF",RANK(km4_splits_ranks[[#This Row],[60 okr ]],[[60 okr ]],1))</f>
        <v>62</v>
      </c>
      <c r="AW60" s="48">
        <f>IF(km4_splits_ranks[[#This Row],[70 okr ]]="DNF","DNF",RANK(km4_splits_ranks[[#This Row],[70 okr ]],[[70 okr ]],1))</f>
        <v>59</v>
      </c>
      <c r="AX60" s="48">
        <f>IF(km4_splits_ranks[[#This Row],[80 okr ]]="DNF","DNF",RANK(km4_splits_ranks[[#This Row],[80 okr ]],[[80 okr ]],1))</f>
        <v>60</v>
      </c>
      <c r="AY60" s="48">
        <f>IF(km4_splits_ranks[[#This Row],[90 okr ]]="DNF","DNF",RANK(km4_splits_ranks[[#This Row],[90 okr ]],[[90 okr ]],1))</f>
        <v>61</v>
      </c>
      <c r="AZ60" s="48">
        <f>IF(km4_splits_ranks[[#This Row],[100 okr ]]="DNF","DNF",RANK(km4_splits_ranks[[#This Row],[100 okr ]],[[100 okr ]],1))</f>
        <v>60</v>
      </c>
      <c r="BA60" s="156">
        <f>IF(km4_splits_ranks[[#This Row],[105 okr ]]="DNF","DNF",RANK(km4_splits_ranks[[#This Row],[105 okr ]],[[105 okr ]],1))</f>
        <v>60</v>
      </c>
    </row>
    <row r="61" spans="2:53">
      <c r="B61" s="4">
        <f>laps_times[[#This Row],[poř]]</f>
        <v>58</v>
      </c>
      <c r="C61" s="1">
        <f>laps_times[[#This Row],[s.č.]]</f>
        <v>23</v>
      </c>
      <c r="D61" s="1" t="str">
        <f>laps_times[[#This Row],[jméno]]</f>
        <v>Hadrava Tomáš</v>
      </c>
      <c r="E61" s="2">
        <f>laps_times[[#This Row],[roč]]</f>
        <v>1978</v>
      </c>
      <c r="F61" s="2" t="str">
        <f>laps_times[[#This Row],[kat]]</f>
        <v>M40</v>
      </c>
      <c r="G61" s="2">
        <f>laps_times[[#This Row],[poř_kat]]</f>
        <v>22</v>
      </c>
      <c r="H61" s="1" t="str">
        <f>IF(ISBLANK(laps_times[[#This Row],[klub]]),"-",laps_times[[#This Row],[klub]])</f>
        <v>kOZY kOULE</v>
      </c>
      <c r="I61" s="138">
        <f>laps_times[[#This Row],[celk. čas]]</f>
        <v>0.17562615740740739</v>
      </c>
      <c r="J61" s="28">
        <f>SUM(laps_times[[#This Row],[1]:[10]])</f>
        <v>1.5349652777777776E-2</v>
      </c>
      <c r="K61" s="29">
        <f>SUM(laps_times[[#This Row],[11]:[20]])</f>
        <v>1.4536689814814817E-2</v>
      </c>
      <c r="L61" s="29">
        <f>SUM(laps_times[[#This Row],[21]:[30]])</f>
        <v>1.5220486111111113E-2</v>
      </c>
      <c r="M61" s="29">
        <f>SUM(laps_times[[#This Row],[31]:[40]])</f>
        <v>1.469085648148148E-2</v>
      </c>
      <c r="N61" s="29">
        <f>SUM(laps_times[[#This Row],[41]:[50]])</f>
        <v>1.5035763888888888E-2</v>
      </c>
      <c r="O61" s="29">
        <f>SUM(laps_times[[#This Row],[51]:[60]])</f>
        <v>1.567986111111111E-2</v>
      </c>
      <c r="P61" s="29">
        <f>SUM(laps_times[[#This Row],[61]:[70]])</f>
        <v>1.6301620370370369E-2</v>
      </c>
      <c r="Q61" s="29">
        <f>SUM(laps_times[[#This Row],[71]:[80]])</f>
        <v>1.8621064814814816E-2</v>
      </c>
      <c r="R61" s="29">
        <f>SUM(laps_times[[#This Row],[81]:[90]])</f>
        <v>1.886296296296296E-2</v>
      </c>
      <c r="S61" s="29">
        <f>SUM(laps_times[[#This Row],[91]:[100]])</f>
        <v>2.2202893518518521E-2</v>
      </c>
      <c r="T61" s="30">
        <f>SUM(laps_times[[#This Row],[101]:[105]])</f>
        <v>9.1244212962962971E-3</v>
      </c>
      <c r="U61" s="44">
        <f>IF(km4_splits_ranks[[#This Row],[1 - 10]]="DNF","DNF",RANK(km4_splits_ranks[[#This Row],[1 - 10]],[1 - 10],1))</f>
        <v>61</v>
      </c>
      <c r="V61" s="45">
        <f>IF(km4_splits_ranks[[#This Row],[11 - 20]]="DNF","DNF",RANK(km4_splits_ranks[[#This Row],[11 - 20]],[11 - 20],1))</f>
        <v>55</v>
      </c>
      <c r="W61" s="45">
        <f>IF(km4_splits_ranks[[#This Row],[21 - 30]]="DNF","DNF",RANK(km4_splits_ranks[[#This Row],[21 - 30]],[21 - 30],1))</f>
        <v>60</v>
      </c>
      <c r="X61" s="45">
        <f>IF(km4_splits_ranks[[#This Row],[31 - 40]]="DNF","DNF",RANK(km4_splits_ranks[[#This Row],[31 - 40]],[31 - 40],1))</f>
        <v>49</v>
      </c>
      <c r="Y61" s="45">
        <f>IF(km4_splits_ranks[[#This Row],[41 - 50]]="DNF","DNF",RANK(km4_splits_ranks[[#This Row],[41 - 50]],[41 - 50],1))</f>
        <v>49</v>
      </c>
      <c r="Z61" s="45">
        <f>IF(km4_splits_ranks[[#This Row],[51 - 60]]="DNF","DNF",RANK(km4_splits_ranks[[#This Row],[51 - 60]],[51 - 60],1))</f>
        <v>57</v>
      </c>
      <c r="AA61" s="45">
        <f>IF(km4_splits_ranks[[#This Row],[61 - 70]]="DNF","DNF",RANK(km4_splits_ranks[[#This Row],[61 - 70]],[61 - 70],1))</f>
        <v>53</v>
      </c>
      <c r="AB61" s="45">
        <f>IF(km4_splits_ranks[[#This Row],[71 - 80]]="DNF","DNF",RANK(km4_splits_ranks[[#This Row],[71 - 80]],[71 - 80],1))</f>
        <v>66</v>
      </c>
      <c r="AC61" s="45">
        <f>IF(km4_splits_ranks[[#This Row],[81 - 90]]="DNF","DNF",RANK(km4_splits_ranks[[#This Row],[81 - 90]],[81 - 90],1))</f>
        <v>64</v>
      </c>
      <c r="AD61" s="45">
        <f>IF(km4_splits_ranks[[#This Row],[91 - 100]]="DNF","DNF",RANK(km4_splits_ranks[[#This Row],[91 - 100]],[91 - 100],1))</f>
        <v>84</v>
      </c>
      <c r="AE61" s="46">
        <f>IF(km4_splits_ranks[[#This Row],[101 - 105]]="DNF","DNF",RANK(km4_splits_ranks[[#This Row],[101 - 105]],[101 - 105],1))</f>
        <v>62</v>
      </c>
      <c r="AF61" s="21">
        <f>km4_splits_ranks[[#This Row],[1 - 10]]</f>
        <v>1.5349652777777776E-2</v>
      </c>
      <c r="AG61" s="17">
        <f>IF(km4_splits_ranks[[#This Row],[11 - 20]]="DNF","DNF",km4_splits_ranks[[#This Row],[10 okr ]]+km4_splits_ranks[[#This Row],[11 - 20]])</f>
        <v>2.9886342592592593E-2</v>
      </c>
      <c r="AH61" s="17">
        <f>IF(km4_splits_ranks[[#This Row],[21 - 30]]="DNF","DNF",km4_splits_ranks[[#This Row],[20 okr ]]+km4_splits_ranks[[#This Row],[21 - 30]])</f>
        <v>4.5106828703703708E-2</v>
      </c>
      <c r="AI61" s="17">
        <f>IF(km4_splits_ranks[[#This Row],[31 - 40]]="DNF","DNF",km4_splits_ranks[[#This Row],[30 okr ]]+km4_splits_ranks[[#This Row],[31 - 40]])</f>
        <v>5.979768518518519E-2</v>
      </c>
      <c r="AJ61" s="17">
        <f>IF(km4_splits_ranks[[#This Row],[41 - 50]]="DNF","DNF",km4_splits_ranks[[#This Row],[40 okr ]]+km4_splits_ranks[[#This Row],[41 - 50]])</f>
        <v>7.4833449074074077E-2</v>
      </c>
      <c r="AK61" s="17">
        <f>IF(km4_splits_ranks[[#This Row],[51 - 60]]="DNF","DNF",km4_splits_ranks[[#This Row],[50 okr ]]+km4_splits_ranks[[#This Row],[51 - 60]])</f>
        <v>9.0513310185185186E-2</v>
      </c>
      <c r="AL61" s="17">
        <f>IF(km4_splits_ranks[[#This Row],[61 - 70]]="DNF","DNF",km4_splits_ranks[[#This Row],[60 okr ]]+km4_splits_ranks[[#This Row],[61 - 70]])</f>
        <v>0.10681493055555555</v>
      </c>
      <c r="AM61" s="17">
        <f>IF(km4_splits_ranks[[#This Row],[71 - 80]]="DNF","DNF",km4_splits_ranks[[#This Row],[70 okr ]]+km4_splits_ranks[[#This Row],[71 - 80]])</f>
        <v>0.12543599537037037</v>
      </c>
      <c r="AN61" s="17">
        <f>IF(km4_splits_ranks[[#This Row],[81 - 90]]="DNF","DNF",km4_splits_ranks[[#This Row],[80 okr ]]+km4_splits_ranks[[#This Row],[81 - 90]])</f>
        <v>0.14429895833333334</v>
      </c>
      <c r="AO61" s="17">
        <f>IF(km4_splits_ranks[[#This Row],[91 - 100]]="DNF","DNF",km4_splits_ranks[[#This Row],[90 okr ]]+km4_splits_ranks[[#This Row],[91 - 100]])</f>
        <v>0.16650185185185185</v>
      </c>
      <c r="AP61" s="22">
        <f>IF(km4_splits_ranks[[#This Row],[101 - 105]]="DNF","DNF",km4_splits_ranks[[#This Row],[100 okr ]]+km4_splits_ranks[[#This Row],[101 - 105]])</f>
        <v>0.17562627314814813</v>
      </c>
      <c r="AQ61" s="47">
        <f>IF(km4_splits_ranks[[#This Row],[10 okr ]]="DNF","DNF",RANK(km4_splits_ranks[[#This Row],[10 okr ]],[[10 okr ]],1))</f>
        <v>61</v>
      </c>
      <c r="AR61" s="48">
        <f>IF(km4_splits_ranks[[#This Row],[20 okr ]]="DNF","DNF",RANK(km4_splits_ranks[[#This Row],[20 okr ]],[[20 okr ]],1))</f>
        <v>56</v>
      </c>
      <c r="AS61" s="48">
        <f>IF(km4_splits_ranks[[#This Row],[30 okr ]]="DNF","DNF",RANK(km4_splits_ranks[[#This Row],[30 okr ]],[[30 okr ]],1))</f>
        <v>56</v>
      </c>
      <c r="AT61" s="48">
        <f>IF(km4_splits_ranks[[#This Row],[40 okr ]]="DNF","DNF",RANK(km4_splits_ranks[[#This Row],[40 okr ]],[[40 okr ]],1))</f>
        <v>54</v>
      </c>
      <c r="AU61" s="48">
        <f>IF(km4_splits_ranks[[#This Row],[50 okr ]]="DNF","DNF",RANK(km4_splits_ranks[[#This Row],[50 okr ]],[[50 okr ]],1))</f>
        <v>51</v>
      </c>
      <c r="AV61" s="48">
        <f>IF(km4_splits_ranks[[#This Row],[60 okr ]]="DNF","DNF",RANK(km4_splits_ranks[[#This Row],[60 okr ]],[[60 okr ]],1))</f>
        <v>53</v>
      </c>
      <c r="AW61" s="48">
        <f>IF(km4_splits_ranks[[#This Row],[70 okr ]]="DNF","DNF",RANK(km4_splits_ranks[[#This Row],[70 okr ]],[[70 okr ]],1))</f>
        <v>54</v>
      </c>
      <c r="AX61" s="48">
        <f>IF(km4_splits_ranks[[#This Row],[80 okr ]]="DNF","DNF",RANK(km4_splits_ranks[[#This Row],[80 okr ]],[[80 okr ]],1))</f>
        <v>57</v>
      </c>
      <c r="AY61" s="48">
        <f>IF(km4_splits_ranks[[#This Row],[90 okr ]]="DNF","DNF",RANK(km4_splits_ranks[[#This Row],[90 okr ]],[[90 okr ]],1))</f>
        <v>57</v>
      </c>
      <c r="AZ61" s="48">
        <f>IF(km4_splits_ranks[[#This Row],[100 okr ]]="DNF","DNF",RANK(km4_splits_ranks[[#This Row],[100 okr ]],[[100 okr ]],1))</f>
        <v>62</v>
      </c>
      <c r="BA61" s="156">
        <f>IF(km4_splits_ranks[[#This Row],[105 okr ]]="DNF","DNF",RANK(km4_splits_ranks[[#This Row],[105 okr ]],[[105 okr ]],1))</f>
        <v>61</v>
      </c>
    </row>
    <row r="62" spans="2:53">
      <c r="B62" s="4">
        <f>laps_times[[#This Row],[poř]]</f>
        <v>59</v>
      </c>
      <c r="C62" s="1">
        <f>laps_times[[#This Row],[s.č.]]</f>
        <v>12</v>
      </c>
      <c r="D62" s="1" t="str">
        <f>laps_times[[#This Row],[jméno]]</f>
        <v>Círal František</v>
      </c>
      <c r="E62" s="2">
        <f>laps_times[[#This Row],[roč]]</f>
        <v>1971</v>
      </c>
      <c r="F62" s="2" t="str">
        <f>laps_times[[#This Row],[kat]]</f>
        <v>M40</v>
      </c>
      <c r="G62" s="2">
        <f>laps_times[[#This Row],[poř_kat]]</f>
        <v>23</v>
      </c>
      <c r="H62" s="1" t="str">
        <f>IF(ISBLANK(laps_times[[#This Row],[klub]]),"-",laps_times[[#This Row],[klub]])</f>
        <v>-</v>
      </c>
      <c r="I62" s="138">
        <f>laps_times[[#This Row],[celk. čas]]</f>
        <v>0.1756550925925926</v>
      </c>
      <c r="J62" s="28">
        <f>SUM(laps_times[[#This Row],[1]:[10]])</f>
        <v>1.3894791666666666E-2</v>
      </c>
      <c r="K62" s="29">
        <f>SUM(laps_times[[#This Row],[11]:[20]])</f>
        <v>1.342175925925926E-2</v>
      </c>
      <c r="L62" s="29">
        <f>SUM(laps_times[[#This Row],[21]:[30]])</f>
        <v>1.3774884259259259E-2</v>
      </c>
      <c r="M62" s="29">
        <f>SUM(laps_times[[#This Row],[31]:[40]])</f>
        <v>1.4146643518518522E-2</v>
      </c>
      <c r="N62" s="29">
        <f>SUM(laps_times[[#This Row],[41]:[50]])</f>
        <v>1.4562268518518516E-2</v>
      </c>
      <c r="O62" s="29">
        <f>SUM(laps_times[[#This Row],[51]:[60]])</f>
        <v>1.5585532407407406E-2</v>
      </c>
      <c r="P62" s="29">
        <f>SUM(laps_times[[#This Row],[61]:[70]])</f>
        <v>1.7623958333333332E-2</v>
      </c>
      <c r="Q62" s="29">
        <f>SUM(laps_times[[#This Row],[71]:[80]])</f>
        <v>2.1285763888888885E-2</v>
      </c>
      <c r="R62" s="29">
        <f>SUM(laps_times[[#This Row],[81]:[90]])</f>
        <v>2.0313078703703701E-2</v>
      </c>
      <c r="S62" s="29">
        <f>SUM(laps_times[[#This Row],[91]:[100]])</f>
        <v>2.1116319444444445E-2</v>
      </c>
      <c r="T62" s="30">
        <f>SUM(laps_times[[#This Row],[101]:[105]])</f>
        <v>9.9302083333333326E-3</v>
      </c>
      <c r="U62" s="44">
        <f>IF(km4_splits_ranks[[#This Row],[1 - 10]]="DNF","DNF",RANK(km4_splits_ranks[[#This Row],[1 - 10]],[1 - 10],1))</f>
        <v>31</v>
      </c>
      <c r="V62" s="45">
        <f>IF(km4_splits_ranks[[#This Row],[11 - 20]]="DNF","DNF",RANK(km4_splits_ranks[[#This Row],[11 - 20]],[11 - 20],1))</f>
        <v>34</v>
      </c>
      <c r="W62" s="45">
        <f>IF(km4_splits_ranks[[#This Row],[21 - 30]]="DNF","DNF",RANK(km4_splits_ranks[[#This Row],[21 - 30]],[21 - 30],1))</f>
        <v>40</v>
      </c>
      <c r="X62" s="45">
        <f>IF(km4_splits_ranks[[#This Row],[31 - 40]]="DNF","DNF",RANK(km4_splits_ranks[[#This Row],[31 - 40]],[31 - 40],1))</f>
        <v>39</v>
      </c>
      <c r="Y62" s="45">
        <f>IF(km4_splits_ranks[[#This Row],[41 - 50]]="DNF","DNF",RANK(km4_splits_ranks[[#This Row],[41 - 50]],[41 - 50],1))</f>
        <v>44</v>
      </c>
      <c r="Z62" s="45">
        <f>IF(km4_splits_ranks[[#This Row],[51 - 60]]="DNF","DNF",RANK(km4_splits_ranks[[#This Row],[51 - 60]],[51 - 60],1))</f>
        <v>55</v>
      </c>
      <c r="AA62" s="45">
        <f>IF(km4_splits_ranks[[#This Row],[61 - 70]]="DNF","DNF",RANK(km4_splits_ranks[[#This Row],[61 - 70]],[61 - 70],1))</f>
        <v>63</v>
      </c>
      <c r="AB62" s="45">
        <f>IF(km4_splits_ranks[[#This Row],[71 - 80]]="DNF","DNF",RANK(km4_splits_ranks[[#This Row],[71 - 80]],[71 - 80],1))</f>
        <v>86</v>
      </c>
      <c r="AC62" s="45">
        <f>IF(km4_splits_ranks[[#This Row],[81 - 90]]="DNF","DNF",RANK(km4_splits_ranks[[#This Row],[81 - 90]],[81 - 90],1))</f>
        <v>77</v>
      </c>
      <c r="AD62" s="45">
        <f>IF(km4_splits_ranks[[#This Row],[91 - 100]]="DNF","DNF",RANK(km4_splits_ranks[[#This Row],[91 - 100]],[91 - 100],1))</f>
        <v>80</v>
      </c>
      <c r="AE62" s="46">
        <f>IF(km4_splits_ranks[[#This Row],[101 - 105]]="DNF","DNF",RANK(km4_splits_ranks[[#This Row],[101 - 105]],[101 - 105],1))</f>
        <v>78</v>
      </c>
      <c r="AF62" s="21">
        <f>km4_splits_ranks[[#This Row],[1 - 10]]</f>
        <v>1.3894791666666666E-2</v>
      </c>
      <c r="AG62" s="17">
        <f>IF(km4_splits_ranks[[#This Row],[11 - 20]]="DNF","DNF",km4_splits_ranks[[#This Row],[10 okr ]]+km4_splits_ranks[[#This Row],[11 - 20]])</f>
        <v>2.7316550925925928E-2</v>
      </c>
      <c r="AH62" s="17">
        <f>IF(km4_splits_ranks[[#This Row],[21 - 30]]="DNF","DNF",km4_splits_ranks[[#This Row],[20 okr ]]+km4_splits_ranks[[#This Row],[21 - 30]])</f>
        <v>4.1091435185185189E-2</v>
      </c>
      <c r="AI62" s="17">
        <f>IF(km4_splits_ranks[[#This Row],[31 - 40]]="DNF","DNF",km4_splits_ranks[[#This Row],[30 okr ]]+km4_splits_ranks[[#This Row],[31 - 40]])</f>
        <v>5.5238078703703709E-2</v>
      </c>
      <c r="AJ62" s="17">
        <f>IF(km4_splits_ranks[[#This Row],[41 - 50]]="DNF","DNF",km4_splits_ranks[[#This Row],[40 okr ]]+km4_splits_ranks[[#This Row],[41 - 50]])</f>
        <v>6.9800347222222225E-2</v>
      </c>
      <c r="AK62" s="17">
        <f>IF(km4_splits_ranks[[#This Row],[51 - 60]]="DNF","DNF",km4_splits_ranks[[#This Row],[50 okr ]]+km4_splits_ranks[[#This Row],[51 - 60]])</f>
        <v>8.5385879629629624E-2</v>
      </c>
      <c r="AL62" s="17">
        <f>IF(km4_splits_ranks[[#This Row],[61 - 70]]="DNF","DNF",km4_splits_ranks[[#This Row],[60 okr ]]+km4_splits_ranks[[#This Row],[61 - 70]])</f>
        <v>0.10300983796296295</v>
      </c>
      <c r="AM62" s="17">
        <f>IF(km4_splits_ranks[[#This Row],[71 - 80]]="DNF","DNF",km4_splits_ranks[[#This Row],[70 okr ]]+km4_splits_ranks[[#This Row],[71 - 80]])</f>
        <v>0.12429560185185184</v>
      </c>
      <c r="AN62" s="17">
        <f>IF(km4_splits_ranks[[#This Row],[81 - 90]]="DNF","DNF",km4_splits_ranks[[#This Row],[80 okr ]]+km4_splits_ranks[[#This Row],[81 - 90]])</f>
        <v>0.14460868055555554</v>
      </c>
      <c r="AO62" s="17">
        <f>IF(km4_splits_ranks[[#This Row],[91 - 100]]="DNF","DNF",km4_splits_ranks[[#This Row],[90 okr ]]+km4_splits_ranks[[#This Row],[91 - 100]])</f>
        <v>0.16572499999999998</v>
      </c>
      <c r="AP62" s="22">
        <f>IF(km4_splits_ranks[[#This Row],[101 - 105]]="DNF","DNF",km4_splits_ranks[[#This Row],[100 okr ]]+km4_splits_ranks[[#This Row],[101 - 105]])</f>
        <v>0.17565520833333331</v>
      </c>
      <c r="AQ62" s="47">
        <f>IF(km4_splits_ranks[[#This Row],[10 okr ]]="DNF","DNF",RANK(km4_splits_ranks[[#This Row],[10 okr ]],[[10 okr ]],1))</f>
        <v>31</v>
      </c>
      <c r="AR62" s="48">
        <f>IF(km4_splits_ranks[[#This Row],[20 okr ]]="DNF","DNF",RANK(km4_splits_ranks[[#This Row],[20 okr ]],[[20 okr ]],1))</f>
        <v>33</v>
      </c>
      <c r="AS62" s="48">
        <f>IF(km4_splits_ranks[[#This Row],[30 okr ]]="DNF","DNF",RANK(km4_splits_ranks[[#This Row],[30 okr ]],[[30 okr ]],1))</f>
        <v>34</v>
      </c>
      <c r="AT62" s="48">
        <f>IF(km4_splits_ranks[[#This Row],[40 okr ]]="DNF","DNF",RANK(km4_splits_ranks[[#This Row],[40 okr ]],[[40 okr ]],1))</f>
        <v>35</v>
      </c>
      <c r="AU62" s="48">
        <f>IF(km4_splits_ranks[[#This Row],[50 okr ]]="DNF","DNF",RANK(km4_splits_ranks[[#This Row],[50 okr ]],[[50 okr ]],1))</f>
        <v>37</v>
      </c>
      <c r="AV62" s="48">
        <f>IF(km4_splits_ranks[[#This Row],[60 okr ]]="DNF","DNF",RANK(km4_splits_ranks[[#This Row],[60 okr ]],[[60 okr ]],1))</f>
        <v>42</v>
      </c>
      <c r="AW62" s="48">
        <f>IF(km4_splits_ranks[[#This Row],[70 okr ]]="DNF","DNF",RANK(km4_splits_ranks[[#This Row],[70 okr ]],[[70 okr ]],1))</f>
        <v>46</v>
      </c>
      <c r="AX62" s="48">
        <f>IF(km4_splits_ranks[[#This Row],[80 okr ]]="DNF","DNF",RANK(km4_splits_ranks[[#This Row],[80 okr ]],[[80 okr ]],1))</f>
        <v>53</v>
      </c>
      <c r="AY62" s="48">
        <f>IF(km4_splits_ranks[[#This Row],[90 okr ]]="DNF","DNF",RANK(km4_splits_ranks[[#This Row],[90 okr ]],[[90 okr ]],1))</f>
        <v>59</v>
      </c>
      <c r="AZ62" s="48">
        <f>IF(km4_splits_ranks[[#This Row],[100 okr ]]="DNF","DNF",RANK(km4_splits_ranks[[#This Row],[100 okr ]],[[100 okr ]],1))</f>
        <v>61</v>
      </c>
      <c r="BA62" s="156">
        <f>IF(km4_splits_ranks[[#This Row],[105 okr ]]="DNF","DNF",RANK(km4_splits_ranks[[#This Row],[105 okr ]],[[105 okr ]],1))</f>
        <v>62</v>
      </c>
    </row>
    <row r="63" spans="2:53">
      <c r="B63" s="4">
        <f>laps_times[[#This Row],[poř]]</f>
        <v>60</v>
      </c>
      <c r="C63" s="1">
        <f>laps_times[[#This Row],[s.č.]]</f>
        <v>63</v>
      </c>
      <c r="D63" s="1" t="str">
        <f>laps_times[[#This Row],[jméno]]</f>
        <v>Šandera Martin</v>
      </c>
      <c r="E63" s="2">
        <f>laps_times[[#This Row],[roč]]</f>
        <v>1976</v>
      </c>
      <c r="F63" s="2" t="str">
        <f>laps_times[[#This Row],[kat]]</f>
        <v>M40</v>
      </c>
      <c r="G63" s="2">
        <f>laps_times[[#This Row],[poř_kat]]</f>
        <v>24</v>
      </c>
      <c r="H63" s="1" t="str">
        <f>IF(ISBLANK(laps_times[[#This Row],[klub]]),"-",laps_times[[#This Row],[klub]])</f>
        <v>BONBON</v>
      </c>
      <c r="I63" s="138">
        <f>laps_times[[#This Row],[celk. čas]]</f>
        <v>0.17726851851851852</v>
      </c>
      <c r="J63" s="28">
        <f>SUM(laps_times[[#This Row],[1]:[10]])</f>
        <v>1.6972106481481484E-2</v>
      </c>
      <c r="K63" s="29">
        <f>SUM(laps_times[[#This Row],[11]:[20]])</f>
        <v>1.561712962962963E-2</v>
      </c>
      <c r="L63" s="29">
        <f>SUM(laps_times[[#This Row],[21]:[30]])</f>
        <v>1.6129166666666667E-2</v>
      </c>
      <c r="M63" s="29">
        <f>SUM(laps_times[[#This Row],[31]:[40]])</f>
        <v>1.6870138888888886E-2</v>
      </c>
      <c r="N63" s="29">
        <f>SUM(laps_times[[#This Row],[41]:[50]])</f>
        <v>1.7940393518518515E-2</v>
      </c>
      <c r="O63" s="29">
        <f>SUM(laps_times[[#This Row],[51]:[60]])</f>
        <v>1.697650462962963E-2</v>
      </c>
      <c r="P63" s="29">
        <f>SUM(laps_times[[#This Row],[61]:[70]])</f>
        <v>1.6596759259259259E-2</v>
      </c>
      <c r="Q63" s="29">
        <f>SUM(laps_times[[#This Row],[71]:[80]])</f>
        <v>1.7664351851851851E-2</v>
      </c>
      <c r="R63" s="29">
        <f>SUM(laps_times[[#This Row],[81]:[90]])</f>
        <v>1.6888888888888887E-2</v>
      </c>
      <c r="S63" s="29">
        <f>SUM(laps_times[[#This Row],[91]:[100]])</f>
        <v>1.6850115740740738E-2</v>
      </c>
      <c r="T63" s="30">
        <f>SUM(laps_times[[#This Row],[101]:[105]])</f>
        <v>8.7634259259259262E-3</v>
      </c>
      <c r="U63" s="44">
        <f>IF(km4_splits_ranks[[#This Row],[1 - 10]]="DNF","DNF",RANK(km4_splits_ranks[[#This Row],[1 - 10]],[1 - 10],1))</f>
        <v>77</v>
      </c>
      <c r="V63" s="45">
        <f>IF(km4_splits_ranks[[#This Row],[11 - 20]]="DNF","DNF",RANK(km4_splits_ranks[[#This Row],[11 - 20]],[11 - 20],1))</f>
        <v>72</v>
      </c>
      <c r="W63" s="45">
        <f>IF(km4_splits_ranks[[#This Row],[21 - 30]]="DNF","DNF",RANK(km4_splits_ranks[[#This Row],[21 - 30]],[21 - 30],1))</f>
        <v>70</v>
      </c>
      <c r="X63" s="45">
        <f>IF(km4_splits_ranks[[#This Row],[31 - 40]]="DNF","DNF",RANK(km4_splits_ranks[[#This Row],[31 - 40]],[31 - 40],1))</f>
        <v>73</v>
      </c>
      <c r="Y63" s="45">
        <f>IF(km4_splits_ranks[[#This Row],[41 - 50]]="DNF","DNF",RANK(km4_splits_ranks[[#This Row],[41 - 50]],[41 - 50],1))</f>
        <v>79</v>
      </c>
      <c r="Z63" s="45">
        <f>IF(km4_splits_ranks[[#This Row],[51 - 60]]="DNF","DNF",RANK(km4_splits_ranks[[#This Row],[51 - 60]],[51 - 60],1))</f>
        <v>65</v>
      </c>
      <c r="AA63" s="45">
        <f>IF(km4_splits_ranks[[#This Row],[61 - 70]]="DNF","DNF",RANK(km4_splits_ranks[[#This Row],[61 - 70]],[61 - 70],1))</f>
        <v>60</v>
      </c>
      <c r="AB63" s="45">
        <f>IF(km4_splits_ranks[[#This Row],[71 - 80]]="DNF","DNF",RANK(km4_splits_ranks[[#This Row],[71 - 80]],[71 - 80],1))</f>
        <v>58</v>
      </c>
      <c r="AC63" s="45">
        <f>IF(km4_splits_ranks[[#This Row],[81 - 90]]="DNF","DNF",RANK(km4_splits_ranks[[#This Row],[81 - 90]],[81 - 90],1))</f>
        <v>49</v>
      </c>
      <c r="AD63" s="45">
        <f>IF(km4_splits_ranks[[#This Row],[91 - 100]]="DNF","DNF",RANK(km4_splits_ranks[[#This Row],[91 - 100]],[91 - 100],1))</f>
        <v>48</v>
      </c>
      <c r="AE63" s="46">
        <f>IF(km4_splits_ranks[[#This Row],[101 - 105]]="DNF","DNF",RANK(km4_splits_ranks[[#This Row],[101 - 105]],[101 - 105],1))</f>
        <v>56</v>
      </c>
      <c r="AF63" s="21">
        <f>km4_splits_ranks[[#This Row],[1 - 10]]</f>
        <v>1.6972106481481484E-2</v>
      </c>
      <c r="AG63" s="17">
        <f>IF(km4_splits_ranks[[#This Row],[11 - 20]]="DNF","DNF",km4_splits_ranks[[#This Row],[10 okr ]]+km4_splits_ranks[[#This Row],[11 - 20]])</f>
        <v>3.2589236111111114E-2</v>
      </c>
      <c r="AH63" s="17">
        <f>IF(km4_splits_ranks[[#This Row],[21 - 30]]="DNF","DNF",km4_splits_ranks[[#This Row],[20 okr ]]+km4_splits_ranks[[#This Row],[21 - 30]])</f>
        <v>4.8718402777777781E-2</v>
      </c>
      <c r="AI63" s="17">
        <f>IF(km4_splits_ranks[[#This Row],[31 - 40]]="DNF","DNF",km4_splits_ranks[[#This Row],[30 okr ]]+km4_splits_ranks[[#This Row],[31 - 40]])</f>
        <v>6.5588541666666667E-2</v>
      </c>
      <c r="AJ63" s="17">
        <f>IF(km4_splits_ranks[[#This Row],[41 - 50]]="DNF","DNF",km4_splits_ranks[[#This Row],[40 okr ]]+km4_splits_ranks[[#This Row],[41 - 50]])</f>
        <v>8.3528935185185185E-2</v>
      </c>
      <c r="AK63" s="17">
        <f>IF(km4_splits_ranks[[#This Row],[51 - 60]]="DNF","DNF",km4_splits_ranks[[#This Row],[50 okr ]]+km4_splits_ranks[[#This Row],[51 - 60]])</f>
        <v>0.10050543981481481</v>
      </c>
      <c r="AL63" s="17">
        <f>IF(km4_splits_ranks[[#This Row],[61 - 70]]="DNF","DNF",km4_splits_ranks[[#This Row],[60 okr ]]+km4_splits_ranks[[#This Row],[61 - 70]])</f>
        <v>0.11710219907407407</v>
      </c>
      <c r="AM63" s="17">
        <f>IF(km4_splits_ranks[[#This Row],[71 - 80]]="DNF","DNF",km4_splits_ranks[[#This Row],[70 okr ]]+km4_splits_ranks[[#This Row],[71 - 80]])</f>
        <v>0.13476655092592593</v>
      </c>
      <c r="AN63" s="17">
        <f>IF(km4_splits_ranks[[#This Row],[81 - 90]]="DNF","DNF",km4_splits_ranks[[#This Row],[80 okr ]]+km4_splits_ranks[[#This Row],[81 - 90]])</f>
        <v>0.15165543981481483</v>
      </c>
      <c r="AO63" s="17">
        <f>IF(km4_splits_ranks[[#This Row],[91 - 100]]="DNF","DNF",km4_splits_ranks[[#This Row],[90 okr ]]+km4_splits_ranks[[#This Row],[91 - 100]])</f>
        <v>0.16850555555555558</v>
      </c>
      <c r="AP63" s="22">
        <f>IF(km4_splits_ranks[[#This Row],[101 - 105]]="DNF","DNF",km4_splits_ranks[[#This Row],[100 okr ]]+km4_splits_ranks[[#This Row],[101 - 105]])</f>
        <v>0.17726898148148151</v>
      </c>
      <c r="AQ63" s="47">
        <f>IF(km4_splits_ranks[[#This Row],[10 okr ]]="DNF","DNF",RANK(km4_splits_ranks[[#This Row],[10 okr ]],[[10 okr ]],1))</f>
        <v>77</v>
      </c>
      <c r="AR63" s="48">
        <f>IF(km4_splits_ranks[[#This Row],[20 okr ]]="DNF","DNF",RANK(km4_splits_ranks[[#This Row],[20 okr ]],[[20 okr ]],1))</f>
        <v>73</v>
      </c>
      <c r="AS63" s="48">
        <f>IF(km4_splits_ranks[[#This Row],[30 okr ]]="DNF","DNF",RANK(km4_splits_ranks[[#This Row],[30 okr ]],[[30 okr ]],1))</f>
        <v>73</v>
      </c>
      <c r="AT63" s="48">
        <f>IF(km4_splits_ranks[[#This Row],[40 okr ]]="DNF","DNF",RANK(km4_splits_ranks[[#This Row],[40 okr ]],[[40 okr ]],1))</f>
        <v>72</v>
      </c>
      <c r="AU63" s="48">
        <f>IF(km4_splits_ranks[[#This Row],[50 okr ]]="DNF","DNF",RANK(km4_splits_ranks[[#This Row],[50 okr ]],[[50 okr ]],1))</f>
        <v>74</v>
      </c>
      <c r="AV63" s="48">
        <f>IF(km4_splits_ranks[[#This Row],[60 okr ]]="DNF","DNF",RANK(km4_splits_ranks[[#This Row],[60 okr ]],[[60 okr ]],1))</f>
        <v>74</v>
      </c>
      <c r="AW63" s="48">
        <f>IF(km4_splits_ranks[[#This Row],[70 okr ]]="DNF","DNF",RANK(km4_splits_ranks[[#This Row],[70 okr ]],[[70 okr ]],1))</f>
        <v>70</v>
      </c>
      <c r="AX63" s="48">
        <f>IF(km4_splits_ranks[[#This Row],[80 okr ]]="DNF","DNF",RANK(km4_splits_ranks[[#This Row],[80 okr ]],[[80 okr ]],1))</f>
        <v>70</v>
      </c>
      <c r="AY63" s="48">
        <f>IF(km4_splits_ranks[[#This Row],[90 okr ]]="DNF","DNF",RANK(km4_splits_ranks[[#This Row],[90 okr ]],[[90 okr ]],1))</f>
        <v>67</v>
      </c>
      <c r="AZ63" s="48">
        <f>IF(km4_splits_ranks[[#This Row],[100 okr ]]="DNF","DNF",RANK(km4_splits_ranks[[#This Row],[100 okr ]],[[100 okr ]],1))</f>
        <v>64</v>
      </c>
      <c r="BA63" s="156">
        <f>IF(km4_splits_ranks[[#This Row],[105 okr ]]="DNF","DNF",RANK(km4_splits_ranks[[#This Row],[105 okr ]],[[105 okr ]],1))</f>
        <v>63</v>
      </c>
    </row>
    <row r="64" spans="2:53">
      <c r="B64" s="4">
        <f>laps_times[[#This Row],[poř]]</f>
        <v>61</v>
      </c>
      <c r="C64" s="1">
        <f>laps_times[[#This Row],[s.č.]]</f>
        <v>99</v>
      </c>
      <c r="D64" s="1" t="str">
        <f>laps_times[[#This Row],[jméno]]</f>
        <v>Rokos Ivan</v>
      </c>
      <c r="E64" s="2">
        <f>laps_times[[#This Row],[roč]]</f>
        <v>1959</v>
      </c>
      <c r="F64" s="2" t="str">
        <f>laps_times[[#This Row],[kat]]</f>
        <v>M60</v>
      </c>
      <c r="G64" s="2">
        <f>laps_times[[#This Row],[poř_kat]]</f>
        <v>3</v>
      </c>
      <c r="H64" s="1" t="str">
        <f>IF(ISBLANK(laps_times[[#This Row],[klub]]),"-",laps_times[[#This Row],[klub]])</f>
        <v>Jiskra Třeboň</v>
      </c>
      <c r="I64" s="138">
        <f>laps_times[[#This Row],[celk. čas]]</f>
        <v>0.17829166666666665</v>
      </c>
      <c r="J64" s="28">
        <f>SUM(laps_times[[#This Row],[1]:[10]])</f>
        <v>1.5353935185185186E-2</v>
      </c>
      <c r="K64" s="29">
        <f>SUM(laps_times[[#This Row],[11]:[20]])</f>
        <v>1.4331018518518519E-2</v>
      </c>
      <c r="L64" s="29">
        <f>SUM(laps_times[[#This Row],[21]:[30]])</f>
        <v>1.4583333333333334E-2</v>
      </c>
      <c r="M64" s="29">
        <f>SUM(laps_times[[#This Row],[31]:[40]])</f>
        <v>1.5235069444444443E-2</v>
      </c>
      <c r="N64" s="29">
        <f>SUM(laps_times[[#This Row],[41]:[50]])</f>
        <v>1.6215509259259263E-2</v>
      </c>
      <c r="O64" s="29">
        <f>SUM(laps_times[[#This Row],[51]:[60]])</f>
        <v>1.7382060185185188E-2</v>
      </c>
      <c r="P64" s="29">
        <f>SUM(laps_times[[#This Row],[61]:[70]])</f>
        <v>1.8137615740740742E-2</v>
      </c>
      <c r="Q64" s="29">
        <f>SUM(laps_times[[#This Row],[71]:[80]])</f>
        <v>1.7997569444444445E-2</v>
      </c>
      <c r="R64" s="29">
        <f>SUM(laps_times[[#This Row],[81]:[90]])</f>
        <v>1.9264351851851855E-2</v>
      </c>
      <c r="S64" s="29">
        <f>SUM(laps_times[[#This Row],[91]:[100]])</f>
        <v>1.9715972222222222E-2</v>
      </c>
      <c r="T64" s="30">
        <f>SUM(laps_times[[#This Row],[101]:[105]])</f>
        <v>1.0075231481481482E-2</v>
      </c>
      <c r="U64" s="44">
        <f>IF(km4_splits_ranks[[#This Row],[1 - 10]]="DNF","DNF",RANK(km4_splits_ranks[[#This Row],[1 - 10]],[1 - 10],1))</f>
        <v>62</v>
      </c>
      <c r="V64" s="45">
        <f>IF(km4_splits_ranks[[#This Row],[11 - 20]]="DNF","DNF",RANK(km4_splits_ranks[[#This Row],[11 - 20]],[11 - 20],1))</f>
        <v>49</v>
      </c>
      <c r="W64" s="45">
        <f>IF(km4_splits_ranks[[#This Row],[21 - 30]]="DNF","DNF",RANK(km4_splits_ranks[[#This Row],[21 - 30]],[21 - 30],1))</f>
        <v>50</v>
      </c>
      <c r="X64" s="45">
        <f>IF(km4_splits_ranks[[#This Row],[31 - 40]]="DNF","DNF",RANK(km4_splits_ranks[[#This Row],[31 - 40]],[31 - 40],1))</f>
        <v>55</v>
      </c>
      <c r="Y64" s="45">
        <f>IF(km4_splits_ranks[[#This Row],[41 - 50]]="DNF","DNF",RANK(km4_splits_ranks[[#This Row],[41 - 50]],[41 - 50],1))</f>
        <v>64</v>
      </c>
      <c r="Z64" s="45">
        <f>IF(km4_splits_ranks[[#This Row],[51 - 60]]="DNF","DNF",RANK(km4_splits_ranks[[#This Row],[51 - 60]],[51 - 60],1))</f>
        <v>71</v>
      </c>
      <c r="AA64" s="45">
        <f>IF(km4_splits_ranks[[#This Row],[61 - 70]]="DNF","DNF",RANK(km4_splits_ranks[[#This Row],[61 - 70]],[61 - 70],1))</f>
        <v>69</v>
      </c>
      <c r="AB64" s="45">
        <f>IF(km4_splits_ranks[[#This Row],[71 - 80]]="DNF","DNF",RANK(km4_splits_ranks[[#This Row],[71 - 80]],[71 - 80],1))</f>
        <v>61</v>
      </c>
      <c r="AC64" s="45">
        <f>IF(km4_splits_ranks[[#This Row],[81 - 90]]="DNF","DNF",RANK(km4_splits_ranks[[#This Row],[81 - 90]],[81 - 90],1))</f>
        <v>70</v>
      </c>
      <c r="AD64" s="45">
        <f>IF(km4_splits_ranks[[#This Row],[91 - 100]]="DNF","DNF",RANK(km4_splits_ranks[[#This Row],[91 - 100]],[91 - 100],1))</f>
        <v>71</v>
      </c>
      <c r="AE64" s="46">
        <f>IF(km4_splits_ranks[[#This Row],[101 - 105]]="DNF","DNF",RANK(km4_splits_ranks[[#This Row],[101 - 105]],[101 - 105],1))</f>
        <v>79</v>
      </c>
      <c r="AF64" s="21">
        <f>km4_splits_ranks[[#This Row],[1 - 10]]</f>
        <v>1.5353935185185186E-2</v>
      </c>
      <c r="AG64" s="17">
        <f>IF(km4_splits_ranks[[#This Row],[11 - 20]]="DNF","DNF",km4_splits_ranks[[#This Row],[10 okr ]]+km4_splits_ranks[[#This Row],[11 - 20]])</f>
        <v>2.9684953703703706E-2</v>
      </c>
      <c r="AH64" s="17">
        <f>IF(km4_splits_ranks[[#This Row],[21 - 30]]="DNF","DNF",km4_splits_ranks[[#This Row],[20 okr ]]+km4_splits_ranks[[#This Row],[21 - 30]])</f>
        <v>4.4268287037037043E-2</v>
      </c>
      <c r="AI64" s="17">
        <f>IF(km4_splits_ranks[[#This Row],[31 - 40]]="DNF","DNF",km4_splits_ranks[[#This Row],[30 okr ]]+km4_splits_ranks[[#This Row],[31 - 40]])</f>
        <v>5.9503356481481487E-2</v>
      </c>
      <c r="AJ64" s="17">
        <f>IF(km4_splits_ranks[[#This Row],[41 - 50]]="DNF","DNF",km4_splits_ranks[[#This Row],[40 okr ]]+km4_splits_ranks[[#This Row],[41 - 50]])</f>
        <v>7.5718865740740743E-2</v>
      </c>
      <c r="AK64" s="17">
        <f>IF(km4_splits_ranks[[#This Row],[51 - 60]]="DNF","DNF",km4_splits_ranks[[#This Row],[50 okr ]]+km4_splits_ranks[[#This Row],[51 - 60]])</f>
        <v>9.3100925925925934E-2</v>
      </c>
      <c r="AL64" s="17">
        <f>IF(km4_splits_ranks[[#This Row],[61 - 70]]="DNF","DNF",km4_splits_ranks[[#This Row],[60 okr ]]+km4_splits_ranks[[#This Row],[61 - 70]])</f>
        <v>0.11123854166666668</v>
      </c>
      <c r="AM64" s="17">
        <f>IF(km4_splits_ranks[[#This Row],[71 - 80]]="DNF","DNF",km4_splits_ranks[[#This Row],[70 okr ]]+km4_splits_ranks[[#This Row],[71 - 80]])</f>
        <v>0.12923611111111111</v>
      </c>
      <c r="AN64" s="17">
        <f>IF(km4_splits_ranks[[#This Row],[81 - 90]]="DNF","DNF",km4_splits_ranks[[#This Row],[80 okr ]]+km4_splits_ranks[[#This Row],[81 - 90]])</f>
        <v>0.14850046296296296</v>
      </c>
      <c r="AO64" s="17">
        <f>IF(km4_splits_ranks[[#This Row],[91 - 100]]="DNF","DNF",km4_splits_ranks[[#This Row],[90 okr ]]+km4_splits_ranks[[#This Row],[91 - 100]])</f>
        <v>0.16821643518518517</v>
      </c>
      <c r="AP64" s="22">
        <f>IF(km4_splits_ranks[[#This Row],[101 - 105]]="DNF","DNF",km4_splits_ranks[[#This Row],[100 okr ]]+km4_splits_ranks[[#This Row],[101 - 105]])</f>
        <v>0.17829166666666665</v>
      </c>
      <c r="AQ64" s="47">
        <f>IF(km4_splits_ranks[[#This Row],[10 okr ]]="DNF","DNF",RANK(km4_splits_ranks[[#This Row],[10 okr ]],[[10 okr ]],1))</f>
        <v>62</v>
      </c>
      <c r="AR64" s="48">
        <f>IF(km4_splits_ranks[[#This Row],[20 okr ]]="DNF","DNF",RANK(km4_splits_ranks[[#This Row],[20 okr ]],[[20 okr ]],1))</f>
        <v>52</v>
      </c>
      <c r="AS64" s="48">
        <f>IF(km4_splits_ranks[[#This Row],[30 okr ]]="DNF","DNF",RANK(km4_splits_ranks[[#This Row],[30 okr ]],[[30 okr ]],1))</f>
        <v>53</v>
      </c>
      <c r="AT64" s="48">
        <f>IF(km4_splits_ranks[[#This Row],[40 okr ]]="DNF","DNF",RANK(km4_splits_ranks[[#This Row],[40 okr ]],[[40 okr ]],1))</f>
        <v>53</v>
      </c>
      <c r="AU64" s="48">
        <f>IF(km4_splits_ranks[[#This Row],[50 okr ]]="DNF","DNF",RANK(km4_splits_ranks[[#This Row],[50 okr ]],[[50 okr ]],1))</f>
        <v>55</v>
      </c>
      <c r="AV64" s="48">
        <f>IF(km4_splits_ranks[[#This Row],[60 okr ]]="DNF","DNF",RANK(km4_splits_ranks[[#This Row],[60 okr ]],[[60 okr ]],1))</f>
        <v>61</v>
      </c>
      <c r="AW64" s="48">
        <f>IF(km4_splits_ranks[[#This Row],[70 okr ]]="DNF","DNF",RANK(km4_splits_ranks[[#This Row],[70 okr ]],[[70 okr ]],1))</f>
        <v>62</v>
      </c>
      <c r="AX64" s="48">
        <f>IF(km4_splits_ranks[[#This Row],[80 okr ]]="DNF","DNF",RANK(km4_splits_ranks[[#This Row],[80 okr ]],[[80 okr ]],1))</f>
        <v>64</v>
      </c>
      <c r="AY64" s="48">
        <f>IF(km4_splits_ranks[[#This Row],[90 okr ]]="DNF","DNF",RANK(km4_splits_ranks[[#This Row],[90 okr ]],[[90 okr ]],1))</f>
        <v>63</v>
      </c>
      <c r="AZ64" s="48">
        <f>IF(km4_splits_ranks[[#This Row],[100 okr ]]="DNF","DNF",RANK(km4_splits_ranks[[#This Row],[100 okr ]],[[100 okr ]],1))</f>
        <v>63</v>
      </c>
      <c r="BA64" s="156">
        <f>IF(km4_splits_ranks[[#This Row],[105 okr ]]="DNF","DNF",RANK(km4_splits_ranks[[#This Row],[105 okr ]],[[105 okr ]],1))</f>
        <v>64</v>
      </c>
    </row>
    <row r="65" spans="2:53">
      <c r="B65" s="4">
        <f>laps_times[[#This Row],[poř]]</f>
        <v>62</v>
      </c>
      <c r="C65" s="1">
        <f>laps_times[[#This Row],[s.č.]]</f>
        <v>22</v>
      </c>
      <c r="D65" s="1" t="str">
        <f>laps_times[[#This Row],[jméno]]</f>
        <v>Pechová Jaroslava</v>
      </c>
      <c r="E65" s="2">
        <f>laps_times[[#This Row],[roč]]</f>
        <v>1982</v>
      </c>
      <c r="F65" s="2" t="str">
        <f>laps_times[[#This Row],[kat]]</f>
        <v>Z1</v>
      </c>
      <c r="G65" s="2">
        <f>laps_times[[#This Row],[poř_kat]]</f>
        <v>5</v>
      </c>
      <c r="H65" s="1" t="str">
        <f>IF(ISBLANK(laps_times[[#This Row],[klub]]),"-",laps_times[[#This Row],[klub]])</f>
        <v>Mexico Team</v>
      </c>
      <c r="I65" s="138">
        <f>laps_times[[#This Row],[celk. čas]]</f>
        <v>0.17889814814814817</v>
      </c>
      <c r="J65" s="28">
        <f>SUM(laps_times[[#This Row],[1]:[10]])</f>
        <v>1.5325925925925923E-2</v>
      </c>
      <c r="K65" s="29">
        <f>SUM(laps_times[[#This Row],[11]:[20]])</f>
        <v>1.480138888888889E-2</v>
      </c>
      <c r="L65" s="29">
        <f>SUM(laps_times[[#This Row],[21]:[30]])</f>
        <v>1.5321412037037034E-2</v>
      </c>
      <c r="M65" s="29">
        <f>SUM(laps_times[[#This Row],[31]:[40]])</f>
        <v>1.5782291666666667E-2</v>
      </c>
      <c r="N65" s="29">
        <f>SUM(laps_times[[#This Row],[41]:[50]])</f>
        <v>1.6314351851851854E-2</v>
      </c>
      <c r="O65" s="29">
        <f>SUM(laps_times[[#This Row],[51]:[60]])</f>
        <v>1.7063425925925926E-2</v>
      </c>
      <c r="P65" s="29">
        <f>SUM(laps_times[[#This Row],[61]:[70]])</f>
        <v>1.8055555555555557E-2</v>
      </c>
      <c r="Q65" s="29">
        <f>SUM(laps_times[[#This Row],[71]:[80]])</f>
        <v>1.8866435185185187E-2</v>
      </c>
      <c r="R65" s="29">
        <f>SUM(laps_times[[#This Row],[81]:[90]])</f>
        <v>1.9174537037037035E-2</v>
      </c>
      <c r="S65" s="29">
        <f>SUM(laps_times[[#This Row],[91]:[100]])</f>
        <v>1.9420833333333335E-2</v>
      </c>
      <c r="T65" s="30">
        <f>SUM(laps_times[[#This Row],[101]:[105]])</f>
        <v>8.7724537037037042E-3</v>
      </c>
      <c r="U65" s="44">
        <f>IF(km4_splits_ranks[[#This Row],[1 - 10]]="DNF","DNF",RANK(km4_splits_ranks[[#This Row],[1 - 10]],[1 - 10],1))</f>
        <v>60</v>
      </c>
      <c r="V65" s="45">
        <f>IF(km4_splits_ranks[[#This Row],[11 - 20]]="DNF","DNF",RANK(km4_splits_ranks[[#This Row],[11 - 20]],[11 - 20],1))</f>
        <v>59</v>
      </c>
      <c r="W65" s="45">
        <f>IF(km4_splits_ranks[[#This Row],[21 - 30]]="DNF","DNF",RANK(km4_splits_ranks[[#This Row],[21 - 30]],[21 - 30],1))</f>
        <v>62</v>
      </c>
      <c r="X65" s="45">
        <f>IF(km4_splits_ranks[[#This Row],[31 - 40]]="DNF","DNF",RANK(km4_splits_ranks[[#This Row],[31 - 40]],[31 - 40],1))</f>
        <v>63</v>
      </c>
      <c r="Y65" s="45">
        <f>IF(km4_splits_ranks[[#This Row],[41 - 50]]="DNF","DNF",RANK(km4_splits_ranks[[#This Row],[41 - 50]],[41 - 50],1))</f>
        <v>66</v>
      </c>
      <c r="Z65" s="45">
        <f>IF(km4_splits_ranks[[#This Row],[51 - 60]]="DNF","DNF",RANK(km4_splits_ranks[[#This Row],[51 - 60]],[51 - 60],1))</f>
        <v>66</v>
      </c>
      <c r="AA65" s="45">
        <f>IF(km4_splits_ranks[[#This Row],[61 - 70]]="DNF","DNF",RANK(km4_splits_ranks[[#This Row],[61 - 70]],[61 - 70],1))</f>
        <v>67</v>
      </c>
      <c r="AB65" s="45">
        <f>IF(km4_splits_ranks[[#This Row],[71 - 80]]="DNF","DNF",RANK(km4_splits_ranks[[#This Row],[71 - 80]],[71 - 80],1))</f>
        <v>69</v>
      </c>
      <c r="AC65" s="45">
        <f>IF(km4_splits_ranks[[#This Row],[81 - 90]]="DNF","DNF",RANK(km4_splits_ranks[[#This Row],[81 - 90]],[81 - 90],1))</f>
        <v>68</v>
      </c>
      <c r="AD65" s="45">
        <f>IF(km4_splits_ranks[[#This Row],[91 - 100]]="DNF","DNF",RANK(km4_splits_ranks[[#This Row],[91 - 100]],[91 - 100],1))</f>
        <v>67</v>
      </c>
      <c r="AE65" s="46">
        <f>IF(km4_splits_ranks[[#This Row],[101 - 105]]="DNF","DNF",RANK(km4_splits_ranks[[#This Row],[101 - 105]],[101 - 105],1))</f>
        <v>57</v>
      </c>
      <c r="AF65" s="21">
        <f>km4_splits_ranks[[#This Row],[1 - 10]]</f>
        <v>1.5325925925925923E-2</v>
      </c>
      <c r="AG65" s="17">
        <f>IF(km4_splits_ranks[[#This Row],[11 - 20]]="DNF","DNF",km4_splits_ranks[[#This Row],[10 okr ]]+km4_splits_ranks[[#This Row],[11 - 20]])</f>
        <v>3.0127314814814815E-2</v>
      </c>
      <c r="AH65" s="17">
        <f>IF(km4_splits_ranks[[#This Row],[21 - 30]]="DNF","DNF",km4_splits_ranks[[#This Row],[20 okr ]]+km4_splits_ranks[[#This Row],[21 - 30]])</f>
        <v>4.5448726851851848E-2</v>
      </c>
      <c r="AI65" s="17">
        <f>IF(km4_splits_ranks[[#This Row],[31 - 40]]="DNF","DNF",km4_splits_ranks[[#This Row],[30 okr ]]+km4_splits_ranks[[#This Row],[31 - 40]])</f>
        <v>6.1231018518518518E-2</v>
      </c>
      <c r="AJ65" s="17">
        <f>IF(km4_splits_ranks[[#This Row],[41 - 50]]="DNF","DNF",km4_splits_ranks[[#This Row],[40 okr ]]+km4_splits_ranks[[#This Row],[41 - 50]])</f>
        <v>7.7545370370370376E-2</v>
      </c>
      <c r="AK65" s="17">
        <f>IF(km4_splits_ranks[[#This Row],[51 - 60]]="DNF","DNF",km4_splits_ranks[[#This Row],[50 okr ]]+km4_splits_ranks[[#This Row],[51 - 60]])</f>
        <v>9.4608796296296302E-2</v>
      </c>
      <c r="AL65" s="17">
        <f>IF(km4_splits_ranks[[#This Row],[61 - 70]]="DNF","DNF",km4_splits_ranks[[#This Row],[60 okr ]]+km4_splits_ranks[[#This Row],[61 - 70]])</f>
        <v>0.11266435185185186</v>
      </c>
      <c r="AM65" s="17">
        <f>IF(km4_splits_ranks[[#This Row],[71 - 80]]="DNF","DNF",km4_splits_ranks[[#This Row],[70 okr ]]+km4_splits_ranks[[#This Row],[71 - 80]])</f>
        <v>0.13153078703703705</v>
      </c>
      <c r="AN65" s="17">
        <f>IF(km4_splits_ranks[[#This Row],[81 - 90]]="DNF","DNF",km4_splits_ranks[[#This Row],[80 okr ]]+km4_splits_ranks[[#This Row],[81 - 90]])</f>
        <v>0.15070532407407408</v>
      </c>
      <c r="AO65" s="17">
        <f>IF(km4_splits_ranks[[#This Row],[91 - 100]]="DNF","DNF",km4_splits_ranks[[#This Row],[90 okr ]]+km4_splits_ranks[[#This Row],[91 - 100]])</f>
        <v>0.17012615740740741</v>
      </c>
      <c r="AP65" s="22">
        <f>IF(km4_splits_ranks[[#This Row],[101 - 105]]="DNF","DNF",km4_splits_ranks[[#This Row],[100 okr ]]+km4_splits_ranks[[#This Row],[101 - 105]])</f>
        <v>0.17889861111111111</v>
      </c>
      <c r="AQ65" s="47">
        <f>IF(km4_splits_ranks[[#This Row],[10 okr ]]="DNF","DNF",RANK(km4_splits_ranks[[#This Row],[10 okr ]],[[10 okr ]],1))</f>
        <v>60</v>
      </c>
      <c r="AR65" s="48">
        <f>IF(km4_splits_ranks[[#This Row],[20 okr ]]="DNF","DNF",RANK(km4_splits_ranks[[#This Row],[20 okr ]],[[20 okr ]],1))</f>
        <v>59</v>
      </c>
      <c r="AS65" s="48">
        <f>IF(km4_splits_ranks[[#This Row],[30 okr ]]="DNF","DNF",RANK(km4_splits_ranks[[#This Row],[30 okr ]],[[30 okr ]],1))</f>
        <v>60</v>
      </c>
      <c r="AT65" s="48">
        <f>IF(km4_splits_ranks[[#This Row],[40 okr ]]="DNF","DNF",RANK(km4_splits_ranks[[#This Row],[40 okr ]],[[40 okr ]],1))</f>
        <v>60</v>
      </c>
      <c r="AU65" s="48">
        <f>IF(km4_splits_ranks[[#This Row],[50 okr ]]="DNF","DNF",RANK(km4_splits_ranks[[#This Row],[50 okr ]],[[50 okr ]],1))</f>
        <v>62</v>
      </c>
      <c r="AV65" s="48">
        <f>IF(km4_splits_ranks[[#This Row],[60 okr ]]="DNF","DNF",RANK(km4_splits_ranks[[#This Row],[60 okr ]],[[60 okr ]],1))</f>
        <v>65</v>
      </c>
      <c r="AW65" s="48">
        <f>IF(km4_splits_ranks[[#This Row],[70 okr ]]="DNF","DNF",RANK(km4_splits_ranks[[#This Row],[70 okr ]],[[70 okr ]],1))</f>
        <v>66</v>
      </c>
      <c r="AX65" s="48">
        <f>IF(km4_splits_ranks[[#This Row],[80 okr ]]="DNF","DNF",RANK(km4_splits_ranks[[#This Row],[80 okr ]],[[80 okr ]],1))</f>
        <v>66</v>
      </c>
      <c r="AY65" s="48">
        <f>IF(km4_splits_ranks[[#This Row],[90 okr ]]="DNF","DNF",RANK(km4_splits_ranks[[#This Row],[90 okr ]],[[90 okr ]],1))</f>
        <v>64</v>
      </c>
      <c r="AZ65" s="48">
        <f>IF(km4_splits_ranks[[#This Row],[100 okr ]]="DNF","DNF",RANK(km4_splits_ranks[[#This Row],[100 okr ]],[[100 okr ]],1))</f>
        <v>66</v>
      </c>
      <c r="BA65" s="156">
        <f>IF(km4_splits_ranks[[#This Row],[105 okr ]]="DNF","DNF",RANK(km4_splits_ranks[[#This Row],[105 okr ]],[[105 okr ]],1))</f>
        <v>65</v>
      </c>
    </row>
    <row r="66" spans="2:53">
      <c r="B66" s="4">
        <f>laps_times[[#This Row],[poř]]</f>
        <v>63</v>
      </c>
      <c r="C66" s="1">
        <f>laps_times[[#This Row],[s.č.]]</f>
        <v>79</v>
      </c>
      <c r="D66" s="1" t="str">
        <f>laps_times[[#This Row],[jméno]]</f>
        <v>Švanda Petr</v>
      </c>
      <c r="E66" s="2">
        <f>laps_times[[#This Row],[roč]]</f>
        <v>1967</v>
      </c>
      <c r="F66" s="2" t="str">
        <f>laps_times[[#This Row],[kat]]</f>
        <v>M50</v>
      </c>
      <c r="G66" s="2">
        <f>laps_times[[#This Row],[poř_kat]]</f>
        <v>9</v>
      </c>
      <c r="H66" s="1" t="str">
        <f>IF(ISBLANK(laps_times[[#This Row],[klub]]),"-",laps_times[[#This Row],[klub]])</f>
        <v>iThinkBeer + Maratón klub K...</v>
      </c>
      <c r="I66" s="138">
        <f>laps_times[[#This Row],[celk. čas]]</f>
        <v>0.18112615740740742</v>
      </c>
      <c r="J66" s="28">
        <f>SUM(laps_times[[#This Row],[1]:[10]])</f>
        <v>1.520173611111111E-2</v>
      </c>
      <c r="K66" s="29">
        <f>SUM(laps_times[[#This Row],[11]:[20]])</f>
        <v>1.5540856481481482E-2</v>
      </c>
      <c r="L66" s="29">
        <f>SUM(laps_times[[#This Row],[21]:[30]])</f>
        <v>1.7120717592592594E-2</v>
      </c>
      <c r="M66" s="29">
        <f>SUM(laps_times[[#This Row],[31]:[40]])</f>
        <v>1.6170601851851853E-2</v>
      </c>
      <c r="N66" s="29">
        <f>SUM(laps_times[[#This Row],[41]:[50]])</f>
        <v>1.6631597222222221E-2</v>
      </c>
      <c r="O66" s="29">
        <f>SUM(laps_times[[#This Row],[51]:[60]])</f>
        <v>1.8005671296296297E-2</v>
      </c>
      <c r="P66" s="29">
        <f>SUM(laps_times[[#This Row],[61]:[70]])</f>
        <v>1.6551620370370369E-2</v>
      </c>
      <c r="Q66" s="29">
        <f>SUM(laps_times[[#This Row],[71]:[80]])</f>
        <v>1.7761921296296296E-2</v>
      </c>
      <c r="R66" s="29">
        <f>SUM(laps_times[[#This Row],[81]:[90]])</f>
        <v>1.9487268518518518E-2</v>
      </c>
      <c r="S66" s="29">
        <f>SUM(laps_times[[#This Row],[91]:[100]])</f>
        <v>1.9393171296296297E-2</v>
      </c>
      <c r="T66" s="30">
        <f>SUM(laps_times[[#This Row],[101]:[105]])</f>
        <v>9.2614583333333333E-3</v>
      </c>
      <c r="U66" s="44">
        <f>IF(km4_splits_ranks[[#This Row],[1 - 10]]="DNF","DNF",RANK(km4_splits_ranks[[#This Row],[1 - 10]],[1 - 10],1))</f>
        <v>52</v>
      </c>
      <c r="V66" s="45">
        <f>IF(km4_splits_ranks[[#This Row],[11 - 20]]="DNF","DNF",RANK(km4_splits_ranks[[#This Row],[11 - 20]],[11 - 20],1))</f>
        <v>68</v>
      </c>
      <c r="W66" s="45">
        <f>IF(km4_splits_ranks[[#This Row],[21 - 30]]="DNF","DNF",RANK(km4_splits_ranks[[#This Row],[21 - 30]],[21 - 30],1))</f>
        <v>79</v>
      </c>
      <c r="X66" s="45">
        <f>IF(km4_splits_ranks[[#This Row],[31 - 40]]="DNF","DNF",RANK(km4_splits_ranks[[#This Row],[31 - 40]],[31 - 40],1))</f>
        <v>65</v>
      </c>
      <c r="Y66" s="45">
        <f>IF(km4_splits_ranks[[#This Row],[41 - 50]]="DNF","DNF",RANK(km4_splits_ranks[[#This Row],[41 - 50]],[41 - 50],1))</f>
        <v>69</v>
      </c>
      <c r="Z66" s="45">
        <f>IF(km4_splits_ranks[[#This Row],[51 - 60]]="DNF","DNF",RANK(km4_splits_ranks[[#This Row],[51 - 60]],[51 - 60],1))</f>
        <v>75</v>
      </c>
      <c r="AA66" s="45">
        <f>IF(km4_splits_ranks[[#This Row],[61 - 70]]="DNF","DNF",RANK(km4_splits_ranks[[#This Row],[61 - 70]],[61 - 70],1))</f>
        <v>58</v>
      </c>
      <c r="AB66" s="45">
        <f>IF(km4_splits_ranks[[#This Row],[71 - 80]]="DNF","DNF",RANK(km4_splits_ranks[[#This Row],[71 - 80]],[71 - 80],1))</f>
        <v>59</v>
      </c>
      <c r="AC66" s="45">
        <f>IF(km4_splits_ranks[[#This Row],[81 - 90]]="DNF","DNF",RANK(km4_splits_ranks[[#This Row],[81 - 90]],[81 - 90],1))</f>
        <v>71</v>
      </c>
      <c r="AD66" s="45">
        <f>IF(km4_splits_ranks[[#This Row],[91 - 100]]="DNF","DNF",RANK(km4_splits_ranks[[#This Row],[91 - 100]],[91 - 100],1))</f>
        <v>65</v>
      </c>
      <c r="AE66" s="46">
        <f>IF(km4_splits_ranks[[#This Row],[101 - 105]]="DNF","DNF",RANK(km4_splits_ranks[[#This Row],[101 - 105]],[101 - 105],1))</f>
        <v>65</v>
      </c>
      <c r="AF66" s="21">
        <f>km4_splits_ranks[[#This Row],[1 - 10]]</f>
        <v>1.520173611111111E-2</v>
      </c>
      <c r="AG66" s="17">
        <f>IF(km4_splits_ranks[[#This Row],[11 - 20]]="DNF","DNF",km4_splits_ranks[[#This Row],[10 okr ]]+km4_splits_ranks[[#This Row],[11 - 20]])</f>
        <v>3.0742592592592592E-2</v>
      </c>
      <c r="AH66" s="17">
        <f>IF(km4_splits_ranks[[#This Row],[21 - 30]]="DNF","DNF",km4_splits_ranks[[#This Row],[20 okr ]]+km4_splits_ranks[[#This Row],[21 - 30]])</f>
        <v>4.7863310185185186E-2</v>
      </c>
      <c r="AI66" s="17">
        <f>IF(km4_splits_ranks[[#This Row],[31 - 40]]="DNF","DNF",km4_splits_ranks[[#This Row],[30 okr ]]+km4_splits_ranks[[#This Row],[31 - 40]])</f>
        <v>6.4033912037037038E-2</v>
      </c>
      <c r="AJ66" s="17">
        <f>IF(km4_splits_ranks[[#This Row],[41 - 50]]="DNF","DNF",km4_splits_ranks[[#This Row],[40 okr ]]+km4_splits_ranks[[#This Row],[41 - 50]])</f>
        <v>8.0665509259259263E-2</v>
      </c>
      <c r="AK66" s="17">
        <f>IF(km4_splits_ranks[[#This Row],[51 - 60]]="DNF","DNF",km4_splits_ranks[[#This Row],[50 okr ]]+km4_splits_ranks[[#This Row],[51 - 60]])</f>
        <v>9.8671180555555557E-2</v>
      </c>
      <c r="AL66" s="17">
        <f>IF(km4_splits_ranks[[#This Row],[61 - 70]]="DNF","DNF",km4_splits_ranks[[#This Row],[60 okr ]]+km4_splits_ranks[[#This Row],[61 - 70]])</f>
        <v>0.11522280092592593</v>
      </c>
      <c r="AM66" s="17">
        <f>IF(km4_splits_ranks[[#This Row],[71 - 80]]="DNF","DNF",km4_splits_ranks[[#This Row],[70 okr ]]+km4_splits_ranks[[#This Row],[71 - 80]])</f>
        <v>0.13298472222222224</v>
      </c>
      <c r="AN66" s="17">
        <f>IF(km4_splits_ranks[[#This Row],[81 - 90]]="DNF","DNF",km4_splits_ranks[[#This Row],[80 okr ]]+km4_splits_ranks[[#This Row],[81 - 90]])</f>
        <v>0.15247199074074075</v>
      </c>
      <c r="AO66" s="17">
        <f>IF(km4_splits_ranks[[#This Row],[91 - 100]]="DNF","DNF",km4_splits_ranks[[#This Row],[90 okr ]]+km4_splits_ranks[[#This Row],[91 - 100]])</f>
        <v>0.17186516203703706</v>
      </c>
      <c r="AP66" s="22">
        <f>IF(km4_splits_ranks[[#This Row],[101 - 105]]="DNF","DNF",km4_splits_ranks[[#This Row],[100 okr ]]+km4_splits_ranks[[#This Row],[101 - 105]])</f>
        <v>0.18112662037037039</v>
      </c>
      <c r="AQ66" s="47">
        <f>IF(km4_splits_ranks[[#This Row],[10 okr ]]="DNF","DNF",RANK(km4_splits_ranks[[#This Row],[10 okr ]],[[10 okr ]],1))</f>
        <v>52</v>
      </c>
      <c r="AR66" s="48">
        <f>IF(km4_splits_ranks[[#This Row],[20 okr ]]="DNF","DNF",RANK(km4_splits_ranks[[#This Row],[20 okr ]],[[20 okr ]],1))</f>
        <v>62</v>
      </c>
      <c r="AS66" s="48">
        <f>IF(km4_splits_ranks[[#This Row],[30 okr ]]="DNF","DNF",RANK(km4_splits_ranks[[#This Row],[30 okr ]],[[30 okr ]],1))</f>
        <v>71</v>
      </c>
      <c r="AT66" s="48">
        <f>IF(km4_splits_ranks[[#This Row],[40 okr ]]="DNF","DNF",RANK(km4_splits_ranks[[#This Row],[40 okr ]],[[40 okr ]],1))</f>
        <v>68</v>
      </c>
      <c r="AU66" s="48">
        <f>IF(km4_splits_ranks[[#This Row],[50 okr ]]="DNF","DNF",RANK(km4_splits_ranks[[#This Row],[50 okr ]],[[50 okr ]],1))</f>
        <v>68</v>
      </c>
      <c r="AV66" s="48">
        <f>IF(km4_splits_ranks[[#This Row],[60 okr ]]="DNF","DNF",RANK(km4_splits_ranks[[#This Row],[60 okr ]],[[60 okr ]],1))</f>
        <v>70</v>
      </c>
      <c r="AW66" s="48">
        <f>IF(km4_splits_ranks[[#This Row],[70 okr ]]="DNF","DNF",RANK(km4_splits_ranks[[#This Row],[70 okr ]],[[70 okr ]],1))</f>
        <v>68</v>
      </c>
      <c r="AX66" s="48">
        <f>IF(km4_splits_ranks[[#This Row],[80 okr ]]="DNF","DNF",RANK(km4_splits_ranks[[#This Row],[80 okr ]],[[80 okr ]],1))</f>
        <v>68</v>
      </c>
      <c r="AY66" s="48">
        <f>IF(km4_splits_ranks[[#This Row],[90 okr ]]="DNF","DNF",RANK(km4_splits_ranks[[#This Row],[90 okr ]],[[90 okr ]],1))</f>
        <v>68</v>
      </c>
      <c r="AZ66" s="48">
        <f>IF(km4_splits_ranks[[#This Row],[100 okr ]]="DNF","DNF",RANK(km4_splits_ranks[[#This Row],[100 okr ]],[[100 okr ]],1))</f>
        <v>68</v>
      </c>
      <c r="BA66" s="156">
        <f>IF(km4_splits_ranks[[#This Row],[105 okr ]]="DNF","DNF",RANK(km4_splits_ranks[[#This Row],[105 okr ]],[[105 okr ]],1))</f>
        <v>66</v>
      </c>
    </row>
    <row r="67" spans="2:53">
      <c r="B67" s="4">
        <f>laps_times[[#This Row],[poř]]</f>
        <v>64</v>
      </c>
      <c r="C67" s="1">
        <f>laps_times[[#This Row],[s.č.]]</f>
        <v>60</v>
      </c>
      <c r="D67" s="1" t="str">
        <f>laps_times[[#This Row],[jméno]]</f>
        <v>Šimek Miroslav</v>
      </c>
      <c r="E67" s="2">
        <f>laps_times[[#This Row],[roč]]</f>
        <v>1966</v>
      </c>
      <c r="F67" s="2" t="str">
        <f>laps_times[[#This Row],[kat]]</f>
        <v>M50</v>
      </c>
      <c r="G67" s="2">
        <f>laps_times[[#This Row],[poř_kat]]</f>
        <v>10</v>
      </c>
      <c r="H67" s="1" t="str">
        <f>IF(ISBLANK(laps_times[[#This Row],[klub]]),"-",laps_times[[#This Row],[klub]])</f>
        <v>TC Dvořák ČB</v>
      </c>
      <c r="I67" s="138">
        <f>laps_times[[#This Row],[celk. čas]]</f>
        <v>0.18138657407407408</v>
      </c>
      <c r="J67" s="28">
        <f>SUM(laps_times[[#This Row],[1]:[10]])</f>
        <v>1.5216203703703702E-2</v>
      </c>
      <c r="K67" s="29">
        <f>SUM(laps_times[[#This Row],[11]:[20]])</f>
        <v>1.5266782407407406E-2</v>
      </c>
      <c r="L67" s="29">
        <f>SUM(laps_times[[#This Row],[21]:[30]])</f>
        <v>1.4959375E-2</v>
      </c>
      <c r="M67" s="29">
        <f>SUM(laps_times[[#This Row],[31]:[40]])</f>
        <v>1.5163194444444443E-2</v>
      </c>
      <c r="N67" s="29">
        <f>SUM(laps_times[[#This Row],[41]:[50]])</f>
        <v>1.5744907407407405E-2</v>
      </c>
      <c r="O67" s="29">
        <f>SUM(laps_times[[#This Row],[51]:[60]])</f>
        <v>1.4783564814814815E-2</v>
      </c>
      <c r="P67" s="29">
        <f>SUM(laps_times[[#This Row],[61]:[70]])</f>
        <v>1.6302083333333335E-2</v>
      </c>
      <c r="Q67" s="29">
        <f>SUM(laps_times[[#This Row],[71]:[80]])</f>
        <v>1.8929976851851854E-2</v>
      </c>
      <c r="R67" s="29">
        <f>SUM(laps_times[[#This Row],[81]:[90]])</f>
        <v>2.1821759259259259E-2</v>
      </c>
      <c r="S67" s="29">
        <f>SUM(laps_times[[#This Row],[91]:[100]])</f>
        <v>2.1932986111111111E-2</v>
      </c>
      <c r="T67" s="30">
        <f>SUM(laps_times[[#This Row],[101]:[105]])</f>
        <v>1.1265740740740741E-2</v>
      </c>
      <c r="U67" s="44">
        <f>IF(km4_splits_ranks[[#This Row],[1 - 10]]="DNF","DNF",RANK(km4_splits_ranks[[#This Row],[1 - 10]],[1 - 10],1))</f>
        <v>54</v>
      </c>
      <c r="V67" s="45">
        <f>IF(km4_splits_ranks[[#This Row],[11 - 20]]="DNF","DNF",RANK(km4_splits_ranks[[#This Row],[11 - 20]],[11 - 20],1))</f>
        <v>64</v>
      </c>
      <c r="W67" s="45">
        <f>IF(km4_splits_ranks[[#This Row],[21 - 30]]="DNF","DNF",RANK(km4_splits_ranks[[#This Row],[21 - 30]],[21 - 30],1))</f>
        <v>55</v>
      </c>
      <c r="X67" s="45">
        <f>IF(km4_splits_ranks[[#This Row],[31 - 40]]="DNF","DNF",RANK(km4_splits_ranks[[#This Row],[31 - 40]],[31 - 40],1))</f>
        <v>52</v>
      </c>
      <c r="Y67" s="45">
        <f>IF(km4_splits_ranks[[#This Row],[41 - 50]]="DNF","DNF",RANK(km4_splits_ranks[[#This Row],[41 - 50]],[41 - 50],1))</f>
        <v>60</v>
      </c>
      <c r="Z67" s="45">
        <f>IF(km4_splits_ranks[[#This Row],[51 - 60]]="DNF","DNF",RANK(km4_splits_ranks[[#This Row],[51 - 60]],[51 - 60],1))</f>
        <v>41</v>
      </c>
      <c r="AA67" s="45">
        <f>IF(km4_splits_ranks[[#This Row],[61 - 70]]="DNF","DNF",RANK(km4_splits_ranks[[#This Row],[61 - 70]],[61 - 70],1))</f>
        <v>54</v>
      </c>
      <c r="AB67" s="45">
        <f>IF(km4_splits_ranks[[#This Row],[71 - 80]]="DNF","DNF",RANK(km4_splits_ranks[[#This Row],[71 - 80]],[71 - 80],1))</f>
        <v>70</v>
      </c>
      <c r="AC67" s="45">
        <f>IF(km4_splits_ranks[[#This Row],[81 - 90]]="DNF","DNF",RANK(km4_splits_ranks[[#This Row],[81 - 90]],[81 - 90],1))</f>
        <v>85</v>
      </c>
      <c r="AD67" s="45">
        <f>IF(km4_splits_ranks[[#This Row],[91 - 100]]="DNF","DNF",RANK(km4_splits_ranks[[#This Row],[91 - 100]],[91 - 100],1))</f>
        <v>82</v>
      </c>
      <c r="AE67" s="46">
        <f>IF(km4_splits_ranks[[#This Row],[101 - 105]]="DNF","DNF",RANK(km4_splits_ranks[[#This Row],[101 - 105]],[101 - 105],1))</f>
        <v>85</v>
      </c>
      <c r="AF67" s="21">
        <f>km4_splits_ranks[[#This Row],[1 - 10]]</f>
        <v>1.5216203703703702E-2</v>
      </c>
      <c r="AG67" s="17">
        <f>IF(km4_splits_ranks[[#This Row],[11 - 20]]="DNF","DNF",km4_splits_ranks[[#This Row],[10 okr ]]+km4_splits_ranks[[#This Row],[11 - 20]])</f>
        <v>3.048298611111111E-2</v>
      </c>
      <c r="AH67" s="17">
        <f>IF(km4_splits_ranks[[#This Row],[21 - 30]]="DNF","DNF",km4_splits_ranks[[#This Row],[20 okr ]]+km4_splits_ranks[[#This Row],[21 - 30]])</f>
        <v>4.5442361111111107E-2</v>
      </c>
      <c r="AI67" s="17">
        <f>IF(km4_splits_ranks[[#This Row],[31 - 40]]="DNF","DNF",km4_splits_ranks[[#This Row],[30 okr ]]+km4_splits_ranks[[#This Row],[31 - 40]])</f>
        <v>6.0605555555555551E-2</v>
      </c>
      <c r="AJ67" s="17">
        <f>IF(km4_splits_ranks[[#This Row],[41 - 50]]="DNF","DNF",km4_splits_ranks[[#This Row],[40 okr ]]+km4_splits_ranks[[#This Row],[41 - 50]])</f>
        <v>7.6350462962962953E-2</v>
      </c>
      <c r="AK67" s="17">
        <f>IF(km4_splits_ranks[[#This Row],[51 - 60]]="DNF","DNF",km4_splits_ranks[[#This Row],[50 okr ]]+km4_splits_ranks[[#This Row],[51 - 60]])</f>
        <v>9.1134027777777765E-2</v>
      </c>
      <c r="AL67" s="17">
        <f>IF(km4_splits_ranks[[#This Row],[61 - 70]]="DNF","DNF",km4_splits_ranks[[#This Row],[60 okr ]]+km4_splits_ranks[[#This Row],[61 - 70]])</f>
        <v>0.10743611111111109</v>
      </c>
      <c r="AM67" s="17">
        <f>IF(km4_splits_ranks[[#This Row],[71 - 80]]="DNF","DNF",km4_splits_ranks[[#This Row],[70 okr ]]+km4_splits_ranks[[#This Row],[71 - 80]])</f>
        <v>0.12636608796296295</v>
      </c>
      <c r="AN67" s="17">
        <f>IF(km4_splits_ranks[[#This Row],[81 - 90]]="DNF","DNF",km4_splits_ranks[[#This Row],[80 okr ]]+km4_splits_ranks[[#This Row],[81 - 90]])</f>
        <v>0.1481878472222222</v>
      </c>
      <c r="AO67" s="17">
        <f>IF(km4_splits_ranks[[#This Row],[91 - 100]]="DNF","DNF",km4_splits_ranks[[#This Row],[90 okr ]]+km4_splits_ranks[[#This Row],[91 - 100]])</f>
        <v>0.1701208333333333</v>
      </c>
      <c r="AP67" s="22">
        <f>IF(km4_splits_ranks[[#This Row],[101 - 105]]="DNF","DNF",km4_splits_ranks[[#This Row],[100 okr ]]+km4_splits_ranks[[#This Row],[101 - 105]])</f>
        <v>0.18138657407407405</v>
      </c>
      <c r="AQ67" s="47">
        <f>IF(km4_splits_ranks[[#This Row],[10 okr ]]="DNF","DNF",RANK(km4_splits_ranks[[#This Row],[10 okr ]],[[10 okr ]],1))</f>
        <v>54</v>
      </c>
      <c r="AR67" s="48">
        <f>IF(km4_splits_ranks[[#This Row],[20 okr ]]="DNF","DNF",RANK(km4_splits_ranks[[#This Row],[20 okr ]],[[20 okr ]],1))</f>
        <v>60</v>
      </c>
      <c r="AS67" s="48">
        <f>IF(km4_splits_ranks[[#This Row],[30 okr ]]="DNF","DNF",RANK(km4_splits_ranks[[#This Row],[30 okr ]],[[30 okr ]],1))</f>
        <v>59</v>
      </c>
      <c r="AT67" s="48">
        <f>IF(km4_splits_ranks[[#This Row],[40 okr ]]="DNF","DNF",RANK(km4_splits_ranks[[#This Row],[40 okr ]],[[40 okr ]],1))</f>
        <v>57</v>
      </c>
      <c r="AU67" s="48">
        <f>IF(km4_splits_ranks[[#This Row],[50 okr ]]="DNF","DNF",RANK(km4_splits_ranks[[#This Row],[50 okr ]],[[50 okr ]],1))</f>
        <v>58</v>
      </c>
      <c r="AV67" s="48">
        <f>IF(km4_splits_ranks[[#This Row],[60 okr ]]="DNF","DNF",RANK(km4_splits_ranks[[#This Row],[60 okr ]],[[60 okr ]],1))</f>
        <v>55</v>
      </c>
      <c r="AW67" s="48">
        <f>IF(km4_splits_ranks[[#This Row],[70 okr ]]="DNF","DNF",RANK(km4_splits_ranks[[#This Row],[70 okr ]],[[70 okr ]],1))</f>
        <v>57</v>
      </c>
      <c r="AX67" s="48">
        <f>IF(km4_splits_ranks[[#This Row],[80 okr ]]="DNF","DNF",RANK(km4_splits_ranks[[#This Row],[80 okr ]],[[80 okr ]],1))</f>
        <v>58</v>
      </c>
      <c r="AY67" s="48">
        <f>IF(km4_splits_ranks[[#This Row],[90 okr ]]="DNF","DNF",RANK(km4_splits_ranks[[#This Row],[90 okr ]],[[90 okr ]],1))</f>
        <v>62</v>
      </c>
      <c r="AZ67" s="48">
        <f>IF(km4_splits_ranks[[#This Row],[100 okr ]]="DNF","DNF",RANK(km4_splits_ranks[[#This Row],[100 okr ]],[[100 okr ]],1))</f>
        <v>65</v>
      </c>
      <c r="BA67" s="156">
        <f>IF(km4_splits_ranks[[#This Row],[105 okr ]]="DNF","DNF",RANK(km4_splits_ranks[[#This Row],[105 okr ]],[[105 okr ]],1))</f>
        <v>67</v>
      </c>
    </row>
    <row r="68" spans="2:53">
      <c r="B68" s="4">
        <f>laps_times[[#This Row],[poř]]</f>
        <v>65</v>
      </c>
      <c r="C68" s="1">
        <f>laps_times[[#This Row],[s.č.]]</f>
        <v>81</v>
      </c>
      <c r="D68" s="1" t="str">
        <f>laps_times[[#This Row],[jméno]]</f>
        <v>Svoboda Václav</v>
      </c>
      <c r="E68" s="2">
        <f>laps_times[[#This Row],[roč]]</f>
        <v>1949</v>
      </c>
      <c r="F68" s="2" t="str">
        <f>laps_times[[#This Row],[kat]]</f>
        <v>M70</v>
      </c>
      <c r="G68" s="2">
        <f>laps_times[[#This Row],[poř_kat]]</f>
        <v>1</v>
      </c>
      <c r="H68" s="1" t="str">
        <f>IF(ISBLANK(laps_times[[#This Row],[klub]]),"-",laps_times[[#This Row],[klub]])</f>
        <v>Plnej pupek Č.Budějovice</v>
      </c>
      <c r="I68" s="138">
        <f>laps_times[[#This Row],[celk. čas]]</f>
        <v>0.18142245370370369</v>
      </c>
      <c r="J68" s="28">
        <f>SUM(laps_times[[#This Row],[1]:[10]])</f>
        <v>1.4587847222222224E-2</v>
      </c>
      <c r="K68" s="29">
        <f>SUM(laps_times[[#This Row],[11]:[20]])</f>
        <v>1.4272800925925927E-2</v>
      </c>
      <c r="L68" s="29">
        <f>SUM(laps_times[[#This Row],[21]:[30]])</f>
        <v>1.4831944444444446E-2</v>
      </c>
      <c r="M68" s="29">
        <f>SUM(laps_times[[#This Row],[31]:[40]])</f>
        <v>1.528414351851852E-2</v>
      </c>
      <c r="N68" s="29">
        <f>SUM(laps_times[[#This Row],[41]:[50]])</f>
        <v>1.6324537037037037E-2</v>
      </c>
      <c r="O68" s="29">
        <f>SUM(laps_times[[#This Row],[51]:[60]])</f>
        <v>1.7299305555555554E-2</v>
      </c>
      <c r="P68" s="29">
        <f>SUM(laps_times[[#This Row],[61]:[70]])</f>
        <v>1.8816550925925924E-2</v>
      </c>
      <c r="Q68" s="29">
        <f>SUM(laps_times[[#This Row],[71]:[80]])</f>
        <v>1.9431134259259259E-2</v>
      </c>
      <c r="R68" s="29">
        <f>SUM(laps_times[[#This Row],[81]:[90]])</f>
        <v>2.0619328703703702E-2</v>
      </c>
      <c r="S68" s="29">
        <f>SUM(laps_times[[#This Row],[91]:[100]])</f>
        <v>1.9729976851851849E-2</v>
      </c>
      <c r="T68" s="30">
        <f>SUM(laps_times[[#This Row],[101]:[105]])</f>
        <v>1.0224652777777779E-2</v>
      </c>
      <c r="U68" s="44">
        <f>IF(km4_splits_ranks[[#This Row],[1 - 10]]="DNF","DNF",RANK(km4_splits_ranks[[#This Row],[1 - 10]],[1 - 10],1))</f>
        <v>44</v>
      </c>
      <c r="V68" s="45">
        <f>IF(km4_splits_ranks[[#This Row],[11 - 20]]="DNF","DNF",RANK(km4_splits_ranks[[#This Row],[11 - 20]],[11 - 20],1))</f>
        <v>47</v>
      </c>
      <c r="W68" s="45">
        <f>IF(km4_splits_ranks[[#This Row],[21 - 30]]="DNF","DNF",RANK(km4_splits_ranks[[#This Row],[21 - 30]],[21 - 30],1))</f>
        <v>54</v>
      </c>
      <c r="X68" s="45">
        <f>IF(km4_splits_ranks[[#This Row],[31 - 40]]="DNF","DNF",RANK(km4_splits_ranks[[#This Row],[31 - 40]],[31 - 40],1))</f>
        <v>56</v>
      </c>
      <c r="Y68" s="45">
        <f>IF(km4_splits_ranks[[#This Row],[41 - 50]]="DNF","DNF",RANK(km4_splits_ranks[[#This Row],[41 - 50]],[41 - 50],1))</f>
        <v>67</v>
      </c>
      <c r="Z68" s="45">
        <f>IF(km4_splits_ranks[[#This Row],[51 - 60]]="DNF","DNF",RANK(km4_splits_ranks[[#This Row],[51 - 60]],[51 - 60],1))</f>
        <v>70</v>
      </c>
      <c r="AA68" s="45">
        <f>IF(km4_splits_ranks[[#This Row],[61 - 70]]="DNF","DNF",RANK(km4_splits_ranks[[#This Row],[61 - 70]],[61 - 70],1))</f>
        <v>74</v>
      </c>
      <c r="AB68" s="45">
        <f>IF(km4_splits_ranks[[#This Row],[71 - 80]]="DNF","DNF",RANK(km4_splits_ranks[[#This Row],[71 - 80]],[71 - 80],1))</f>
        <v>74</v>
      </c>
      <c r="AC68" s="45">
        <f>IF(km4_splits_ranks[[#This Row],[81 - 90]]="DNF","DNF",RANK(km4_splits_ranks[[#This Row],[81 - 90]],[81 - 90],1))</f>
        <v>81</v>
      </c>
      <c r="AD68" s="45">
        <f>IF(km4_splits_ranks[[#This Row],[91 - 100]]="DNF","DNF",RANK(km4_splits_ranks[[#This Row],[91 - 100]],[91 - 100],1))</f>
        <v>72</v>
      </c>
      <c r="AE68" s="46">
        <f>IF(km4_splits_ranks[[#This Row],[101 - 105]]="DNF","DNF",RANK(km4_splits_ranks[[#This Row],[101 - 105]],[101 - 105],1))</f>
        <v>80</v>
      </c>
      <c r="AF68" s="21">
        <f>km4_splits_ranks[[#This Row],[1 - 10]]</f>
        <v>1.4587847222222224E-2</v>
      </c>
      <c r="AG68" s="17">
        <f>IF(km4_splits_ranks[[#This Row],[11 - 20]]="DNF","DNF",km4_splits_ranks[[#This Row],[10 okr ]]+km4_splits_ranks[[#This Row],[11 - 20]])</f>
        <v>2.8860648148148149E-2</v>
      </c>
      <c r="AH68" s="17">
        <f>IF(km4_splits_ranks[[#This Row],[21 - 30]]="DNF","DNF",km4_splits_ranks[[#This Row],[20 okr ]]+km4_splits_ranks[[#This Row],[21 - 30]])</f>
        <v>4.3692592592592595E-2</v>
      </c>
      <c r="AI68" s="17">
        <f>IF(km4_splits_ranks[[#This Row],[31 - 40]]="DNF","DNF",km4_splits_ranks[[#This Row],[30 okr ]]+km4_splits_ranks[[#This Row],[31 - 40]])</f>
        <v>5.8976736111111115E-2</v>
      </c>
      <c r="AJ68" s="17">
        <f>IF(km4_splits_ranks[[#This Row],[41 - 50]]="DNF","DNF",km4_splits_ranks[[#This Row],[40 okr ]]+km4_splits_ranks[[#This Row],[41 - 50]])</f>
        <v>7.5301273148148148E-2</v>
      </c>
      <c r="AK68" s="17">
        <f>IF(km4_splits_ranks[[#This Row],[51 - 60]]="DNF","DNF",km4_splits_ranks[[#This Row],[50 okr ]]+km4_splits_ranks[[#This Row],[51 - 60]])</f>
        <v>9.2600578703703695E-2</v>
      </c>
      <c r="AL68" s="17">
        <f>IF(km4_splits_ranks[[#This Row],[61 - 70]]="DNF","DNF",km4_splits_ranks[[#This Row],[60 okr ]]+km4_splits_ranks[[#This Row],[61 - 70]])</f>
        <v>0.11141712962962962</v>
      </c>
      <c r="AM68" s="17">
        <f>IF(km4_splits_ranks[[#This Row],[71 - 80]]="DNF","DNF",km4_splits_ranks[[#This Row],[70 okr ]]+km4_splits_ranks[[#This Row],[71 - 80]])</f>
        <v>0.13084826388888887</v>
      </c>
      <c r="AN68" s="17">
        <f>IF(km4_splits_ranks[[#This Row],[81 - 90]]="DNF","DNF",km4_splits_ranks[[#This Row],[80 okr ]]+km4_splits_ranks[[#This Row],[81 - 90]])</f>
        <v>0.15146759259259257</v>
      </c>
      <c r="AO68" s="17">
        <f>IF(km4_splits_ranks[[#This Row],[91 - 100]]="DNF","DNF",km4_splits_ranks[[#This Row],[90 okr ]]+km4_splits_ranks[[#This Row],[91 - 100]])</f>
        <v>0.17119756944444442</v>
      </c>
      <c r="AP68" s="22">
        <f>IF(km4_splits_ranks[[#This Row],[101 - 105]]="DNF","DNF",km4_splits_ranks[[#This Row],[100 okr ]]+km4_splits_ranks[[#This Row],[101 - 105]])</f>
        <v>0.18142222222222221</v>
      </c>
      <c r="AQ68" s="47">
        <f>IF(km4_splits_ranks[[#This Row],[10 okr ]]="DNF","DNF",RANK(km4_splits_ranks[[#This Row],[10 okr ]],[[10 okr ]],1))</f>
        <v>44</v>
      </c>
      <c r="AR68" s="48">
        <f>IF(km4_splits_ranks[[#This Row],[20 okr ]]="DNF","DNF",RANK(km4_splits_ranks[[#This Row],[20 okr ]],[[20 okr ]],1))</f>
        <v>47</v>
      </c>
      <c r="AS68" s="48">
        <f>IF(km4_splits_ranks[[#This Row],[30 okr ]]="DNF","DNF",RANK(km4_splits_ranks[[#This Row],[30 okr ]],[[30 okr ]],1))</f>
        <v>49</v>
      </c>
      <c r="AT68" s="48">
        <f>IF(km4_splits_ranks[[#This Row],[40 okr ]]="DNF","DNF",RANK(km4_splits_ranks[[#This Row],[40 okr ]],[[40 okr ]],1))</f>
        <v>49</v>
      </c>
      <c r="AU68" s="48">
        <f>IF(km4_splits_ranks[[#This Row],[50 okr ]]="DNF","DNF",RANK(km4_splits_ranks[[#This Row],[50 okr ]],[[50 okr ]],1))</f>
        <v>54</v>
      </c>
      <c r="AV68" s="48">
        <f>IF(km4_splits_ranks[[#This Row],[60 okr ]]="DNF","DNF",RANK(km4_splits_ranks[[#This Row],[60 okr ]],[[60 okr ]],1))</f>
        <v>60</v>
      </c>
      <c r="AW68" s="48">
        <f>IF(km4_splits_ranks[[#This Row],[70 okr ]]="DNF","DNF",RANK(km4_splits_ranks[[#This Row],[70 okr ]],[[70 okr ]],1))</f>
        <v>63</v>
      </c>
      <c r="AX68" s="48">
        <f>IF(km4_splits_ranks[[#This Row],[80 okr ]]="DNF","DNF",RANK(km4_splits_ranks[[#This Row],[80 okr ]],[[80 okr ]],1))</f>
        <v>65</v>
      </c>
      <c r="AY68" s="48">
        <f>IF(km4_splits_ranks[[#This Row],[90 okr ]]="DNF","DNF",RANK(km4_splits_ranks[[#This Row],[90 okr ]],[[90 okr ]],1))</f>
        <v>66</v>
      </c>
      <c r="AZ68" s="48">
        <f>IF(km4_splits_ranks[[#This Row],[100 okr ]]="DNF","DNF",RANK(km4_splits_ranks[[#This Row],[100 okr ]],[[100 okr ]],1))</f>
        <v>67</v>
      </c>
      <c r="BA68" s="156">
        <f>IF(km4_splits_ranks[[#This Row],[105 okr ]]="DNF","DNF",RANK(km4_splits_ranks[[#This Row],[105 okr ]],[[105 okr ]],1))</f>
        <v>68</v>
      </c>
    </row>
    <row r="69" spans="2:53">
      <c r="B69" s="4">
        <f>laps_times[[#This Row],[poř]]</f>
        <v>66</v>
      </c>
      <c r="C69" s="1">
        <f>laps_times[[#This Row],[s.č.]]</f>
        <v>49</v>
      </c>
      <c r="D69" s="1" t="str">
        <f>laps_times[[#This Row],[jméno]]</f>
        <v>Nováčková Dana</v>
      </c>
      <c r="E69" s="2">
        <f>laps_times[[#This Row],[roč]]</f>
        <v>1975</v>
      </c>
      <c r="F69" s="2" t="str">
        <f>laps_times[[#This Row],[kat]]</f>
        <v>Z2</v>
      </c>
      <c r="G69" s="2">
        <f>laps_times[[#This Row],[poř_kat]]</f>
        <v>4</v>
      </c>
      <c r="H69" s="1" t="str">
        <f>IF(ISBLANK(laps_times[[#This Row],[klub]]),"-",laps_times[[#This Row],[klub]])</f>
        <v>BPP</v>
      </c>
      <c r="I69" s="138">
        <f>laps_times[[#This Row],[celk. čas]]</f>
        <v>0.18153703703703705</v>
      </c>
      <c r="J69" s="28">
        <f>SUM(laps_times[[#This Row],[1]:[10]])</f>
        <v>1.5322106481481482E-2</v>
      </c>
      <c r="K69" s="29">
        <f>SUM(laps_times[[#This Row],[11]:[20]])</f>
        <v>1.5505324074074074E-2</v>
      </c>
      <c r="L69" s="29">
        <f>SUM(laps_times[[#This Row],[21]:[30]])</f>
        <v>1.5737268518518522E-2</v>
      </c>
      <c r="M69" s="29">
        <f>SUM(laps_times[[#This Row],[31]:[40]])</f>
        <v>1.626863425925926E-2</v>
      </c>
      <c r="N69" s="29">
        <f>SUM(laps_times[[#This Row],[41]:[50]])</f>
        <v>1.6485185185185186E-2</v>
      </c>
      <c r="O69" s="29">
        <f>SUM(laps_times[[#This Row],[51]:[60]])</f>
        <v>1.8246759259259261E-2</v>
      </c>
      <c r="P69" s="29">
        <f>SUM(laps_times[[#This Row],[61]:[70]])</f>
        <v>1.8247222222222224E-2</v>
      </c>
      <c r="Q69" s="29">
        <f>SUM(laps_times[[#This Row],[71]:[80]])</f>
        <v>1.8400810185185187E-2</v>
      </c>
      <c r="R69" s="29">
        <f>SUM(laps_times[[#This Row],[81]:[90]])</f>
        <v>1.9062037037037037E-2</v>
      </c>
      <c r="S69" s="29">
        <f>SUM(laps_times[[#This Row],[91]:[100]])</f>
        <v>1.8986574074074072E-2</v>
      </c>
      <c r="T69" s="30">
        <f>SUM(laps_times[[#This Row],[101]:[105]])</f>
        <v>9.2745370370370377E-3</v>
      </c>
      <c r="U69" s="44">
        <f>IF(km4_splits_ranks[[#This Row],[1 - 10]]="DNF","DNF",RANK(km4_splits_ranks[[#This Row],[1 - 10]],[1 - 10],1))</f>
        <v>59</v>
      </c>
      <c r="V69" s="45">
        <f>IF(km4_splits_ranks[[#This Row],[11 - 20]]="DNF","DNF",RANK(km4_splits_ranks[[#This Row],[11 - 20]],[11 - 20],1))</f>
        <v>66</v>
      </c>
      <c r="W69" s="45">
        <f>IF(km4_splits_ranks[[#This Row],[21 - 30]]="DNF","DNF",RANK(km4_splits_ranks[[#This Row],[21 - 30]],[21 - 30],1))</f>
        <v>67</v>
      </c>
      <c r="X69" s="45">
        <f>IF(km4_splits_ranks[[#This Row],[31 - 40]]="DNF","DNF",RANK(km4_splits_ranks[[#This Row],[31 - 40]],[31 - 40],1))</f>
        <v>67</v>
      </c>
      <c r="Y69" s="45">
        <f>IF(km4_splits_ranks[[#This Row],[41 - 50]]="DNF","DNF",RANK(km4_splits_ranks[[#This Row],[41 - 50]],[41 - 50],1))</f>
        <v>68</v>
      </c>
      <c r="Z69" s="45">
        <f>IF(km4_splits_ranks[[#This Row],[51 - 60]]="DNF","DNF",RANK(km4_splits_ranks[[#This Row],[51 - 60]],[51 - 60],1))</f>
        <v>77</v>
      </c>
      <c r="AA69" s="45">
        <f>IF(km4_splits_ranks[[#This Row],[61 - 70]]="DNF","DNF",RANK(km4_splits_ranks[[#This Row],[61 - 70]],[61 - 70],1))</f>
        <v>70</v>
      </c>
      <c r="AB69" s="45">
        <f>IF(km4_splits_ranks[[#This Row],[71 - 80]]="DNF","DNF",RANK(km4_splits_ranks[[#This Row],[71 - 80]],[71 - 80],1))</f>
        <v>65</v>
      </c>
      <c r="AC69" s="45">
        <f>IF(km4_splits_ranks[[#This Row],[81 - 90]]="DNF","DNF",RANK(km4_splits_ranks[[#This Row],[81 - 90]],[81 - 90],1))</f>
        <v>65</v>
      </c>
      <c r="AD69" s="45">
        <f>IF(km4_splits_ranks[[#This Row],[91 - 100]]="DNF","DNF",RANK(km4_splits_ranks[[#This Row],[91 - 100]],[91 - 100],1))</f>
        <v>60</v>
      </c>
      <c r="AE69" s="46">
        <f>IF(km4_splits_ranks[[#This Row],[101 - 105]]="DNF","DNF",RANK(km4_splits_ranks[[#This Row],[101 - 105]],[101 - 105],1))</f>
        <v>66</v>
      </c>
      <c r="AF69" s="21">
        <f>km4_splits_ranks[[#This Row],[1 - 10]]</f>
        <v>1.5322106481481482E-2</v>
      </c>
      <c r="AG69" s="17">
        <f>IF(km4_splits_ranks[[#This Row],[11 - 20]]="DNF","DNF",km4_splits_ranks[[#This Row],[10 okr ]]+km4_splits_ranks[[#This Row],[11 - 20]])</f>
        <v>3.0827430555555556E-2</v>
      </c>
      <c r="AH69" s="17">
        <f>IF(km4_splits_ranks[[#This Row],[21 - 30]]="DNF","DNF",km4_splits_ranks[[#This Row],[20 okr ]]+km4_splits_ranks[[#This Row],[21 - 30]])</f>
        <v>4.6564699074074081E-2</v>
      </c>
      <c r="AI69" s="17">
        <f>IF(km4_splits_ranks[[#This Row],[31 - 40]]="DNF","DNF",km4_splits_ranks[[#This Row],[30 okr ]]+km4_splits_ranks[[#This Row],[31 - 40]])</f>
        <v>6.2833333333333338E-2</v>
      </c>
      <c r="AJ69" s="17">
        <f>IF(km4_splits_ranks[[#This Row],[41 - 50]]="DNF","DNF",km4_splits_ranks[[#This Row],[40 okr ]]+km4_splits_ranks[[#This Row],[41 - 50]])</f>
        <v>7.9318518518518524E-2</v>
      </c>
      <c r="AK69" s="17">
        <f>IF(km4_splits_ranks[[#This Row],[51 - 60]]="DNF","DNF",km4_splits_ranks[[#This Row],[50 okr ]]+km4_splits_ranks[[#This Row],[51 - 60]])</f>
        <v>9.7565277777777792E-2</v>
      </c>
      <c r="AL69" s="17">
        <f>IF(km4_splits_ranks[[#This Row],[61 - 70]]="DNF","DNF",km4_splits_ranks[[#This Row],[60 okr ]]+km4_splits_ranks[[#This Row],[61 - 70]])</f>
        <v>0.11581250000000001</v>
      </c>
      <c r="AM69" s="17">
        <f>IF(km4_splits_ranks[[#This Row],[71 - 80]]="DNF","DNF",km4_splits_ranks[[#This Row],[70 okr ]]+km4_splits_ranks[[#This Row],[71 - 80]])</f>
        <v>0.1342133101851852</v>
      </c>
      <c r="AN69" s="17">
        <f>IF(km4_splits_ranks[[#This Row],[81 - 90]]="DNF","DNF",km4_splits_ranks[[#This Row],[80 okr ]]+km4_splits_ranks[[#This Row],[81 - 90]])</f>
        <v>0.15327534722222225</v>
      </c>
      <c r="AO69" s="17">
        <f>IF(km4_splits_ranks[[#This Row],[91 - 100]]="DNF","DNF",km4_splits_ranks[[#This Row],[90 okr ]]+km4_splits_ranks[[#This Row],[91 - 100]])</f>
        <v>0.17226192129629631</v>
      </c>
      <c r="AP69" s="22">
        <f>IF(km4_splits_ranks[[#This Row],[101 - 105]]="DNF","DNF",km4_splits_ranks[[#This Row],[100 okr ]]+km4_splits_ranks[[#This Row],[101 - 105]])</f>
        <v>0.18153645833333334</v>
      </c>
      <c r="AQ69" s="47">
        <f>IF(km4_splits_ranks[[#This Row],[10 okr ]]="DNF","DNF",RANK(km4_splits_ranks[[#This Row],[10 okr ]],[[10 okr ]],1))</f>
        <v>59</v>
      </c>
      <c r="AR69" s="48">
        <f>IF(km4_splits_ranks[[#This Row],[20 okr ]]="DNF","DNF",RANK(km4_splits_ranks[[#This Row],[20 okr ]],[[20 okr ]],1))</f>
        <v>64</v>
      </c>
      <c r="AS69" s="48">
        <f>IF(km4_splits_ranks[[#This Row],[30 okr ]]="DNF","DNF",RANK(km4_splits_ranks[[#This Row],[30 okr ]],[[30 okr ]],1))</f>
        <v>65</v>
      </c>
      <c r="AT69" s="48">
        <f>IF(km4_splits_ranks[[#This Row],[40 okr ]]="DNF","DNF",RANK(km4_splits_ranks[[#This Row],[40 okr ]],[[40 okr ]],1))</f>
        <v>65</v>
      </c>
      <c r="AU69" s="48">
        <f>IF(km4_splits_ranks[[#This Row],[50 okr ]]="DNF","DNF",RANK(km4_splits_ranks[[#This Row],[50 okr ]],[[50 okr ]],1))</f>
        <v>66</v>
      </c>
      <c r="AV69" s="48">
        <f>IF(km4_splits_ranks[[#This Row],[60 okr ]]="DNF","DNF",RANK(km4_splits_ranks[[#This Row],[60 okr ]],[[60 okr ]],1))</f>
        <v>67</v>
      </c>
      <c r="AW69" s="48">
        <f>IF(km4_splits_ranks[[#This Row],[70 okr ]]="DNF","DNF",RANK(km4_splits_ranks[[#This Row],[70 okr ]],[[70 okr ]],1))</f>
        <v>69</v>
      </c>
      <c r="AX69" s="48">
        <f>IF(km4_splits_ranks[[#This Row],[80 okr ]]="DNF","DNF",RANK(km4_splits_ranks[[#This Row],[80 okr ]],[[80 okr ]],1))</f>
        <v>69</v>
      </c>
      <c r="AY69" s="48">
        <f>IF(km4_splits_ranks[[#This Row],[90 okr ]]="DNF","DNF",RANK(km4_splits_ranks[[#This Row],[90 okr ]],[[90 okr ]],1))</f>
        <v>69</v>
      </c>
      <c r="AZ69" s="48">
        <f>IF(km4_splits_ranks[[#This Row],[100 okr ]]="DNF","DNF",RANK(km4_splits_ranks[[#This Row],[100 okr ]],[[100 okr ]],1))</f>
        <v>69</v>
      </c>
      <c r="BA69" s="156">
        <f>IF(km4_splits_ranks[[#This Row],[105 okr ]]="DNF","DNF",RANK(km4_splits_ranks[[#This Row],[105 okr ]],[[105 okr ]],1))</f>
        <v>69</v>
      </c>
    </row>
    <row r="70" spans="2:53">
      <c r="B70" s="4">
        <f>laps_times[[#This Row],[poř]]</f>
        <v>67</v>
      </c>
      <c r="C70" s="1">
        <f>laps_times[[#This Row],[s.č.]]</f>
        <v>161</v>
      </c>
      <c r="D70" s="1" t="str">
        <f>laps_times[[#This Row],[jméno]]</f>
        <v>Orlinger Herbert Emil</v>
      </c>
      <c r="E70" s="2">
        <f>laps_times[[#This Row],[roč]]</f>
        <v>1960</v>
      </c>
      <c r="F70" s="2" t="str">
        <f>laps_times[[#This Row],[kat]]</f>
        <v>M50</v>
      </c>
      <c r="G70" s="2">
        <f>laps_times[[#This Row],[poř_kat]]</f>
        <v>11</v>
      </c>
      <c r="H70" s="1" t="str">
        <f>IF(ISBLANK(laps_times[[#This Row],[klub]]),"-",laps_times[[#This Row],[klub]])</f>
        <v>HPLC Linz</v>
      </c>
      <c r="I70" s="138">
        <f>laps_times[[#This Row],[celk. čas]]</f>
        <v>0.18481018518518519</v>
      </c>
      <c r="J70" s="28">
        <f>SUM(laps_times[[#This Row],[1]:[10]])</f>
        <v>1.7012615740740741E-2</v>
      </c>
      <c r="K70" s="29">
        <f>SUM(laps_times[[#This Row],[11]:[20]])</f>
        <v>1.6236805555555556E-2</v>
      </c>
      <c r="L70" s="29">
        <f>SUM(laps_times[[#This Row],[21]:[30]])</f>
        <v>1.6264004629629628E-2</v>
      </c>
      <c r="M70" s="29">
        <f>SUM(laps_times[[#This Row],[31]:[40]])</f>
        <v>1.6385879629629632E-2</v>
      </c>
      <c r="N70" s="29">
        <f>SUM(laps_times[[#This Row],[41]:[50]])</f>
        <v>1.6717245370370368E-2</v>
      </c>
      <c r="O70" s="29">
        <f>SUM(laps_times[[#This Row],[51]:[60]])</f>
        <v>1.7257523148148143E-2</v>
      </c>
      <c r="P70" s="29">
        <f>SUM(laps_times[[#This Row],[61]:[70]])</f>
        <v>1.8099768518518522E-2</v>
      </c>
      <c r="Q70" s="29">
        <f>SUM(laps_times[[#This Row],[71]:[80]])</f>
        <v>2.0790625E-2</v>
      </c>
      <c r="R70" s="29">
        <f>SUM(laps_times[[#This Row],[81]:[90]])</f>
        <v>1.8438310185185183E-2</v>
      </c>
      <c r="S70" s="29">
        <f>SUM(laps_times[[#This Row],[91]:[100]])</f>
        <v>1.8637847222222226E-2</v>
      </c>
      <c r="T70" s="30">
        <f>SUM(laps_times[[#This Row],[101]:[105]])</f>
        <v>8.9690972222222221E-3</v>
      </c>
      <c r="U70" s="44">
        <f>IF(km4_splits_ranks[[#This Row],[1 - 10]]="DNF","DNF",RANK(km4_splits_ranks[[#This Row],[1 - 10]],[1 - 10],1))</f>
        <v>78</v>
      </c>
      <c r="V70" s="45">
        <f>IF(km4_splits_ranks[[#This Row],[11 - 20]]="DNF","DNF",RANK(km4_splits_ranks[[#This Row],[11 - 20]],[11 - 20],1))</f>
        <v>76</v>
      </c>
      <c r="W70" s="45">
        <f>IF(km4_splits_ranks[[#This Row],[21 - 30]]="DNF","DNF",RANK(km4_splits_ranks[[#This Row],[21 - 30]],[21 - 30],1))</f>
        <v>72</v>
      </c>
      <c r="X70" s="45">
        <f>IF(km4_splits_ranks[[#This Row],[31 - 40]]="DNF","DNF",RANK(km4_splits_ranks[[#This Row],[31 - 40]],[31 - 40],1))</f>
        <v>69</v>
      </c>
      <c r="Y70" s="45">
        <f>IF(km4_splits_ranks[[#This Row],[41 - 50]]="DNF","DNF",RANK(km4_splits_ranks[[#This Row],[41 - 50]],[41 - 50],1))</f>
        <v>70</v>
      </c>
      <c r="Z70" s="45">
        <f>IF(km4_splits_ranks[[#This Row],[51 - 60]]="DNF","DNF",RANK(km4_splits_ranks[[#This Row],[51 - 60]],[51 - 60],1))</f>
        <v>69</v>
      </c>
      <c r="AA70" s="45">
        <f>IF(km4_splits_ranks[[#This Row],[61 - 70]]="DNF","DNF",RANK(km4_splits_ranks[[#This Row],[61 - 70]],[61 - 70],1))</f>
        <v>68</v>
      </c>
      <c r="AB70" s="45">
        <f>IF(km4_splits_ranks[[#This Row],[71 - 80]]="DNF","DNF",RANK(km4_splits_ranks[[#This Row],[71 - 80]],[71 - 80],1))</f>
        <v>82</v>
      </c>
      <c r="AC70" s="45">
        <f>IF(km4_splits_ranks[[#This Row],[81 - 90]]="DNF","DNF",RANK(km4_splits_ranks[[#This Row],[81 - 90]],[81 - 90],1))</f>
        <v>59</v>
      </c>
      <c r="AD70" s="45">
        <f>IF(km4_splits_ranks[[#This Row],[91 - 100]]="DNF","DNF",RANK(km4_splits_ranks[[#This Row],[91 - 100]],[91 - 100],1))</f>
        <v>58</v>
      </c>
      <c r="AE70" s="46">
        <f>IF(km4_splits_ranks[[#This Row],[101 - 105]]="DNF","DNF",RANK(km4_splits_ranks[[#This Row],[101 - 105]],[101 - 105],1))</f>
        <v>60</v>
      </c>
      <c r="AF70" s="21">
        <f>km4_splits_ranks[[#This Row],[1 - 10]]</f>
        <v>1.7012615740740741E-2</v>
      </c>
      <c r="AG70" s="17">
        <f>IF(km4_splits_ranks[[#This Row],[11 - 20]]="DNF","DNF",km4_splits_ranks[[#This Row],[10 okr ]]+km4_splits_ranks[[#This Row],[11 - 20]])</f>
        <v>3.3249421296296294E-2</v>
      </c>
      <c r="AH70" s="17">
        <f>IF(km4_splits_ranks[[#This Row],[21 - 30]]="DNF","DNF",km4_splits_ranks[[#This Row],[20 okr ]]+km4_splits_ranks[[#This Row],[21 - 30]])</f>
        <v>4.9513425925925919E-2</v>
      </c>
      <c r="AI70" s="17">
        <f>IF(km4_splits_ranks[[#This Row],[31 - 40]]="DNF","DNF",km4_splits_ranks[[#This Row],[30 okr ]]+km4_splits_ranks[[#This Row],[31 - 40]])</f>
        <v>6.5899305555555551E-2</v>
      </c>
      <c r="AJ70" s="17">
        <f>IF(km4_splits_ranks[[#This Row],[41 - 50]]="DNF","DNF",km4_splits_ranks[[#This Row],[40 okr ]]+km4_splits_ranks[[#This Row],[41 - 50]])</f>
        <v>8.2616550925925916E-2</v>
      </c>
      <c r="AK70" s="17">
        <f>IF(km4_splits_ranks[[#This Row],[51 - 60]]="DNF","DNF",km4_splits_ranks[[#This Row],[50 okr ]]+km4_splits_ranks[[#This Row],[51 - 60]])</f>
        <v>9.987407407407406E-2</v>
      </c>
      <c r="AL70" s="17">
        <f>IF(km4_splits_ranks[[#This Row],[61 - 70]]="DNF","DNF",km4_splits_ranks[[#This Row],[60 okr ]]+km4_splits_ranks[[#This Row],[61 - 70]])</f>
        <v>0.11797384259259258</v>
      </c>
      <c r="AM70" s="17">
        <f>IF(km4_splits_ranks[[#This Row],[71 - 80]]="DNF","DNF",km4_splits_ranks[[#This Row],[70 okr ]]+km4_splits_ranks[[#This Row],[71 - 80]])</f>
        <v>0.13876446759259259</v>
      </c>
      <c r="AN70" s="17">
        <f>IF(km4_splits_ranks[[#This Row],[81 - 90]]="DNF","DNF",km4_splits_ranks[[#This Row],[80 okr ]]+km4_splits_ranks[[#This Row],[81 - 90]])</f>
        <v>0.15720277777777777</v>
      </c>
      <c r="AO70" s="17">
        <f>IF(km4_splits_ranks[[#This Row],[91 - 100]]="DNF","DNF",km4_splits_ranks[[#This Row],[90 okr ]]+km4_splits_ranks[[#This Row],[91 - 100]])</f>
        <v>0.175840625</v>
      </c>
      <c r="AP70" s="22">
        <f>IF(km4_splits_ranks[[#This Row],[101 - 105]]="DNF","DNF",km4_splits_ranks[[#This Row],[100 okr ]]+km4_splits_ranks[[#This Row],[101 - 105]])</f>
        <v>0.18480972222222222</v>
      </c>
      <c r="AQ70" s="47">
        <f>IF(km4_splits_ranks[[#This Row],[10 okr ]]="DNF","DNF",RANK(km4_splits_ranks[[#This Row],[10 okr ]],[[10 okr ]],1))</f>
        <v>78</v>
      </c>
      <c r="AR70" s="48">
        <f>IF(km4_splits_ranks[[#This Row],[20 okr ]]="DNF","DNF",RANK(km4_splits_ranks[[#This Row],[20 okr ]],[[20 okr ]],1))</f>
        <v>77</v>
      </c>
      <c r="AS70" s="48">
        <f>IF(km4_splits_ranks[[#This Row],[30 okr ]]="DNF","DNF",RANK(km4_splits_ranks[[#This Row],[30 okr ]],[[30 okr ]],1))</f>
        <v>74</v>
      </c>
      <c r="AT70" s="48">
        <f>IF(km4_splits_ranks[[#This Row],[40 okr ]]="DNF","DNF",RANK(km4_splits_ranks[[#This Row],[40 okr ]],[[40 okr ]],1))</f>
        <v>73</v>
      </c>
      <c r="AU70" s="48">
        <f>IF(km4_splits_ranks[[#This Row],[50 okr ]]="DNF","DNF",RANK(km4_splits_ranks[[#This Row],[50 okr ]],[[50 okr ]],1))</f>
        <v>71</v>
      </c>
      <c r="AV70" s="48">
        <f>IF(km4_splits_ranks[[#This Row],[60 okr ]]="DNF","DNF",RANK(km4_splits_ranks[[#This Row],[60 okr ]],[[60 okr ]],1))</f>
        <v>72</v>
      </c>
      <c r="AW70" s="48">
        <f>IF(km4_splits_ranks[[#This Row],[70 okr ]]="DNF","DNF",RANK(km4_splits_ranks[[#This Row],[70 okr ]],[[70 okr ]],1))</f>
        <v>71</v>
      </c>
      <c r="AX70" s="48">
        <f>IF(km4_splits_ranks[[#This Row],[80 okr ]]="DNF","DNF",RANK(km4_splits_ranks[[#This Row],[80 okr ]],[[80 okr ]],1))</f>
        <v>72</v>
      </c>
      <c r="AY70" s="48">
        <f>IF(km4_splits_ranks[[#This Row],[90 okr ]]="DNF","DNF",RANK(km4_splits_ranks[[#This Row],[90 okr ]],[[90 okr ]],1))</f>
        <v>71</v>
      </c>
      <c r="AZ70" s="48">
        <f>IF(km4_splits_ranks[[#This Row],[100 okr ]]="DNF","DNF",RANK(km4_splits_ranks[[#This Row],[100 okr ]],[[100 okr ]],1))</f>
        <v>70</v>
      </c>
      <c r="BA70" s="156">
        <f>IF(km4_splits_ranks[[#This Row],[105 okr ]]="DNF","DNF",RANK(km4_splits_ranks[[#This Row],[105 okr ]],[[105 okr ]],1))</f>
        <v>70</v>
      </c>
    </row>
    <row r="71" spans="2:53">
      <c r="B71" s="4">
        <f>laps_times[[#This Row],[poř]]</f>
        <v>68</v>
      </c>
      <c r="C71" s="1">
        <f>laps_times[[#This Row],[s.č.]]</f>
        <v>70</v>
      </c>
      <c r="D71" s="1" t="str">
        <f>laps_times[[#This Row],[jméno]]</f>
        <v>Brossaud Jack</v>
      </c>
      <c r="E71" s="2">
        <f>laps_times[[#This Row],[roč]]</f>
        <v>1970</v>
      </c>
      <c r="F71" s="2" t="str">
        <f>laps_times[[#This Row],[kat]]</f>
        <v>M40</v>
      </c>
      <c r="G71" s="2">
        <f>laps_times[[#This Row],[poř_kat]]</f>
        <v>25</v>
      </c>
      <c r="H71" s="1" t="str">
        <f>IF(ISBLANK(laps_times[[#This Row],[klub]]),"-",laps_times[[#This Row],[klub]])</f>
        <v>JBP</v>
      </c>
      <c r="I71" s="138">
        <f>laps_times[[#This Row],[celk. čas]]</f>
        <v>0.18617708333333335</v>
      </c>
      <c r="J71" s="28">
        <f>SUM(laps_times[[#This Row],[1]:[10]])</f>
        <v>1.5364351851851851E-2</v>
      </c>
      <c r="K71" s="29">
        <f>SUM(laps_times[[#This Row],[11]:[20]])</f>
        <v>1.5523842592592593E-2</v>
      </c>
      <c r="L71" s="29">
        <f>SUM(laps_times[[#This Row],[21]:[30]])</f>
        <v>1.5759027777777778E-2</v>
      </c>
      <c r="M71" s="29">
        <f>SUM(laps_times[[#This Row],[31]:[40]])</f>
        <v>1.6234606481481482E-2</v>
      </c>
      <c r="N71" s="29">
        <f>SUM(laps_times[[#This Row],[41]:[50]])</f>
        <v>1.7016435185185183E-2</v>
      </c>
      <c r="O71" s="29">
        <f>SUM(laps_times[[#This Row],[51]:[60]])</f>
        <v>1.8118055555555557E-2</v>
      </c>
      <c r="P71" s="29">
        <f>SUM(laps_times[[#This Row],[61]:[70]])</f>
        <v>2.1428125000000003E-2</v>
      </c>
      <c r="Q71" s="29">
        <f>SUM(laps_times[[#This Row],[71]:[80]])</f>
        <v>1.9111805555555559E-2</v>
      </c>
      <c r="R71" s="29">
        <f>SUM(laps_times[[#This Row],[81]:[90]])</f>
        <v>1.8756597222222223E-2</v>
      </c>
      <c r="S71" s="29">
        <f>SUM(laps_times[[#This Row],[91]:[100]])</f>
        <v>1.9856944444444444E-2</v>
      </c>
      <c r="T71" s="30">
        <f>SUM(laps_times[[#This Row],[101]:[105]])</f>
        <v>9.0068287037037044E-3</v>
      </c>
      <c r="U71" s="44">
        <f>IF(km4_splits_ranks[[#This Row],[1 - 10]]="DNF","DNF",RANK(km4_splits_ranks[[#This Row],[1 - 10]],[1 - 10],1))</f>
        <v>64</v>
      </c>
      <c r="V71" s="45">
        <f>IF(km4_splits_ranks[[#This Row],[11 - 20]]="DNF","DNF",RANK(km4_splits_ranks[[#This Row],[11 - 20]],[11 - 20],1))</f>
        <v>67</v>
      </c>
      <c r="W71" s="45">
        <f>IF(km4_splits_ranks[[#This Row],[21 - 30]]="DNF","DNF",RANK(km4_splits_ranks[[#This Row],[21 - 30]],[21 - 30],1))</f>
        <v>68</v>
      </c>
      <c r="X71" s="45">
        <f>IF(km4_splits_ranks[[#This Row],[31 - 40]]="DNF","DNF",RANK(km4_splits_ranks[[#This Row],[31 - 40]],[31 - 40],1))</f>
        <v>66</v>
      </c>
      <c r="Y71" s="45">
        <f>IF(km4_splits_ranks[[#This Row],[41 - 50]]="DNF","DNF",RANK(km4_splits_ranks[[#This Row],[41 - 50]],[41 - 50],1))</f>
        <v>73</v>
      </c>
      <c r="Z71" s="45">
        <f>IF(km4_splits_ranks[[#This Row],[51 - 60]]="DNF","DNF",RANK(km4_splits_ranks[[#This Row],[51 - 60]],[51 - 60],1))</f>
        <v>76</v>
      </c>
      <c r="AA71" s="45">
        <f>IF(km4_splits_ranks[[#This Row],[61 - 70]]="DNF","DNF",RANK(km4_splits_ranks[[#This Row],[61 - 70]],[61 - 70],1))</f>
        <v>88</v>
      </c>
      <c r="AB71" s="45">
        <f>IF(km4_splits_ranks[[#This Row],[71 - 80]]="DNF","DNF",RANK(km4_splits_ranks[[#This Row],[71 - 80]],[71 - 80],1))</f>
        <v>71</v>
      </c>
      <c r="AC71" s="45">
        <f>IF(km4_splits_ranks[[#This Row],[81 - 90]]="DNF","DNF",RANK(km4_splits_ranks[[#This Row],[81 - 90]],[81 - 90],1))</f>
        <v>60</v>
      </c>
      <c r="AD71" s="45">
        <f>IF(km4_splits_ranks[[#This Row],[91 - 100]]="DNF","DNF",RANK(km4_splits_ranks[[#This Row],[91 - 100]],[91 - 100],1))</f>
        <v>73</v>
      </c>
      <c r="AE71" s="46">
        <f>IF(km4_splits_ranks[[#This Row],[101 - 105]]="DNF","DNF",RANK(km4_splits_ranks[[#This Row],[101 - 105]],[101 - 105],1))</f>
        <v>61</v>
      </c>
      <c r="AF71" s="21">
        <f>km4_splits_ranks[[#This Row],[1 - 10]]</f>
        <v>1.5364351851851851E-2</v>
      </c>
      <c r="AG71" s="17">
        <f>IF(km4_splits_ranks[[#This Row],[11 - 20]]="DNF","DNF",km4_splits_ranks[[#This Row],[10 okr ]]+km4_splits_ranks[[#This Row],[11 - 20]])</f>
        <v>3.0888194444444444E-2</v>
      </c>
      <c r="AH71" s="17">
        <f>IF(km4_splits_ranks[[#This Row],[21 - 30]]="DNF","DNF",km4_splits_ranks[[#This Row],[20 okr ]]+km4_splits_ranks[[#This Row],[21 - 30]])</f>
        <v>4.6647222222222222E-2</v>
      </c>
      <c r="AI71" s="17">
        <f>IF(km4_splits_ranks[[#This Row],[31 - 40]]="DNF","DNF",km4_splits_ranks[[#This Row],[30 okr ]]+km4_splits_ranks[[#This Row],[31 - 40]])</f>
        <v>6.2881828703703707E-2</v>
      </c>
      <c r="AJ71" s="17">
        <f>IF(km4_splits_ranks[[#This Row],[41 - 50]]="DNF","DNF",km4_splits_ranks[[#This Row],[40 okr ]]+km4_splits_ranks[[#This Row],[41 - 50]])</f>
        <v>7.989826388888889E-2</v>
      </c>
      <c r="AK71" s="17">
        <f>IF(km4_splits_ranks[[#This Row],[51 - 60]]="DNF","DNF",km4_splits_ranks[[#This Row],[50 okr ]]+km4_splits_ranks[[#This Row],[51 - 60]])</f>
        <v>9.8016319444444444E-2</v>
      </c>
      <c r="AL71" s="17">
        <f>IF(km4_splits_ranks[[#This Row],[61 - 70]]="DNF","DNF",km4_splits_ranks[[#This Row],[60 okr ]]+km4_splits_ranks[[#This Row],[61 - 70]])</f>
        <v>0.11944444444444445</v>
      </c>
      <c r="AM71" s="17">
        <f>IF(km4_splits_ranks[[#This Row],[71 - 80]]="DNF","DNF",km4_splits_ranks[[#This Row],[70 okr ]]+km4_splits_ranks[[#This Row],[71 - 80]])</f>
        <v>0.13855625000000002</v>
      </c>
      <c r="AN71" s="17">
        <f>IF(km4_splits_ranks[[#This Row],[81 - 90]]="DNF","DNF",km4_splits_ranks[[#This Row],[80 okr ]]+km4_splits_ranks[[#This Row],[81 - 90]])</f>
        <v>0.15731284722222225</v>
      </c>
      <c r="AO71" s="17">
        <f>IF(km4_splits_ranks[[#This Row],[91 - 100]]="DNF","DNF",km4_splits_ranks[[#This Row],[90 okr ]]+km4_splits_ranks[[#This Row],[91 - 100]])</f>
        <v>0.17716979166666669</v>
      </c>
      <c r="AP71" s="22">
        <f>IF(km4_splits_ranks[[#This Row],[101 - 105]]="DNF","DNF",km4_splits_ranks[[#This Row],[100 okr ]]+km4_splits_ranks[[#This Row],[101 - 105]])</f>
        <v>0.18617662037037039</v>
      </c>
      <c r="AQ71" s="47">
        <f>IF(km4_splits_ranks[[#This Row],[10 okr ]]="DNF","DNF",RANK(km4_splits_ranks[[#This Row],[10 okr ]],[[10 okr ]],1))</f>
        <v>64</v>
      </c>
      <c r="AR71" s="48">
        <f>IF(km4_splits_ranks[[#This Row],[20 okr ]]="DNF","DNF",RANK(km4_splits_ranks[[#This Row],[20 okr ]],[[20 okr ]],1))</f>
        <v>65</v>
      </c>
      <c r="AS71" s="48">
        <f>IF(km4_splits_ranks[[#This Row],[30 okr ]]="DNF","DNF",RANK(km4_splits_ranks[[#This Row],[30 okr ]],[[30 okr ]],1))</f>
        <v>66</v>
      </c>
      <c r="AT71" s="48">
        <f>IF(km4_splits_ranks[[#This Row],[40 okr ]]="DNF","DNF",RANK(km4_splits_ranks[[#This Row],[40 okr ]],[[40 okr ]],1))</f>
        <v>67</v>
      </c>
      <c r="AU71" s="48">
        <f>IF(km4_splits_ranks[[#This Row],[50 okr ]]="DNF","DNF",RANK(km4_splits_ranks[[#This Row],[50 okr ]],[[50 okr ]],1))</f>
        <v>67</v>
      </c>
      <c r="AV71" s="48">
        <f>IF(km4_splits_ranks[[#This Row],[60 okr ]]="DNF","DNF",RANK(km4_splits_ranks[[#This Row],[60 okr ]],[[60 okr ]],1))</f>
        <v>69</v>
      </c>
      <c r="AW71" s="48">
        <f>IF(km4_splits_ranks[[#This Row],[70 okr ]]="DNF","DNF",RANK(km4_splits_ranks[[#This Row],[70 okr ]],[[70 okr ]],1))</f>
        <v>73</v>
      </c>
      <c r="AX71" s="48">
        <f>IF(km4_splits_ranks[[#This Row],[80 okr ]]="DNF","DNF",RANK(km4_splits_ranks[[#This Row],[80 okr ]],[[80 okr ]],1))</f>
        <v>71</v>
      </c>
      <c r="AY71" s="48">
        <f>IF(km4_splits_ranks[[#This Row],[90 okr ]]="DNF","DNF",RANK(km4_splits_ranks[[#This Row],[90 okr ]],[[90 okr ]],1))</f>
        <v>72</v>
      </c>
      <c r="AZ71" s="48">
        <f>IF(km4_splits_ranks[[#This Row],[100 okr ]]="DNF","DNF",RANK(km4_splits_ranks[[#This Row],[100 okr ]],[[100 okr ]],1))</f>
        <v>71</v>
      </c>
      <c r="BA71" s="156">
        <f>IF(km4_splits_ranks[[#This Row],[105 okr ]]="DNF","DNF",RANK(km4_splits_ranks[[#This Row],[105 okr ]],[[105 okr ]],1))</f>
        <v>71</v>
      </c>
    </row>
    <row r="72" spans="2:53">
      <c r="B72" s="4">
        <f>laps_times[[#This Row],[poř]]</f>
        <v>69</v>
      </c>
      <c r="C72" s="1">
        <f>laps_times[[#This Row],[s.č.]]</f>
        <v>35</v>
      </c>
      <c r="D72" s="1" t="str">
        <f>laps_times[[#This Row],[jméno]]</f>
        <v>Keiler Bernhard</v>
      </c>
      <c r="E72" s="2">
        <f>laps_times[[#This Row],[roč]]</f>
        <v>1958</v>
      </c>
      <c r="F72" s="2" t="str">
        <f>laps_times[[#This Row],[kat]]</f>
        <v>M60</v>
      </c>
      <c r="G72" s="2">
        <f>laps_times[[#This Row],[poř_kat]]</f>
        <v>4</v>
      </c>
      <c r="H72" s="1" t="str">
        <f>IF(ISBLANK(laps_times[[#This Row],[klub]]),"-",laps_times[[#This Row],[klub]])</f>
        <v>100 Marathonclub Austria</v>
      </c>
      <c r="I72" s="138">
        <f>laps_times[[#This Row],[celk. čas]]</f>
        <v>0.18744675925925924</v>
      </c>
      <c r="J72" s="28">
        <f>SUM(laps_times[[#This Row],[1]:[10]])</f>
        <v>1.708159722222222E-2</v>
      </c>
      <c r="K72" s="29">
        <f>SUM(laps_times[[#This Row],[11]:[20]])</f>
        <v>1.6065393518518517E-2</v>
      </c>
      <c r="L72" s="29">
        <f>SUM(laps_times[[#This Row],[21]:[30]])</f>
        <v>1.6470601851851851E-2</v>
      </c>
      <c r="M72" s="29">
        <f>SUM(laps_times[[#This Row],[31]:[40]])</f>
        <v>1.6907175925925926E-2</v>
      </c>
      <c r="N72" s="29">
        <f>SUM(laps_times[[#This Row],[41]:[50]])</f>
        <v>1.7570370370370372E-2</v>
      </c>
      <c r="O72" s="29">
        <f>SUM(laps_times[[#This Row],[51]:[60]])</f>
        <v>1.7953125E-2</v>
      </c>
      <c r="P72" s="29">
        <f>SUM(laps_times[[#This Row],[61]:[70]])</f>
        <v>1.8670833333333331E-2</v>
      </c>
      <c r="Q72" s="29">
        <f>SUM(laps_times[[#This Row],[71]:[80]])</f>
        <v>1.8803009259259259E-2</v>
      </c>
      <c r="R72" s="29">
        <f>SUM(laps_times[[#This Row],[81]:[90]])</f>
        <v>1.9178935185185184E-2</v>
      </c>
      <c r="S72" s="29">
        <f>SUM(laps_times[[#This Row],[91]:[100]])</f>
        <v>1.941099537037037E-2</v>
      </c>
      <c r="T72" s="30">
        <f>SUM(laps_times[[#This Row],[101]:[105]])</f>
        <v>9.3351851851851859E-3</v>
      </c>
      <c r="U72" s="44">
        <f>IF(km4_splits_ranks[[#This Row],[1 - 10]]="DNF","DNF",RANK(km4_splits_ranks[[#This Row],[1 - 10]],[1 - 10],1))</f>
        <v>79</v>
      </c>
      <c r="V72" s="45">
        <f>IF(km4_splits_ranks[[#This Row],[11 - 20]]="DNF","DNF",RANK(km4_splits_ranks[[#This Row],[11 - 20]],[11 - 20],1))</f>
        <v>74</v>
      </c>
      <c r="W72" s="45">
        <f>IF(km4_splits_ranks[[#This Row],[21 - 30]]="DNF","DNF",RANK(km4_splits_ranks[[#This Row],[21 - 30]],[21 - 30],1))</f>
        <v>74</v>
      </c>
      <c r="X72" s="45">
        <f>IF(km4_splits_ranks[[#This Row],[31 - 40]]="DNF","DNF",RANK(km4_splits_ranks[[#This Row],[31 - 40]],[31 - 40],1))</f>
        <v>74</v>
      </c>
      <c r="Y72" s="45">
        <f>IF(km4_splits_ranks[[#This Row],[41 - 50]]="DNF","DNF",RANK(km4_splits_ranks[[#This Row],[41 - 50]],[41 - 50],1))</f>
        <v>76</v>
      </c>
      <c r="Z72" s="45">
        <f>IF(km4_splits_ranks[[#This Row],[51 - 60]]="DNF","DNF",RANK(km4_splits_ranks[[#This Row],[51 - 60]],[51 - 60],1))</f>
        <v>74</v>
      </c>
      <c r="AA72" s="45">
        <f>IF(km4_splits_ranks[[#This Row],[61 - 70]]="DNF","DNF",RANK(km4_splits_ranks[[#This Row],[61 - 70]],[61 - 70],1))</f>
        <v>72</v>
      </c>
      <c r="AB72" s="45">
        <f>IF(km4_splits_ranks[[#This Row],[71 - 80]]="DNF","DNF",RANK(km4_splits_ranks[[#This Row],[71 - 80]],[71 - 80],1))</f>
        <v>68</v>
      </c>
      <c r="AC72" s="45">
        <f>IF(km4_splits_ranks[[#This Row],[81 - 90]]="DNF","DNF",RANK(km4_splits_ranks[[#This Row],[81 - 90]],[81 - 90],1))</f>
        <v>69</v>
      </c>
      <c r="AD72" s="45">
        <f>IF(km4_splits_ranks[[#This Row],[91 - 100]]="DNF","DNF",RANK(km4_splits_ranks[[#This Row],[91 - 100]],[91 - 100],1))</f>
        <v>66</v>
      </c>
      <c r="AE72" s="46">
        <f>IF(km4_splits_ranks[[#This Row],[101 - 105]]="DNF","DNF",RANK(km4_splits_ranks[[#This Row],[101 - 105]],[101 - 105],1))</f>
        <v>67</v>
      </c>
      <c r="AF72" s="21">
        <f>km4_splits_ranks[[#This Row],[1 - 10]]</f>
        <v>1.708159722222222E-2</v>
      </c>
      <c r="AG72" s="17">
        <f>IF(km4_splits_ranks[[#This Row],[11 - 20]]="DNF","DNF",km4_splits_ranks[[#This Row],[10 okr ]]+km4_splits_ranks[[#This Row],[11 - 20]])</f>
        <v>3.3146990740740734E-2</v>
      </c>
      <c r="AH72" s="17">
        <f>IF(km4_splits_ranks[[#This Row],[21 - 30]]="DNF","DNF",km4_splits_ranks[[#This Row],[20 okr ]]+km4_splits_ranks[[#This Row],[21 - 30]])</f>
        <v>4.9617592592592588E-2</v>
      </c>
      <c r="AI72" s="17">
        <f>IF(km4_splits_ranks[[#This Row],[31 - 40]]="DNF","DNF",km4_splits_ranks[[#This Row],[30 okr ]]+km4_splits_ranks[[#This Row],[31 - 40]])</f>
        <v>6.6524768518518518E-2</v>
      </c>
      <c r="AJ72" s="17">
        <f>IF(km4_splits_ranks[[#This Row],[41 - 50]]="DNF","DNF",km4_splits_ranks[[#This Row],[40 okr ]]+km4_splits_ranks[[#This Row],[41 - 50]])</f>
        <v>8.4095138888888893E-2</v>
      </c>
      <c r="AK72" s="17">
        <f>IF(km4_splits_ranks[[#This Row],[51 - 60]]="DNF","DNF",km4_splits_ranks[[#This Row],[50 okr ]]+km4_splits_ranks[[#This Row],[51 - 60]])</f>
        <v>0.10204826388888889</v>
      </c>
      <c r="AL72" s="17">
        <f>IF(km4_splits_ranks[[#This Row],[61 - 70]]="DNF","DNF",km4_splits_ranks[[#This Row],[60 okr ]]+km4_splits_ranks[[#This Row],[61 - 70]])</f>
        <v>0.12071909722222222</v>
      </c>
      <c r="AM72" s="17">
        <f>IF(km4_splits_ranks[[#This Row],[71 - 80]]="DNF","DNF",km4_splits_ranks[[#This Row],[70 okr ]]+km4_splits_ranks[[#This Row],[71 - 80]])</f>
        <v>0.13952210648148147</v>
      </c>
      <c r="AN72" s="17">
        <f>IF(km4_splits_ranks[[#This Row],[81 - 90]]="DNF","DNF",km4_splits_ranks[[#This Row],[80 okr ]]+km4_splits_ranks[[#This Row],[81 - 90]])</f>
        <v>0.15870104166666665</v>
      </c>
      <c r="AO72" s="17">
        <f>IF(km4_splits_ranks[[#This Row],[91 - 100]]="DNF","DNF",km4_splits_ranks[[#This Row],[90 okr ]]+km4_splits_ranks[[#This Row],[91 - 100]])</f>
        <v>0.17811203703703701</v>
      </c>
      <c r="AP72" s="22">
        <f>IF(km4_splits_ranks[[#This Row],[101 - 105]]="DNF","DNF",km4_splits_ranks[[#This Row],[100 okr ]]+km4_splits_ranks[[#This Row],[101 - 105]])</f>
        <v>0.18744722222222221</v>
      </c>
      <c r="AQ72" s="47">
        <f>IF(km4_splits_ranks[[#This Row],[10 okr ]]="DNF","DNF",RANK(km4_splits_ranks[[#This Row],[10 okr ]],[[10 okr ]],1))</f>
        <v>79</v>
      </c>
      <c r="AR72" s="48">
        <f>IF(km4_splits_ranks[[#This Row],[20 okr ]]="DNF","DNF",RANK(km4_splits_ranks[[#This Row],[20 okr ]],[[20 okr ]],1))</f>
        <v>75</v>
      </c>
      <c r="AS72" s="48">
        <f>IF(km4_splits_ranks[[#This Row],[30 okr ]]="DNF","DNF",RANK(km4_splits_ranks[[#This Row],[30 okr ]],[[30 okr ]],1))</f>
        <v>75</v>
      </c>
      <c r="AT72" s="48">
        <f>IF(km4_splits_ranks[[#This Row],[40 okr ]]="DNF","DNF",RANK(km4_splits_ranks[[#This Row],[40 okr ]],[[40 okr ]],1))</f>
        <v>74</v>
      </c>
      <c r="AU72" s="48">
        <f>IF(km4_splits_ranks[[#This Row],[50 okr ]]="DNF","DNF",RANK(km4_splits_ranks[[#This Row],[50 okr ]],[[50 okr ]],1))</f>
        <v>75</v>
      </c>
      <c r="AV72" s="48">
        <f>IF(km4_splits_ranks[[#This Row],[60 okr ]]="DNF","DNF",RANK(km4_splits_ranks[[#This Row],[60 okr ]],[[60 okr ]],1))</f>
        <v>75</v>
      </c>
      <c r="AW72" s="48">
        <f>IF(km4_splits_ranks[[#This Row],[70 okr ]]="DNF","DNF",RANK(km4_splits_ranks[[#This Row],[70 okr ]],[[70 okr ]],1))</f>
        <v>75</v>
      </c>
      <c r="AX72" s="48">
        <f>IF(km4_splits_ranks[[#This Row],[80 okr ]]="DNF","DNF",RANK(km4_splits_ranks[[#This Row],[80 okr ]],[[80 okr ]],1))</f>
        <v>75</v>
      </c>
      <c r="AY72" s="48">
        <f>IF(km4_splits_ranks[[#This Row],[90 okr ]]="DNF","DNF",RANK(km4_splits_ranks[[#This Row],[90 okr ]],[[90 okr ]],1))</f>
        <v>74</v>
      </c>
      <c r="AZ72" s="48">
        <f>IF(km4_splits_ranks[[#This Row],[100 okr ]]="DNF","DNF",RANK(km4_splits_ranks[[#This Row],[100 okr ]],[[100 okr ]],1))</f>
        <v>72</v>
      </c>
      <c r="BA72" s="156">
        <f>IF(km4_splits_ranks[[#This Row],[105 okr ]]="DNF","DNF",RANK(km4_splits_ranks[[#This Row],[105 okr ]],[[105 okr ]],1))</f>
        <v>72</v>
      </c>
    </row>
    <row r="73" spans="2:53">
      <c r="B73" s="4">
        <f>laps_times[[#This Row],[poř]]</f>
        <v>70</v>
      </c>
      <c r="C73" s="1">
        <f>laps_times[[#This Row],[s.č.]]</f>
        <v>105</v>
      </c>
      <c r="D73" s="1" t="str">
        <f>laps_times[[#This Row],[jméno]]</f>
        <v>Vostry Miroslav</v>
      </c>
      <c r="E73" s="2">
        <f>laps_times[[#This Row],[roč]]</f>
        <v>1977</v>
      </c>
      <c r="F73" s="2" t="str">
        <f>laps_times[[#This Row],[kat]]</f>
        <v>M40</v>
      </c>
      <c r="G73" s="2">
        <f>laps_times[[#This Row],[poř_kat]]</f>
        <v>26</v>
      </c>
      <c r="H73" s="1" t="str">
        <f>IF(ISBLANK(laps_times[[#This Row],[klub]]),"-",laps_times[[#This Row],[klub]])</f>
        <v>MK Kladno</v>
      </c>
      <c r="I73" s="138">
        <f>laps_times[[#This Row],[celk. čas]]</f>
        <v>0.18982060185185187</v>
      </c>
      <c r="J73" s="28">
        <f>SUM(laps_times[[#This Row],[1]:[10]])</f>
        <v>1.5669560185185186E-2</v>
      </c>
      <c r="K73" s="29">
        <f>SUM(laps_times[[#This Row],[11]:[20]])</f>
        <v>1.5700347222222223E-2</v>
      </c>
      <c r="L73" s="29">
        <f>SUM(laps_times[[#This Row],[21]:[30]])</f>
        <v>1.6242476851851852E-2</v>
      </c>
      <c r="M73" s="29">
        <f>SUM(laps_times[[#This Row],[31]:[40]])</f>
        <v>1.6525231481481481E-2</v>
      </c>
      <c r="N73" s="29">
        <f>SUM(laps_times[[#This Row],[41]:[50]])</f>
        <v>1.7123726851851852E-2</v>
      </c>
      <c r="O73" s="29">
        <f>SUM(laps_times[[#This Row],[51]:[60]])</f>
        <v>1.8584259259259259E-2</v>
      </c>
      <c r="P73" s="29">
        <f>SUM(laps_times[[#This Row],[61]:[70]])</f>
        <v>1.9276967592592592E-2</v>
      </c>
      <c r="Q73" s="29">
        <f>SUM(laps_times[[#This Row],[71]:[80]])</f>
        <v>2.0251967592592596E-2</v>
      </c>
      <c r="R73" s="29">
        <f>SUM(laps_times[[#This Row],[81]:[90]])</f>
        <v>2.052488425925926E-2</v>
      </c>
      <c r="S73" s="29">
        <f>SUM(laps_times[[#This Row],[91]:[100]])</f>
        <v>2.0210069444444444E-2</v>
      </c>
      <c r="T73" s="30">
        <f>SUM(laps_times[[#This Row],[101]:[105]])</f>
        <v>9.7112268518518528E-3</v>
      </c>
      <c r="U73" s="44">
        <f>IF(km4_splits_ranks[[#This Row],[1 - 10]]="DNF","DNF",RANK(km4_splits_ranks[[#This Row],[1 - 10]],[1 - 10],1))</f>
        <v>66</v>
      </c>
      <c r="V73" s="45">
        <f>IF(km4_splits_ranks[[#This Row],[11 - 20]]="DNF","DNF",RANK(km4_splits_ranks[[#This Row],[11 - 20]],[11 - 20],1))</f>
        <v>73</v>
      </c>
      <c r="W73" s="45">
        <f>IF(km4_splits_ranks[[#This Row],[21 - 30]]="DNF","DNF",RANK(km4_splits_ranks[[#This Row],[21 - 30]],[21 - 30],1))</f>
        <v>71</v>
      </c>
      <c r="X73" s="45">
        <f>IF(km4_splits_ranks[[#This Row],[31 - 40]]="DNF","DNF",RANK(km4_splits_ranks[[#This Row],[31 - 40]],[31 - 40],1))</f>
        <v>70</v>
      </c>
      <c r="Y73" s="45">
        <f>IF(km4_splits_ranks[[#This Row],[41 - 50]]="DNF","DNF",RANK(km4_splits_ranks[[#This Row],[41 - 50]],[41 - 50],1))</f>
        <v>74</v>
      </c>
      <c r="Z73" s="45">
        <f>IF(km4_splits_ranks[[#This Row],[51 - 60]]="DNF","DNF",RANK(km4_splits_ranks[[#This Row],[51 - 60]],[51 - 60],1))</f>
        <v>79</v>
      </c>
      <c r="AA73" s="45">
        <f>IF(km4_splits_ranks[[#This Row],[61 - 70]]="DNF","DNF",RANK(km4_splits_ranks[[#This Row],[61 - 70]],[61 - 70],1))</f>
        <v>79</v>
      </c>
      <c r="AB73" s="45">
        <f>IF(km4_splits_ranks[[#This Row],[71 - 80]]="DNF","DNF",RANK(km4_splits_ranks[[#This Row],[71 - 80]],[71 - 80],1))</f>
        <v>78</v>
      </c>
      <c r="AC73" s="45">
        <f>IF(km4_splits_ranks[[#This Row],[81 - 90]]="DNF","DNF",RANK(km4_splits_ranks[[#This Row],[81 - 90]],[81 - 90],1))</f>
        <v>79</v>
      </c>
      <c r="AD73" s="45">
        <f>IF(km4_splits_ranks[[#This Row],[91 - 100]]="DNF","DNF",RANK(km4_splits_ranks[[#This Row],[91 - 100]],[91 - 100],1))</f>
        <v>75</v>
      </c>
      <c r="AE73" s="46">
        <f>IF(km4_splits_ranks[[#This Row],[101 - 105]]="DNF","DNF",RANK(km4_splits_ranks[[#This Row],[101 - 105]],[101 - 105],1))</f>
        <v>75</v>
      </c>
      <c r="AF73" s="21">
        <f>km4_splits_ranks[[#This Row],[1 - 10]]</f>
        <v>1.5669560185185186E-2</v>
      </c>
      <c r="AG73" s="17">
        <f>IF(km4_splits_ranks[[#This Row],[11 - 20]]="DNF","DNF",km4_splits_ranks[[#This Row],[10 okr ]]+km4_splits_ranks[[#This Row],[11 - 20]])</f>
        <v>3.1369907407407409E-2</v>
      </c>
      <c r="AH73" s="17">
        <f>IF(km4_splits_ranks[[#This Row],[21 - 30]]="DNF","DNF",km4_splits_ranks[[#This Row],[20 okr ]]+km4_splits_ranks[[#This Row],[21 - 30]])</f>
        <v>4.7612384259259261E-2</v>
      </c>
      <c r="AI73" s="17">
        <f>IF(km4_splits_ranks[[#This Row],[31 - 40]]="DNF","DNF",km4_splits_ranks[[#This Row],[30 okr ]]+km4_splits_ranks[[#This Row],[31 - 40]])</f>
        <v>6.4137615740740742E-2</v>
      </c>
      <c r="AJ73" s="17">
        <f>IF(km4_splits_ranks[[#This Row],[41 - 50]]="DNF","DNF",km4_splits_ranks[[#This Row],[40 okr ]]+km4_splits_ranks[[#This Row],[41 - 50]])</f>
        <v>8.12613425925926E-2</v>
      </c>
      <c r="AK73" s="17">
        <f>IF(km4_splits_ranks[[#This Row],[51 - 60]]="DNF","DNF",km4_splits_ranks[[#This Row],[50 okr ]]+km4_splits_ranks[[#This Row],[51 - 60]])</f>
        <v>9.9845601851851859E-2</v>
      </c>
      <c r="AL73" s="17">
        <f>IF(km4_splits_ranks[[#This Row],[61 - 70]]="DNF","DNF",km4_splits_ranks[[#This Row],[60 okr ]]+km4_splits_ranks[[#This Row],[61 - 70]])</f>
        <v>0.11912256944444445</v>
      </c>
      <c r="AM73" s="17">
        <f>IF(km4_splits_ranks[[#This Row],[71 - 80]]="DNF","DNF",km4_splits_ranks[[#This Row],[70 okr ]]+km4_splits_ranks[[#This Row],[71 - 80]])</f>
        <v>0.13937453703703706</v>
      </c>
      <c r="AN73" s="17">
        <f>IF(km4_splits_ranks[[#This Row],[81 - 90]]="DNF","DNF",km4_splits_ranks[[#This Row],[80 okr ]]+km4_splits_ranks[[#This Row],[81 - 90]])</f>
        <v>0.15989942129629631</v>
      </c>
      <c r="AO73" s="17">
        <f>IF(km4_splits_ranks[[#This Row],[91 - 100]]="DNF","DNF",km4_splits_ranks[[#This Row],[90 okr ]]+km4_splits_ranks[[#This Row],[91 - 100]])</f>
        <v>0.18010949074074076</v>
      </c>
      <c r="AP73" s="22">
        <f>IF(km4_splits_ranks[[#This Row],[101 - 105]]="DNF","DNF",km4_splits_ranks[[#This Row],[100 okr ]]+km4_splits_ranks[[#This Row],[101 - 105]])</f>
        <v>0.18982071759259261</v>
      </c>
      <c r="AQ73" s="47">
        <f>IF(km4_splits_ranks[[#This Row],[10 okr ]]="DNF","DNF",RANK(km4_splits_ranks[[#This Row],[10 okr ]],[[10 okr ]],1))</f>
        <v>66</v>
      </c>
      <c r="AR73" s="48">
        <f>IF(km4_splits_ranks[[#This Row],[20 okr ]]="DNF","DNF",RANK(km4_splits_ranks[[#This Row],[20 okr ]],[[20 okr ]],1))</f>
        <v>68</v>
      </c>
      <c r="AS73" s="48">
        <f>IF(km4_splits_ranks[[#This Row],[30 okr ]]="DNF","DNF",RANK(km4_splits_ranks[[#This Row],[30 okr ]],[[30 okr ]],1))</f>
        <v>70</v>
      </c>
      <c r="AT73" s="48">
        <f>IF(km4_splits_ranks[[#This Row],[40 okr ]]="DNF","DNF",RANK(km4_splits_ranks[[#This Row],[40 okr ]],[[40 okr ]],1))</f>
        <v>70</v>
      </c>
      <c r="AU73" s="48">
        <f>IF(km4_splits_ranks[[#This Row],[50 okr ]]="DNF","DNF",RANK(km4_splits_ranks[[#This Row],[50 okr ]],[[50 okr ]],1))</f>
        <v>69</v>
      </c>
      <c r="AV73" s="48">
        <f>IF(km4_splits_ranks[[#This Row],[60 okr ]]="DNF","DNF",RANK(km4_splits_ranks[[#This Row],[60 okr ]],[[60 okr ]],1))</f>
        <v>71</v>
      </c>
      <c r="AW73" s="48">
        <f>IF(km4_splits_ranks[[#This Row],[70 okr ]]="DNF","DNF",RANK(km4_splits_ranks[[#This Row],[70 okr ]],[[70 okr ]],1))</f>
        <v>72</v>
      </c>
      <c r="AX73" s="48">
        <f>IF(km4_splits_ranks[[#This Row],[80 okr ]]="DNF","DNF",RANK(km4_splits_ranks[[#This Row],[80 okr ]],[[80 okr ]],1))</f>
        <v>74</v>
      </c>
      <c r="AY73" s="48">
        <f>IF(km4_splits_ranks[[#This Row],[90 okr ]]="DNF","DNF",RANK(km4_splits_ranks[[#This Row],[90 okr ]],[[90 okr ]],1))</f>
        <v>76</v>
      </c>
      <c r="AZ73" s="48">
        <f>IF(km4_splits_ranks[[#This Row],[100 okr ]]="DNF","DNF",RANK(km4_splits_ranks[[#This Row],[100 okr ]],[[100 okr ]],1))</f>
        <v>73</v>
      </c>
      <c r="BA73" s="156">
        <f>IF(km4_splits_ranks[[#This Row],[105 okr ]]="DNF","DNF",RANK(km4_splits_ranks[[#This Row],[105 okr ]],[[105 okr ]],1))</f>
        <v>74</v>
      </c>
    </row>
    <row r="74" spans="2:53">
      <c r="B74" s="4">
        <f>laps_times[[#This Row],[poř]]</f>
        <v>71</v>
      </c>
      <c r="C74" s="1">
        <f>laps_times[[#This Row],[s.č.]]</f>
        <v>39</v>
      </c>
      <c r="D74" s="1" t="str">
        <f>laps_times[[#This Row],[jméno]]</f>
        <v>Krumer Miroslav</v>
      </c>
      <c r="E74" s="2">
        <f>laps_times[[#This Row],[roč]]</f>
        <v>1949</v>
      </c>
      <c r="F74" s="2" t="str">
        <f>laps_times[[#This Row],[kat]]</f>
        <v>M70</v>
      </c>
      <c r="G74" s="2">
        <f>laps_times[[#This Row],[poř_kat]]</f>
        <v>2</v>
      </c>
      <c r="H74" s="1" t="str">
        <f>IF(ISBLANK(laps_times[[#This Row],[klub]]),"-",laps_times[[#This Row],[klub]])</f>
        <v>MK Ostrov</v>
      </c>
      <c r="I74" s="138">
        <f>laps_times[[#This Row],[celk. čas]]</f>
        <v>0.19019328703703706</v>
      </c>
      <c r="J74" s="28">
        <f>SUM(laps_times[[#This Row],[1]:[10]])</f>
        <v>1.6718518518518515E-2</v>
      </c>
      <c r="K74" s="29">
        <f>SUM(laps_times[[#This Row],[11]:[20]])</f>
        <v>1.6544675925925928E-2</v>
      </c>
      <c r="L74" s="29">
        <f>SUM(laps_times[[#This Row],[21]:[30]])</f>
        <v>1.690324074074074E-2</v>
      </c>
      <c r="M74" s="29">
        <f>SUM(laps_times[[#This Row],[31]:[40]])</f>
        <v>1.7219675925925926E-2</v>
      </c>
      <c r="N74" s="29">
        <f>SUM(laps_times[[#This Row],[41]:[50]])</f>
        <v>1.7760185185185184E-2</v>
      </c>
      <c r="O74" s="29">
        <f>SUM(laps_times[[#This Row],[51]:[60]])</f>
        <v>1.781134259259259E-2</v>
      </c>
      <c r="P74" s="29">
        <f>SUM(laps_times[[#This Row],[61]:[70]])</f>
        <v>1.8258912037037039E-2</v>
      </c>
      <c r="Q74" s="29">
        <f>SUM(laps_times[[#This Row],[71]:[80]])</f>
        <v>1.8706250000000004E-2</v>
      </c>
      <c r="R74" s="29">
        <f>SUM(laps_times[[#This Row],[81]:[90]])</f>
        <v>1.9859027777777774E-2</v>
      </c>
      <c r="S74" s="29">
        <f>SUM(laps_times[[#This Row],[91]:[100]])</f>
        <v>2.0815046296296297E-2</v>
      </c>
      <c r="T74" s="30">
        <f>SUM(laps_times[[#This Row],[101]:[105]])</f>
        <v>9.5966435185185182E-3</v>
      </c>
      <c r="U74" s="44">
        <f>IF(km4_splits_ranks[[#This Row],[1 - 10]]="DNF","DNF",RANK(km4_splits_ranks[[#This Row],[1 - 10]],[1 - 10],1))</f>
        <v>75</v>
      </c>
      <c r="V74" s="45">
        <f>IF(km4_splits_ranks[[#This Row],[11 - 20]]="DNF","DNF",RANK(km4_splits_ranks[[#This Row],[11 - 20]],[11 - 20],1))</f>
        <v>79</v>
      </c>
      <c r="W74" s="45">
        <f>IF(km4_splits_ranks[[#This Row],[21 - 30]]="DNF","DNF",RANK(km4_splits_ranks[[#This Row],[21 - 30]],[21 - 30],1))</f>
        <v>78</v>
      </c>
      <c r="X74" s="45">
        <f>IF(km4_splits_ranks[[#This Row],[31 - 40]]="DNF","DNF",RANK(km4_splits_ranks[[#This Row],[31 - 40]],[31 - 40],1))</f>
        <v>77</v>
      </c>
      <c r="Y74" s="45">
        <f>IF(km4_splits_ranks[[#This Row],[41 - 50]]="DNF","DNF",RANK(km4_splits_ranks[[#This Row],[41 - 50]],[41 - 50],1))</f>
        <v>77</v>
      </c>
      <c r="Z74" s="45">
        <f>IF(km4_splits_ranks[[#This Row],[51 - 60]]="DNF","DNF",RANK(km4_splits_ranks[[#This Row],[51 - 60]],[51 - 60],1))</f>
        <v>73</v>
      </c>
      <c r="AA74" s="45">
        <f>IF(km4_splits_ranks[[#This Row],[61 - 70]]="DNF","DNF",RANK(km4_splits_ranks[[#This Row],[61 - 70]],[61 - 70],1))</f>
        <v>71</v>
      </c>
      <c r="AB74" s="45">
        <f>IF(km4_splits_ranks[[#This Row],[71 - 80]]="DNF","DNF",RANK(km4_splits_ranks[[#This Row],[71 - 80]],[71 - 80],1))</f>
        <v>67</v>
      </c>
      <c r="AC74" s="45">
        <f>IF(km4_splits_ranks[[#This Row],[81 - 90]]="DNF","DNF",RANK(km4_splits_ranks[[#This Row],[81 - 90]],[81 - 90],1))</f>
        <v>73</v>
      </c>
      <c r="AD74" s="45">
        <f>IF(km4_splits_ranks[[#This Row],[91 - 100]]="DNF","DNF",RANK(km4_splits_ranks[[#This Row],[91 - 100]],[91 - 100],1))</f>
        <v>78</v>
      </c>
      <c r="AE74" s="46">
        <f>IF(km4_splits_ranks[[#This Row],[101 - 105]]="DNF","DNF",RANK(km4_splits_ranks[[#This Row],[101 - 105]],[101 - 105],1))</f>
        <v>74</v>
      </c>
      <c r="AF74" s="21">
        <f>km4_splits_ranks[[#This Row],[1 - 10]]</f>
        <v>1.6718518518518515E-2</v>
      </c>
      <c r="AG74" s="17">
        <f>IF(km4_splits_ranks[[#This Row],[11 - 20]]="DNF","DNF",km4_splits_ranks[[#This Row],[10 okr ]]+km4_splits_ranks[[#This Row],[11 - 20]])</f>
        <v>3.3263194444444442E-2</v>
      </c>
      <c r="AH74" s="17">
        <f>IF(km4_splits_ranks[[#This Row],[21 - 30]]="DNF","DNF",km4_splits_ranks[[#This Row],[20 okr ]]+km4_splits_ranks[[#This Row],[21 - 30]])</f>
        <v>5.0166435185185182E-2</v>
      </c>
      <c r="AI74" s="17">
        <f>IF(km4_splits_ranks[[#This Row],[31 - 40]]="DNF","DNF",km4_splits_ranks[[#This Row],[30 okr ]]+km4_splits_ranks[[#This Row],[31 - 40]])</f>
        <v>6.7386111111111105E-2</v>
      </c>
      <c r="AJ74" s="17">
        <f>IF(km4_splits_ranks[[#This Row],[41 - 50]]="DNF","DNF",km4_splits_ranks[[#This Row],[40 okr ]]+km4_splits_ranks[[#This Row],[41 - 50]])</f>
        <v>8.5146296296296289E-2</v>
      </c>
      <c r="AK74" s="17">
        <f>IF(km4_splits_ranks[[#This Row],[51 - 60]]="DNF","DNF",km4_splits_ranks[[#This Row],[50 okr ]]+km4_splits_ranks[[#This Row],[51 - 60]])</f>
        <v>0.10295763888888888</v>
      </c>
      <c r="AL74" s="17">
        <f>IF(km4_splits_ranks[[#This Row],[61 - 70]]="DNF","DNF",km4_splits_ranks[[#This Row],[60 okr ]]+km4_splits_ranks[[#This Row],[61 - 70]])</f>
        <v>0.12121655092592593</v>
      </c>
      <c r="AM74" s="17">
        <f>IF(km4_splits_ranks[[#This Row],[71 - 80]]="DNF","DNF",km4_splits_ranks[[#This Row],[70 okr ]]+km4_splits_ranks[[#This Row],[71 - 80]])</f>
        <v>0.13992280092592593</v>
      </c>
      <c r="AN74" s="17">
        <f>IF(km4_splits_ranks[[#This Row],[81 - 90]]="DNF","DNF",km4_splits_ranks[[#This Row],[80 okr ]]+km4_splits_ranks[[#This Row],[81 - 90]])</f>
        <v>0.15978182870370372</v>
      </c>
      <c r="AO74" s="17">
        <f>IF(km4_splits_ranks[[#This Row],[91 - 100]]="DNF","DNF",km4_splits_ranks[[#This Row],[90 okr ]]+km4_splits_ranks[[#This Row],[91 - 100]])</f>
        <v>0.18059687500000002</v>
      </c>
      <c r="AP74" s="22">
        <f>IF(km4_splits_ranks[[#This Row],[101 - 105]]="DNF","DNF",km4_splits_ranks[[#This Row],[100 okr ]]+km4_splits_ranks[[#This Row],[101 - 105]])</f>
        <v>0.19019351851851854</v>
      </c>
      <c r="AQ74" s="47">
        <f>IF(km4_splits_ranks[[#This Row],[10 okr ]]="DNF","DNF",RANK(km4_splits_ranks[[#This Row],[10 okr ]],[[10 okr ]],1))</f>
        <v>75</v>
      </c>
      <c r="AR74" s="48">
        <f>IF(km4_splits_ranks[[#This Row],[20 okr ]]="DNF","DNF",RANK(km4_splits_ranks[[#This Row],[20 okr ]],[[20 okr ]],1))</f>
        <v>78</v>
      </c>
      <c r="AS74" s="48">
        <f>IF(km4_splits_ranks[[#This Row],[30 okr ]]="DNF","DNF",RANK(km4_splits_ranks[[#This Row],[30 okr ]],[[30 okr ]],1))</f>
        <v>78</v>
      </c>
      <c r="AT74" s="48">
        <f>IF(km4_splits_ranks[[#This Row],[40 okr ]]="DNF","DNF",RANK(km4_splits_ranks[[#This Row],[40 okr ]],[[40 okr ]],1))</f>
        <v>75</v>
      </c>
      <c r="AU74" s="48">
        <f>IF(km4_splits_ranks[[#This Row],[50 okr ]]="DNF","DNF",RANK(km4_splits_ranks[[#This Row],[50 okr ]],[[50 okr ]],1))</f>
        <v>77</v>
      </c>
      <c r="AV74" s="48">
        <f>IF(km4_splits_ranks[[#This Row],[60 okr ]]="DNF","DNF",RANK(km4_splits_ranks[[#This Row],[60 okr ]],[[60 okr ]],1))</f>
        <v>78</v>
      </c>
      <c r="AW74" s="48">
        <f>IF(km4_splits_ranks[[#This Row],[70 okr ]]="DNF","DNF",RANK(km4_splits_ranks[[#This Row],[70 okr ]],[[70 okr ]],1))</f>
        <v>77</v>
      </c>
      <c r="AX74" s="48">
        <f>IF(km4_splits_ranks[[#This Row],[80 okr ]]="DNF","DNF",RANK(km4_splits_ranks[[#This Row],[80 okr ]],[[80 okr ]],1))</f>
        <v>76</v>
      </c>
      <c r="AY74" s="48">
        <f>IF(km4_splits_ranks[[#This Row],[90 okr ]]="DNF","DNF",RANK(km4_splits_ranks[[#This Row],[90 okr ]],[[90 okr ]],1))</f>
        <v>75</v>
      </c>
      <c r="AZ74" s="48">
        <f>IF(km4_splits_ranks[[#This Row],[100 okr ]]="DNF","DNF",RANK(km4_splits_ranks[[#This Row],[100 okr ]],[[100 okr ]],1))</f>
        <v>74</v>
      </c>
      <c r="BA74" s="156">
        <f>IF(km4_splits_ranks[[#This Row],[105 okr ]]="DNF","DNF",RANK(km4_splits_ranks[[#This Row],[105 okr ]],[[105 okr ]],1))</f>
        <v>75</v>
      </c>
    </row>
    <row r="75" spans="2:53">
      <c r="B75" s="4">
        <f>laps_times[[#This Row],[poř]]</f>
        <v>72</v>
      </c>
      <c r="C75" s="1">
        <f>laps_times[[#This Row],[s.č.]]</f>
        <v>40</v>
      </c>
      <c r="D75" s="1" t="str">
        <f>laps_times[[#This Row],[jméno]]</f>
        <v>Kubičková Eliška Anna</v>
      </c>
      <c r="E75" s="2">
        <f>laps_times[[#This Row],[roč]]</f>
        <v>1966</v>
      </c>
      <c r="F75" s="2" t="str">
        <f>laps_times[[#This Row],[kat]]</f>
        <v>Z2</v>
      </c>
      <c r="G75" s="2">
        <f>laps_times[[#This Row],[poř_kat]]</f>
        <v>5</v>
      </c>
      <c r="H75" s="1" t="str">
        <f>IF(ISBLANK(laps_times[[#This Row],[klub]]),"-",laps_times[[#This Row],[klub]])</f>
        <v>SC MARATHON PLZEŇ</v>
      </c>
      <c r="I75" s="138">
        <f>laps_times[[#This Row],[celk. čas]]</f>
        <v>0.19041898148148148</v>
      </c>
      <c r="J75" s="28">
        <f>SUM(laps_times[[#This Row],[1]:[10]])</f>
        <v>1.8623148148148149E-2</v>
      </c>
      <c r="K75" s="29">
        <f>SUM(laps_times[[#This Row],[11]:[20]])</f>
        <v>1.7583564814814812E-2</v>
      </c>
      <c r="L75" s="29">
        <f>SUM(laps_times[[#This Row],[21]:[30]])</f>
        <v>1.7214120370370369E-2</v>
      </c>
      <c r="M75" s="29">
        <f>SUM(laps_times[[#This Row],[31]:[40]])</f>
        <v>1.696423611111111E-2</v>
      </c>
      <c r="N75" s="29">
        <f>SUM(laps_times[[#This Row],[41]:[50]])</f>
        <v>1.6923958333333333E-2</v>
      </c>
      <c r="O75" s="29">
        <f>SUM(laps_times[[#This Row],[51]:[60]])</f>
        <v>1.7223958333333334E-2</v>
      </c>
      <c r="P75" s="29">
        <f>SUM(laps_times[[#This Row],[61]:[70]])</f>
        <v>1.8015162037037034E-2</v>
      </c>
      <c r="Q75" s="29">
        <f>SUM(laps_times[[#This Row],[71]:[80]])</f>
        <v>1.937476851851852E-2</v>
      </c>
      <c r="R75" s="29">
        <f>SUM(laps_times[[#This Row],[81]:[90]])</f>
        <v>1.9645138888888893E-2</v>
      </c>
      <c r="S75" s="29">
        <f>SUM(laps_times[[#This Row],[91]:[100]])</f>
        <v>1.9308912037037034E-2</v>
      </c>
      <c r="T75" s="30">
        <f>SUM(laps_times[[#This Row],[101]:[105]])</f>
        <v>9.5421296296296296E-3</v>
      </c>
      <c r="U75" s="44">
        <f>IF(km4_splits_ranks[[#This Row],[1 - 10]]="DNF","DNF",RANK(km4_splits_ranks[[#This Row],[1 - 10]],[1 - 10],1))</f>
        <v>85</v>
      </c>
      <c r="V75" s="45">
        <f>IF(km4_splits_ranks[[#This Row],[11 - 20]]="DNF","DNF",RANK(km4_splits_ranks[[#This Row],[11 - 20]],[11 - 20],1))</f>
        <v>85</v>
      </c>
      <c r="W75" s="45">
        <f>IF(km4_splits_ranks[[#This Row],[21 - 30]]="DNF","DNF",RANK(km4_splits_ranks[[#This Row],[21 - 30]],[21 - 30],1))</f>
        <v>80</v>
      </c>
      <c r="X75" s="45">
        <f>IF(km4_splits_ranks[[#This Row],[31 - 40]]="DNF","DNF",RANK(km4_splits_ranks[[#This Row],[31 - 40]],[31 - 40],1))</f>
        <v>76</v>
      </c>
      <c r="Y75" s="45">
        <f>IF(km4_splits_ranks[[#This Row],[41 - 50]]="DNF","DNF",RANK(km4_splits_ranks[[#This Row],[41 - 50]],[41 - 50],1))</f>
        <v>72</v>
      </c>
      <c r="Z75" s="45">
        <f>IF(km4_splits_ranks[[#This Row],[51 - 60]]="DNF","DNF",RANK(km4_splits_ranks[[#This Row],[51 - 60]],[51 - 60],1))</f>
        <v>67</v>
      </c>
      <c r="AA75" s="45">
        <f>IF(km4_splits_ranks[[#This Row],[61 - 70]]="DNF","DNF",RANK(km4_splits_ranks[[#This Row],[61 - 70]],[61 - 70],1))</f>
        <v>66</v>
      </c>
      <c r="AB75" s="45">
        <f>IF(km4_splits_ranks[[#This Row],[71 - 80]]="DNF","DNF",RANK(km4_splits_ranks[[#This Row],[71 - 80]],[71 - 80],1))</f>
        <v>72</v>
      </c>
      <c r="AC75" s="45">
        <f>IF(km4_splits_ranks[[#This Row],[81 - 90]]="DNF","DNF",RANK(km4_splits_ranks[[#This Row],[81 - 90]],[81 - 90],1))</f>
        <v>72</v>
      </c>
      <c r="AD75" s="45">
        <f>IF(km4_splits_ranks[[#This Row],[91 - 100]]="DNF","DNF",RANK(km4_splits_ranks[[#This Row],[91 - 100]],[91 - 100],1))</f>
        <v>63</v>
      </c>
      <c r="AE75" s="46">
        <f>IF(km4_splits_ranks[[#This Row],[101 - 105]]="DNF","DNF",RANK(km4_splits_ranks[[#This Row],[101 - 105]],[101 - 105],1))</f>
        <v>70</v>
      </c>
      <c r="AF75" s="21">
        <f>km4_splits_ranks[[#This Row],[1 - 10]]</f>
        <v>1.8623148148148149E-2</v>
      </c>
      <c r="AG75" s="17">
        <f>IF(km4_splits_ranks[[#This Row],[11 - 20]]="DNF","DNF",km4_splits_ranks[[#This Row],[10 okr ]]+km4_splits_ranks[[#This Row],[11 - 20]])</f>
        <v>3.6206712962962961E-2</v>
      </c>
      <c r="AH75" s="17">
        <f>IF(km4_splits_ranks[[#This Row],[21 - 30]]="DNF","DNF",km4_splits_ranks[[#This Row],[20 okr ]]+km4_splits_ranks[[#This Row],[21 - 30]])</f>
        <v>5.3420833333333334E-2</v>
      </c>
      <c r="AI75" s="17">
        <f>IF(km4_splits_ranks[[#This Row],[31 - 40]]="DNF","DNF",km4_splits_ranks[[#This Row],[30 okr ]]+km4_splits_ranks[[#This Row],[31 - 40]])</f>
        <v>7.0385069444444448E-2</v>
      </c>
      <c r="AJ75" s="17">
        <f>IF(km4_splits_ranks[[#This Row],[41 - 50]]="DNF","DNF",km4_splits_ranks[[#This Row],[40 okr ]]+km4_splits_ranks[[#This Row],[41 - 50]])</f>
        <v>8.7309027777777784E-2</v>
      </c>
      <c r="AK75" s="17">
        <f>IF(km4_splits_ranks[[#This Row],[51 - 60]]="DNF","DNF",km4_splits_ranks[[#This Row],[50 okr ]]+km4_splits_ranks[[#This Row],[51 - 60]])</f>
        <v>0.10453298611111111</v>
      </c>
      <c r="AL75" s="17">
        <f>IF(km4_splits_ranks[[#This Row],[61 - 70]]="DNF","DNF",km4_splits_ranks[[#This Row],[60 okr ]]+km4_splits_ranks[[#This Row],[61 - 70]])</f>
        <v>0.12254814814814816</v>
      </c>
      <c r="AM75" s="17">
        <f>IF(km4_splits_ranks[[#This Row],[71 - 80]]="DNF","DNF",km4_splits_ranks[[#This Row],[70 okr ]]+km4_splits_ranks[[#This Row],[71 - 80]])</f>
        <v>0.14192291666666668</v>
      </c>
      <c r="AN75" s="17">
        <f>IF(km4_splits_ranks[[#This Row],[81 - 90]]="DNF","DNF",km4_splits_ranks[[#This Row],[80 okr ]]+km4_splits_ranks[[#This Row],[81 - 90]])</f>
        <v>0.16156805555555556</v>
      </c>
      <c r="AO75" s="17">
        <f>IF(km4_splits_ranks[[#This Row],[91 - 100]]="DNF","DNF",km4_splits_ranks[[#This Row],[90 okr ]]+km4_splits_ranks[[#This Row],[91 - 100]])</f>
        <v>0.18087696759259259</v>
      </c>
      <c r="AP75" s="22">
        <f>IF(km4_splits_ranks[[#This Row],[101 - 105]]="DNF","DNF",km4_splits_ranks[[#This Row],[100 okr ]]+km4_splits_ranks[[#This Row],[101 - 105]])</f>
        <v>0.19041909722222222</v>
      </c>
      <c r="AQ75" s="47">
        <f>IF(km4_splits_ranks[[#This Row],[10 okr ]]="DNF","DNF",RANK(km4_splits_ranks[[#This Row],[10 okr ]],[[10 okr ]],1))</f>
        <v>85</v>
      </c>
      <c r="AR75" s="48">
        <f>IF(km4_splits_ranks[[#This Row],[20 okr ]]="DNF","DNF",RANK(km4_splits_ranks[[#This Row],[20 okr ]],[[20 okr ]],1))</f>
        <v>86</v>
      </c>
      <c r="AS75" s="48">
        <f>IF(km4_splits_ranks[[#This Row],[30 okr ]]="DNF","DNF",RANK(km4_splits_ranks[[#This Row],[30 okr ]],[[30 okr ]],1))</f>
        <v>85</v>
      </c>
      <c r="AT75" s="48">
        <f>IF(km4_splits_ranks[[#This Row],[40 okr ]]="DNF","DNF",RANK(km4_splits_ranks[[#This Row],[40 okr ]],[[40 okr ]],1))</f>
        <v>81</v>
      </c>
      <c r="AU75" s="48">
        <f>IF(km4_splits_ranks[[#This Row],[50 okr ]]="DNF","DNF",RANK(km4_splits_ranks[[#This Row],[50 okr ]],[[50 okr ]],1))</f>
        <v>79</v>
      </c>
      <c r="AV75" s="48">
        <f>IF(km4_splits_ranks[[#This Row],[60 okr ]]="DNF","DNF",RANK(km4_splits_ranks[[#This Row],[60 okr ]],[[60 okr ]],1))</f>
        <v>80</v>
      </c>
      <c r="AW75" s="48">
        <f>IF(km4_splits_ranks[[#This Row],[70 okr ]]="DNF","DNF",RANK(km4_splits_ranks[[#This Row],[70 okr ]],[[70 okr ]],1))</f>
        <v>79</v>
      </c>
      <c r="AX75" s="48">
        <f>IF(km4_splits_ranks[[#This Row],[80 okr ]]="DNF","DNF",RANK(km4_splits_ranks[[#This Row],[80 okr ]],[[80 okr ]],1))</f>
        <v>78</v>
      </c>
      <c r="AY75" s="48">
        <f>IF(km4_splits_ranks[[#This Row],[90 okr ]]="DNF","DNF",RANK(km4_splits_ranks[[#This Row],[90 okr ]],[[90 okr ]],1))</f>
        <v>77</v>
      </c>
      <c r="AZ75" s="48">
        <f>IF(km4_splits_ranks[[#This Row],[100 okr ]]="DNF","DNF",RANK(km4_splits_ranks[[#This Row],[100 okr ]],[[100 okr ]],1))</f>
        <v>75</v>
      </c>
      <c r="BA75" s="156">
        <f>IF(km4_splits_ranks[[#This Row],[105 okr ]]="DNF","DNF",RANK(km4_splits_ranks[[#This Row],[105 okr ]],[[105 okr ]],1))</f>
        <v>76</v>
      </c>
    </row>
    <row r="76" spans="2:53">
      <c r="B76" s="4">
        <f>laps_times[[#This Row],[poř]]</f>
        <v>73</v>
      </c>
      <c r="C76" s="1">
        <f>laps_times[[#This Row],[s.č.]]</f>
        <v>2</v>
      </c>
      <c r="D76" s="1" t="str">
        <f>laps_times[[#This Row],[jméno]]</f>
        <v>Aigner Günther</v>
      </c>
      <c r="E76" s="2">
        <f>laps_times[[#This Row],[roč]]</f>
        <v>1960</v>
      </c>
      <c r="F76" s="2" t="str">
        <f>laps_times[[#This Row],[kat]]</f>
        <v>M50</v>
      </c>
      <c r="G76" s="2">
        <f>laps_times[[#This Row],[poř_kat]]</f>
        <v>12</v>
      </c>
      <c r="H76" s="1" t="str">
        <f>IF(ISBLANK(laps_times[[#This Row],[klub]]),"-",laps_times[[#This Row],[klub]])</f>
        <v>Laufstammtisch Flotte Sohle</v>
      </c>
      <c r="I76" s="138">
        <f>laps_times[[#This Row],[celk. čas]]</f>
        <v>0.1910914351851852</v>
      </c>
      <c r="J76" s="28">
        <f>SUM(laps_times[[#This Row],[1]:[10]])</f>
        <v>1.7615162037037037E-2</v>
      </c>
      <c r="K76" s="29">
        <f>SUM(laps_times[[#This Row],[11]:[20]])</f>
        <v>1.6594212962962963E-2</v>
      </c>
      <c r="L76" s="29">
        <f>SUM(laps_times[[#This Row],[21]:[30]])</f>
        <v>1.666273148148148E-2</v>
      </c>
      <c r="M76" s="29">
        <f>SUM(laps_times[[#This Row],[31]:[40]])</f>
        <v>1.6778703703703705E-2</v>
      </c>
      <c r="N76" s="29">
        <f>SUM(laps_times[[#This Row],[41]:[50]])</f>
        <v>1.6923726851851853E-2</v>
      </c>
      <c r="O76" s="29">
        <f>SUM(laps_times[[#This Row],[51]:[60]])</f>
        <v>1.7589930555555553E-2</v>
      </c>
      <c r="P76" s="29">
        <f>SUM(laps_times[[#This Row],[61]:[70]])</f>
        <v>1.8760648148148151E-2</v>
      </c>
      <c r="Q76" s="29">
        <f>SUM(laps_times[[#This Row],[71]:[80]])</f>
        <v>2.0861342592592591E-2</v>
      </c>
      <c r="R76" s="29">
        <f>SUM(laps_times[[#This Row],[81]:[90]])</f>
        <v>2.0082754629629627E-2</v>
      </c>
      <c r="S76" s="29">
        <f>SUM(laps_times[[#This Row],[91]:[100]])</f>
        <v>2.0052546296296297E-2</v>
      </c>
      <c r="T76" s="30">
        <f>SUM(laps_times[[#This Row],[101]:[105]])</f>
        <v>9.1693287037037038E-3</v>
      </c>
      <c r="U76" s="44">
        <f>IF(km4_splits_ranks[[#This Row],[1 - 10]]="DNF","DNF",RANK(km4_splits_ranks[[#This Row],[1 - 10]],[1 - 10],1))</f>
        <v>82</v>
      </c>
      <c r="V76" s="45">
        <f>IF(km4_splits_ranks[[#This Row],[11 - 20]]="DNF","DNF",RANK(km4_splits_ranks[[#This Row],[11 - 20]],[11 - 20],1))</f>
        <v>80</v>
      </c>
      <c r="W76" s="45">
        <f>IF(km4_splits_ranks[[#This Row],[21 - 30]]="DNF","DNF",RANK(km4_splits_ranks[[#This Row],[21 - 30]],[21 - 30],1))</f>
        <v>75</v>
      </c>
      <c r="X76" s="45">
        <f>IF(km4_splits_ranks[[#This Row],[31 - 40]]="DNF","DNF",RANK(km4_splits_ranks[[#This Row],[31 - 40]],[31 - 40],1))</f>
        <v>72</v>
      </c>
      <c r="Y76" s="45">
        <f>IF(km4_splits_ranks[[#This Row],[41 - 50]]="DNF","DNF",RANK(km4_splits_ranks[[#This Row],[41 - 50]],[41 - 50],1))</f>
        <v>71</v>
      </c>
      <c r="Z76" s="45">
        <f>IF(km4_splits_ranks[[#This Row],[51 - 60]]="DNF","DNF",RANK(km4_splits_ranks[[#This Row],[51 - 60]],[51 - 60],1))</f>
        <v>72</v>
      </c>
      <c r="AA76" s="45">
        <f>IF(km4_splits_ranks[[#This Row],[61 - 70]]="DNF","DNF",RANK(km4_splits_ranks[[#This Row],[61 - 70]],[61 - 70],1))</f>
        <v>73</v>
      </c>
      <c r="AB76" s="45">
        <f>IF(km4_splits_ranks[[#This Row],[71 - 80]]="DNF","DNF",RANK(km4_splits_ranks[[#This Row],[71 - 80]],[71 - 80],1))</f>
        <v>83</v>
      </c>
      <c r="AC76" s="45">
        <f>IF(km4_splits_ranks[[#This Row],[81 - 90]]="DNF","DNF",RANK(km4_splits_ranks[[#This Row],[81 - 90]],[81 - 90],1))</f>
        <v>76</v>
      </c>
      <c r="AD76" s="45">
        <f>IF(km4_splits_ranks[[#This Row],[91 - 100]]="DNF","DNF",RANK(km4_splits_ranks[[#This Row],[91 - 100]],[91 - 100],1))</f>
        <v>74</v>
      </c>
      <c r="AE76" s="46">
        <f>IF(km4_splits_ranks[[#This Row],[101 - 105]]="DNF","DNF",RANK(km4_splits_ranks[[#This Row],[101 - 105]],[101 - 105],1))</f>
        <v>63</v>
      </c>
      <c r="AF76" s="21">
        <f>km4_splits_ranks[[#This Row],[1 - 10]]</f>
        <v>1.7615162037037037E-2</v>
      </c>
      <c r="AG76" s="17">
        <f>IF(km4_splits_ranks[[#This Row],[11 - 20]]="DNF","DNF",km4_splits_ranks[[#This Row],[10 okr ]]+km4_splits_ranks[[#This Row],[11 - 20]])</f>
        <v>3.4209375E-2</v>
      </c>
      <c r="AH76" s="17">
        <f>IF(km4_splits_ranks[[#This Row],[21 - 30]]="DNF","DNF",km4_splits_ranks[[#This Row],[20 okr ]]+km4_splits_ranks[[#This Row],[21 - 30]])</f>
        <v>5.087210648148148E-2</v>
      </c>
      <c r="AI76" s="17">
        <f>IF(km4_splits_ranks[[#This Row],[31 - 40]]="DNF","DNF",km4_splits_ranks[[#This Row],[30 okr ]]+km4_splits_ranks[[#This Row],[31 - 40]])</f>
        <v>6.7650810185185178E-2</v>
      </c>
      <c r="AJ76" s="17">
        <f>IF(km4_splits_ranks[[#This Row],[41 - 50]]="DNF","DNF",km4_splits_ranks[[#This Row],[40 okr ]]+km4_splits_ranks[[#This Row],[41 - 50]])</f>
        <v>8.4574537037037031E-2</v>
      </c>
      <c r="AK76" s="17">
        <f>IF(km4_splits_ranks[[#This Row],[51 - 60]]="DNF","DNF",km4_splits_ranks[[#This Row],[50 okr ]]+km4_splits_ranks[[#This Row],[51 - 60]])</f>
        <v>0.10216446759259258</v>
      </c>
      <c r="AL76" s="17">
        <f>IF(km4_splits_ranks[[#This Row],[61 - 70]]="DNF","DNF",km4_splits_ranks[[#This Row],[60 okr ]]+km4_splits_ranks[[#This Row],[61 - 70]])</f>
        <v>0.12092511574074073</v>
      </c>
      <c r="AM76" s="17">
        <f>IF(km4_splits_ranks[[#This Row],[71 - 80]]="DNF","DNF",km4_splits_ranks[[#This Row],[70 okr ]]+km4_splits_ranks[[#This Row],[71 - 80]])</f>
        <v>0.14178645833333331</v>
      </c>
      <c r="AN76" s="17">
        <f>IF(km4_splits_ranks[[#This Row],[81 - 90]]="DNF","DNF",km4_splits_ranks[[#This Row],[80 okr ]]+km4_splits_ranks[[#This Row],[81 - 90]])</f>
        <v>0.16186921296296294</v>
      </c>
      <c r="AO76" s="17">
        <f>IF(km4_splits_ranks[[#This Row],[91 - 100]]="DNF","DNF",km4_splits_ranks[[#This Row],[90 okr ]]+km4_splits_ranks[[#This Row],[91 - 100]])</f>
        <v>0.18192175925925924</v>
      </c>
      <c r="AP76" s="22">
        <f>IF(km4_splits_ranks[[#This Row],[101 - 105]]="DNF","DNF",km4_splits_ranks[[#This Row],[100 okr ]]+km4_splits_ranks[[#This Row],[101 - 105]])</f>
        <v>0.19109108796296295</v>
      </c>
      <c r="AQ76" s="47">
        <f>IF(km4_splits_ranks[[#This Row],[10 okr ]]="DNF","DNF",RANK(km4_splits_ranks[[#This Row],[10 okr ]],[[10 okr ]],1))</f>
        <v>82</v>
      </c>
      <c r="AR76" s="48">
        <f>IF(km4_splits_ranks[[#This Row],[20 okr ]]="DNF","DNF",RANK(km4_splits_ranks[[#This Row],[20 okr ]],[[20 okr ]],1))</f>
        <v>80</v>
      </c>
      <c r="AS76" s="48">
        <f>IF(km4_splits_ranks[[#This Row],[30 okr ]]="DNF","DNF",RANK(km4_splits_ranks[[#This Row],[30 okr ]],[[30 okr ]],1))</f>
        <v>79</v>
      </c>
      <c r="AT76" s="48">
        <f>IF(km4_splits_ranks[[#This Row],[40 okr ]]="DNF","DNF",RANK(km4_splits_ranks[[#This Row],[40 okr ]],[[40 okr ]],1))</f>
        <v>78</v>
      </c>
      <c r="AU76" s="48">
        <f>IF(km4_splits_ranks[[#This Row],[50 okr ]]="DNF","DNF",RANK(km4_splits_ranks[[#This Row],[50 okr ]],[[50 okr ]],1))</f>
        <v>76</v>
      </c>
      <c r="AV76" s="48">
        <f>IF(km4_splits_ranks[[#This Row],[60 okr ]]="DNF","DNF",RANK(km4_splits_ranks[[#This Row],[60 okr ]],[[60 okr ]],1))</f>
        <v>77</v>
      </c>
      <c r="AW76" s="48">
        <f>IF(km4_splits_ranks[[#This Row],[70 okr ]]="DNF","DNF",RANK(km4_splits_ranks[[#This Row],[70 okr ]],[[70 okr ]],1))</f>
        <v>76</v>
      </c>
      <c r="AX76" s="48">
        <f>IF(km4_splits_ranks[[#This Row],[80 okr ]]="DNF","DNF",RANK(km4_splits_ranks[[#This Row],[80 okr ]],[[80 okr ]],1))</f>
        <v>77</v>
      </c>
      <c r="AY76" s="48">
        <f>IF(km4_splits_ranks[[#This Row],[90 okr ]]="DNF","DNF",RANK(km4_splits_ranks[[#This Row],[90 okr ]],[[90 okr ]],1))</f>
        <v>78</v>
      </c>
      <c r="AZ76" s="48">
        <f>IF(km4_splits_ranks[[#This Row],[100 okr ]]="DNF","DNF",RANK(km4_splits_ranks[[#This Row],[100 okr ]],[[100 okr ]],1))</f>
        <v>78</v>
      </c>
      <c r="BA76" s="156">
        <f>IF(km4_splits_ranks[[#This Row],[105 okr ]]="DNF","DNF",RANK(km4_splits_ranks[[#This Row],[105 okr ]],[[105 okr ]],1))</f>
        <v>77</v>
      </c>
    </row>
    <row r="77" spans="2:53">
      <c r="B77" s="4">
        <f>laps_times[[#This Row],[poř]]</f>
        <v>74</v>
      </c>
      <c r="C77" s="1">
        <f>laps_times[[#This Row],[s.č.]]</f>
        <v>5</v>
      </c>
      <c r="D77" s="1" t="str">
        <f>laps_times[[#This Row],[jméno]]</f>
        <v>Bokarev Aleksandar</v>
      </c>
      <c r="E77" s="2">
        <f>laps_times[[#This Row],[roč]]</f>
        <v>1964</v>
      </c>
      <c r="F77" s="2" t="str">
        <f>laps_times[[#This Row],[kat]]</f>
        <v>M50</v>
      </c>
      <c r="G77" s="2">
        <f>laps_times[[#This Row],[poř_kat]]</f>
        <v>13</v>
      </c>
      <c r="H77" s="1" t="str">
        <f>IF(ISBLANK(laps_times[[#This Row],[klub]]),"-",laps_times[[#This Row],[klub]])</f>
        <v>OAK Beograd</v>
      </c>
      <c r="I77" s="138">
        <f>laps_times[[#This Row],[celk. čas]]</f>
        <v>0.19149768518518517</v>
      </c>
      <c r="J77" s="28">
        <f>SUM(laps_times[[#This Row],[1]:[10]])</f>
        <v>1.6128472222222221E-2</v>
      </c>
      <c r="K77" s="29">
        <f>SUM(laps_times[[#This Row],[11]:[20]])</f>
        <v>1.5615740740740739E-2</v>
      </c>
      <c r="L77" s="29">
        <f>SUM(laps_times[[#This Row],[21]:[30]])</f>
        <v>1.6360648148148152E-2</v>
      </c>
      <c r="M77" s="29">
        <f>SUM(laps_times[[#This Row],[31]:[40]])</f>
        <v>1.6955787037037037E-2</v>
      </c>
      <c r="N77" s="29">
        <f>SUM(laps_times[[#This Row],[41]:[50]])</f>
        <v>1.7996874999999999E-2</v>
      </c>
      <c r="O77" s="29">
        <f>SUM(laps_times[[#This Row],[51]:[60]])</f>
        <v>1.9015972222222222E-2</v>
      </c>
      <c r="P77" s="29">
        <f>SUM(laps_times[[#This Row],[61]:[70]])</f>
        <v>1.9618750000000001E-2</v>
      </c>
      <c r="Q77" s="29">
        <f>SUM(laps_times[[#This Row],[71]:[80]])</f>
        <v>2.0370949074074076E-2</v>
      </c>
      <c r="R77" s="29">
        <f>SUM(laps_times[[#This Row],[81]:[90]])</f>
        <v>1.9940509259259259E-2</v>
      </c>
      <c r="S77" s="29">
        <f>SUM(laps_times[[#This Row],[91]:[100]])</f>
        <v>1.9714467592592592E-2</v>
      </c>
      <c r="T77" s="30">
        <f>SUM(laps_times[[#This Row],[101]:[105]])</f>
        <v>9.7799768518518505E-3</v>
      </c>
      <c r="U77" s="44">
        <f>IF(km4_splits_ranks[[#This Row],[1 - 10]]="DNF","DNF",RANK(km4_splits_ranks[[#This Row],[1 - 10]],[1 - 10],1))</f>
        <v>71</v>
      </c>
      <c r="V77" s="45">
        <f>IF(km4_splits_ranks[[#This Row],[11 - 20]]="DNF","DNF",RANK(km4_splits_ranks[[#This Row],[11 - 20]],[11 - 20],1))</f>
        <v>71</v>
      </c>
      <c r="W77" s="45">
        <f>IF(km4_splits_ranks[[#This Row],[21 - 30]]="DNF","DNF",RANK(km4_splits_ranks[[#This Row],[21 - 30]],[21 - 30],1))</f>
        <v>73</v>
      </c>
      <c r="X77" s="45">
        <f>IF(km4_splits_ranks[[#This Row],[31 - 40]]="DNF","DNF",RANK(km4_splits_ranks[[#This Row],[31 - 40]],[31 - 40],1))</f>
        <v>75</v>
      </c>
      <c r="Y77" s="45">
        <f>IF(km4_splits_ranks[[#This Row],[41 - 50]]="DNF","DNF",RANK(km4_splits_ranks[[#This Row],[41 - 50]],[41 - 50],1))</f>
        <v>80</v>
      </c>
      <c r="Z77" s="45">
        <f>IF(km4_splits_ranks[[#This Row],[51 - 60]]="DNF","DNF",RANK(km4_splits_ranks[[#This Row],[51 - 60]],[51 - 60],1))</f>
        <v>83</v>
      </c>
      <c r="AA77" s="45">
        <f>IF(km4_splits_ranks[[#This Row],[61 - 70]]="DNF","DNF",RANK(km4_splits_ranks[[#This Row],[61 - 70]],[61 - 70],1))</f>
        <v>81</v>
      </c>
      <c r="AB77" s="45">
        <f>IF(km4_splits_ranks[[#This Row],[71 - 80]]="DNF","DNF",RANK(km4_splits_ranks[[#This Row],[71 - 80]],[71 - 80],1))</f>
        <v>79</v>
      </c>
      <c r="AC77" s="45">
        <f>IF(km4_splits_ranks[[#This Row],[81 - 90]]="DNF","DNF",RANK(km4_splits_ranks[[#This Row],[81 - 90]],[81 - 90],1))</f>
        <v>75</v>
      </c>
      <c r="AD77" s="45">
        <f>IF(km4_splits_ranks[[#This Row],[91 - 100]]="DNF","DNF",RANK(km4_splits_ranks[[#This Row],[91 - 100]],[91 - 100],1))</f>
        <v>70</v>
      </c>
      <c r="AE77" s="46">
        <f>IF(km4_splits_ranks[[#This Row],[101 - 105]]="DNF","DNF",RANK(km4_splits_ranks[[#This Row],[101 - 105]],[101 - 105],1))</f>
        <v>77</v>
      </c>
      <c r="AF77" s="21">
        <f>km4_splits_ranks[[#This Row],[1 - 10]]</f>
        <v>1.6128472222222221E-2</v>
      </c>
      <c r="AG77" s="17">
        <f>IF(km4_splits_ranks[[#This Row],[11 - 20]]="DNF","DNF",km4_splits_ranks[[#This Row],[10 okr ]]+km4_splits_ranks[[#This Row],[11 - 20]])</f>
        <v>3.174421296296296E-2</v>
      </c>
      <c r="AH77" s="17">
        <f>IF(km4_splits_ranks[[#This Row],[21 - 30]]="DNF","DNF",km4_splits_ranks[[#This Row],[20 okr ]]+km4_splits_ranks[[#This Row],[21 - 30]])</f>
        <v>4.8104861111111112E-2</v>
      </c>
      <c r="AI77" s="17">
        <f>IF(km4_splits_ranks[[#This Row],[31 - 40]]="DNF","DNF",km4_splits_ranks[[#This Row],[30 okr ]]+km4_splits_ranks[[#This Row],[31 - 40]])</f>
        <v>6.5060648148148145E-2</v>
      </c>
      <c r="AJ77" s="17">
        <f>IF(km4_splits_ranks[[#This Row],[41 - 50]]="DNF","DNF",km4_splits_ranks[[#This Row],[40 okr ]]+km4_splits_ranks[[#This Row],[41 - 50]])</f>
        <v>8.3057523148148141E-2</v>
      </c>
      <c r="AK77" s="17">
        <f>IF(km4_splits_ranks[[#This Row],[51 - 60]]="DNF","DNF",km4_splits_ranks[[#This Row],[50 okr ]]+km4_splits_ranks[[#This Row],[51 - 60]])</f>
        <v>0.10207349537037036</v>
      </c>
      <c r="AL77" s="17">
        <f>IF(km4_splits_ranks[[#This Row],[61 - 70]]="DNF","DNF",km4_splits_ranks[[#This Row],[60 okr ]]+km4_splits_ranks[[#This Row],[61 - 70]])</f>
        <v>0.12169224537037036</v>
      </c>
      <c r="AM77" s="17">
        <f>IF(km4_splits_ranks[[#This Row],[71 - 80]]="DNF","DNF",km4_splits_ranks[[#This Row],[70 okr ]]+km4_splits_ranks[[#This Row],[71 - 80]])</f>
        <v>0.14206319444444443</v>
      </c>
      <c r="AN77" s="17">
        <f>IF(km4_splits_ranks[[#This Row],[81 - 90]]="DNF","DNF",km4_splits_ranks[[#This Row],[80 okr ]]+km4_splits_ranks[[#This Row],[81 - 90]])</f>
        <v>0.16200370370370368</v>
      </c>
      <c r="AO77" s="17">
        <f>IF(km4_splits_ranks[[#This Row],[91 - 100]]="DNF","DNF",km4_splits_ranks[[#This Row],[90 okr ]]+km4_splits_ranks[[#This Row],[91 - 100]])</f>
        <v>0.18171817129629628</v>
      </c>
      <c r="AP77" s="22">
        <f>IF(km4_splits_ranks[[#This Row],[101 - 105]]="DNF","DNF",km4_splits_ranks[[#This Row],[100 okr ]]+km4_splits_ranks[[#This Row],[101 - 105]])</f>
        <v>0.19149814814814814</v>
      </c>
      <c r="AQ77" s="47">
        <f>IF(km4_splits_ranks[[#This Row],[10 okr ]]="DNF","DNF",RANK(km4_splits_ranks[[#This Row],[10 okr ]],[[10 okr ]],1))</f>
        <v>71</v>
      </c>
      <c r="AR77" s="48">
        <f>IF(km4_splits_ranks[[#This Row],[20 okr ]]="DNF","DNF",RANK(km4_splits_ranks[[#This Row],[20 okr ]],[[20 okr ]],1))</f>
        <v>72</v>
      </c>
      <c r="AS77" s="48">
        <f>IF(km4_splits_ranks[[#This Row],[30 okr ]]="DNF","DNF",RANK(km4_splits_ranks[[#This Row],[30 okr ]],[[30 okr ]],1))</f>
        <v>72</v>
      </c>
      <c r="AT77" s="48">
        <f>IF(km4_splits_ranks[[#This Row],[40 okr ]]="DNF","DNF",RANK(km4_splits_ranks[[#This Row],[40 okr ]],[[40 okr ]],1))</f>
        <v>71</v>
      </c>
      <c r="AU77" s="48">
        <f>IF(km4_splits_ranks[[#This Row],[50 okr ]]="DNF","DNF",RANK(km4_splits_ranks[[#This Row],[50 okr ]],[[50 okr ]],1))</f>
        <v>73</v>
      </c>
      <c r="AV77" s="48">
        <f>IF(km4_splits_ranks[[#This Row],[60 okr ]]="DNF","DNF",RANK(km4_splits_ranks[[#This Row],[60 okr ]],[[60 okr ]],1))</f>
        <v>76</v>
      </c>
      <c r="AW77" s="48">
        <f>IF(km4_splits_ranks[[#This Row],[70 okr ]]="DNF","DNF",RANK(km4_splits_ranks[[#This Row],[70 okr ]],[[70 okr ]],1))</f>
        <v>78</v>
      </c>
      <c r="AX77" s="48">
        <f>IF(km4_splits_ranks[[#This Row],[80 okr ]]="DNF","DNF",RANK(km4_splits_ranks[[#This Row],[80 okr ]],[[80 okr ]],1))</f>
        <v>79</v>
      </c>
      <c r="AY77" s="48">
        <f>IF(km4_splits_ranks[[#This Row],[90 okr ]]="DNF","DNF",RANK(km4_splits_ranks[[#This Row],[90 okr ]],[[90 okr ]],1))</f>
        <v>79</v>
      </c>
      <c r="AZ77" s="48">
        <f>IF(km4_splits_ranks[[#This Row],[100 okr ]]="DNF","DNF",RANK(km4_splits_ranks[[#This Row],[100 okr ]],[[100 okr ]],1))</f>
        <v>77</v>
      </c>
      <c r="BA77" s="156">
        <f>IF(km4_splits_ranks[[#This Row],[105 okr ]]="DNF","DNF",RANK(km4_splits_ranks[[#This Row],[105 okr ]],[[105 okr ]],1))</f>
        <v>78</v>
      </c>
    </row>
    <row r="78" spans="2:53">
      <c r="B78" s="4">
        <f>laps_times[[#This Row],[poř]]</f>
        <v>75</v>
      </c>
      <c r="C78" s="1">
        <f>laps_times[[#This Row],[s.č.]]</f>
        <v>42</v>
      </c>
      <c r="D78" s="1" t="str">
        <f>laps_times[[#This Row],[jméno]]</f>
        <v>Smažíková Alena</v>
      </c>
      <c r="E78" s="2">
        <f>laps_times[[#This Row],[roč]]</f>
        <v>1973</v>
      </c>
      <c r="F78" s="2" t="str">
        <f>laps_times[[#This Row],[kat]]</f>
        <v>Z2</v>
      </c>
      <c r="G78" s="2">
        <f>laps_times[[#This Row],[poř_kat]]</f>
        <v>6</v>
      </c>
      <c r="H78" s="1" t="str">
        <f>IF(ISBLANK(laps_times[[#This Row],[klub]]),"-",laps_times[[#This Row],[klub]])</f>
        <v>Tábor</v>
      </c>
      <c r="I78" s="138">
        <f>laps_times[[#This Row],[celk. čas]]</f>
        <v>0.19167592592592594</v>
      </c>
      <c r="J78" s="28">
        <f>SUM(laps_times[[#This Row],[1]:[10]])</f>
        <v>1.6090740740740742E-2</v>
      </c>
      <c r="K78" s="29">
        <f>SUM(laps_times[[#This Row],[11]:[20]])</f>
        <v>1.5566550925925925E-2</v>
      </c>
      <c r="L78" s="29">
        <f>SUM(laps_times[[#This Row],[21]:[30]])</f>
        <v>1.5823958333333332E-2</v>
      </c>
      <c r="M78" s="29">
        <f>SUM(laps_times[[#This Row],[31]:[40]])</f>
        <v>1.6588425925925927E-2</v>
      </c>
      <c r="N78" s="29">
        <f>SUM(laps_times[[#This Row],[41]:[50]])</f>
        <v>1.7844791666666665E-2</v>
      </c>
      <c r="O78" s="29">
        <f>SUM(laps_times[[#This Row],[51]:[60]])</f>
        <v>1.8462268518518517E-2</v>
      </c>
      <c r="P78" s="29">
        <f>SUM(laps_times[[#This Row],[61]:[70]])</f>
        <v>1.9216435185185187E-2</v>
      </c>
      <c r="Q78" s="29">
        <f>SUM(laps_times[[#This Row],[71]:[80]])</f>
        <v>1.9440162037037037E-2</v>
      </c>
      <c r="R78" s="29">
        <f>SUM(laps_times[[#This Row],[81]:[90]])</f>
        <v>1.8844097222222224E-2</v>
      </c>
      <c r="S78" s="29">
        <f>SUM(laps_times[[#This Row],[91]:[100]])</f>
        <v>2.4228587962962962E-2</v>
      </c>
      <c r="T78" s="30">
        <f>SUM(laps_times[[#This Row],[101]:[105]])</f>
        <v>9.5700231481481487E-3</v>
      </c>
      <c r="U78" s="44">
        <f>IF(km4_splits_ranks[[#This Row],[1 - 10]]="DNF","DNF",RANK(km4_splits_ranks[[#This Row],[1 - 10]],[1 - 10],1))</f>
        <v>69</v>
      </c>
      <c r="V78" s="45">
        <f>IF(km4_splits_ranks[[#This Row],[11 - 20]]="DNF","DNF",RANK(km4_splits_ranks[[#This Row],[11 - 20]],[11 - 20],1))</f>
        <v>69</v>
      </c>
      <c r="W78" s="45">
        <f>IF(km4_splits_ranks[[#This Row],[21 - 30]]="DNF","DNF",RANK(km4_splits_ranks[[#This Row],[21 - 30]],[21 - 30],1))</f>
        <v>69</v>
      </c>
      <c r="X78" s="45">
        <f>IF(km4_splits_ranks[[#This Row],[31 - 40]]="DNF","DNF",RANK(km4_splits_ranks[[#This Row],[31 - 40]],[31 - 40],1))</f>
        <v>71</v>
      </c>
      <c r="Y78" s="45">
        <f>IF(km4_splits_ranks[[#This Row],[41 - 50]]="DNF","DNF",RANK(km4_splits_ranks[[#This Row],[41 - 50]],[41 - 50],1))</f>
        <v>78</v>
      </c>
      <c r="Z78" s="45">
        <f>IF(km4_splits_ranks[[#This Row],[51 - 60]]="DNF","DNF",RANK(km4_splits_ranks[[#This Row],[51 - 60]],[51 - 60],1))</f>
        <v>78</v>
      </c>
      <c r="AA78" s="45">
        <f>IF(km4_splits_ranks[[#This Row],[61 - 70]]="DNF","DNF",RANK(km4_splits_ranks[[#This Row],[61 - 70]],[61 - 70],1))</f>
        <v>78</v>
      </c>
      <c r="AB78" s="45">
        <f>IF(km4_splits_ranks[[#This Row],[71 - 80]]="DNF","DNF",RANK(km4_splits_ranks[[#This Row],[71 - 80]],[71 - 80],1))</f>
        <v>75</v>
      </c>
      <c r="AC78" s="45">
        <f>IF(km4_splits_ranks[[#This Row],[81 - 90]]="DNF","DNF",RANK(km4_splits_ranks[[#This Row],[81 - 90]],[81 - 90],1))</f>
        <v>63</v>
      </c>
      <c r="AD78" s="45">
        <f>IF(km4_splits_ranks[[#This Row],[91 - 100]]="DNF","DNF",RANK(km4_splits_ranks[[#This Row],[91 - 100]],[91 - 100],1))</f>
        <v>87</v>
      </c>
      <c r="AE78" s="46">
        <f>IF(km4_splits_ranks[[#This Row],[101 - 105]]="DNF","DNF",RANK(km4_splits_ranks[[#This Row],[101 - 105]],[101 - 105],1))</f>
        <v>71</v>
      </c>
      <c r="AF78" s="21">
        <f>km4_splits_ranks[[#This Row],[1 - 10]]</f>
        <v>1.6090740740740742E-2</v>
      </c>
      <c r="AG78" s="17">
        <f>IF(km4_splits_ranks[[#This Row],[11 - 20]]="DNF","DNF",km4_splits_ranks[[#This Row],[10 okr ]]+km4_splits_ranks[[#This Row],[11 - 20]])</f>
        <v>3.165729166666667E-2</v>
      </c>
      <c r="AH78" s="17">
        <f>IF(km4_splits_ranks[[#This Row],[21 - 30]]="DNF","DNF",km4_splits_ranks[[#This Row],[20 okr ]]+km4_splits_ranks[[#This Row],[21 - 30]])</f>
        <v>4.7481250000000003E-2</v>
      </c>
      <c r="AI78" s="17">
        <f>IF(km4_splits_ranks[[#This Row],[31 - 40]]="DNF","DNF",km4_splits_ranks[[#This Row],[30 okr ]]+km4_splits_ranks[[#This Row],[31 - 40]])</f>
        <v>6.4069675925925926E-2</v>
      </c>
      <c r="AJ78" s="17">
        <f>IF(km4_splits_ranks[[#This Row],[41 - 50]]="DNF","DNF",km4_splits_ranks[[#This Row],[40 okr ]]+km4_splits_ranks[[#This Row],[41 - 50]])</f>
        <v>8.1914467592592591E-2</v>
      </c>
      <c r="AK78" s="17">
        <f>IF(km4_splits_ranks[[#This Row],[51 - 60]]="DNF","DNF",km4_splits_ranks[[#This Row],[50 okr ]]+km4_splits_ranks[[#This Row],[51 - 60]])</f>
        <v>0.10037673611111111</v>
      </c>
      <c r="AL78" s="17">
        <f>IF(km4_splits_ranks[[#This Row],[61 - 70]]="DNF","DNF",km4_splits_ranks[[#This Row],[60 okr ]]+km4_splits_ranks[[#This Row],[61 - 70]])</f>
        <v>0.11959317129629631</v>
      </c>
      <c r="AM78" s="17">
        <f>IF(km4_splits_ranks[[#This Row],[71 - 80]]="DNF","DNF",km4_splits_ranks[[#This Row],[70 okr ]]+km4_splits_ranks[[#This Row],[71 - 80]])</f>
        <v>0.13903333333333334</v>
      </c>
      <c r="AN78" s="17">
        <f>IF(km4_splits_ranks[[#This Row],[81 - 90]]="DNF","DNF",km4_splits_ranks[[#This Row],[80 okr ]]+km4_splits_ranks[[#This Row],[81 - 90]])</f>
        <v>0.15787743055555556</v>
      </c>
      <c r="AO78" s="17">
        <f>IF(km4_splits_ranks[[#This Row],[91 - 100]]="DNF","DNF",km4_splits_ranks[[#This Row],[90 okr ]]+km4_splits_ranks[[#This Row],[91 - 100]])</f>
        <v>0.18210601851851851</v>
      </c>
      <c r="AP78" s="22">
        <f>IF(km4_splits_ranks[[#This Row],[101 - 105]]="DNF","DNF",km4_splits_ranks[[#This Row],[100 okr ]]+km4_splits_ranks[[#This Row],[101 - 105]])</f>
        <v>0.19167604166666666</v>
      </c>
      <c r="AQ78" s="47">
        <f>IF(km4_splits_ranks[[#This Row],[10 okr ]]="DNF","DNF",RANK(km4_splits_ranks[[#This Row],[10 okr ]],[[10 okr ]],1))</f>
        <v>69</v>
      </c>
      <c r="AR78" s="48">
        <f>IF(km4_splits_ranks[[#This Row],[20 okr ]]="DNF","DNF",RANK(km4_splits_ranks[[#This Row],[20 okr ]],[[20 okr ]],1))</f>
        <v>71</v>
      </c>
      <c r="AS78" s="48">
        <f>IF(km4_splits_ranks[[#This Row],[30 okr ]]="DNF","DNF",RANK(km4_splits_ranks[[#This Row],[30 okr ]],[[30 okr ]],1))</f>
        <v>69</v>
      </c>
      <c r="AT78" s="48">
        <f>IF(km4_splits_ranks[[#This Row],[40 okr ]]="DNF","DNF",RANK(km4_splits_ranks[[#This Row],[40 okr ]],[[40 okr ]],1))</f>
        <v>69</v>
      </c>
      <c r="AU78" s="48">
        <f>IF(km4_splits_ranks[[#This Row],[50 okr ]]="DNF","DNF",RANK(km4_splits_ranks[[#This Row],[50 okr ]],[[50 okr ]],1))</f>
        <v>70</v>
      </c>
      <c r="AV78" s="48">
        <f>IF(km4_splits_ranks[[#This Row],[60 okr ]]="DNF","DNF",RANK(km4_splits_ranks[[#This Row],[60 okr ]],[[60 okr ]],1))</f>
        <v>73</v>
      </c>
      <c r="AW78" s="48">
        <f>IF(km4_splits_ranks[[#This Row],[70 okr ]]="DNF","DNF",RANK(km4_splits_ranks[[#This Row],[70 okr ]],[[70 okr ]],1))</f>
        <v>74</v>
      </c>
      <c r="AX78" s="48">
        <f>IF(km4_splits_ranks[[#This Row],[80 okr ]]="DNF","DNF",RANK(km4_splits_ranks[[#This Row],[80 okr ]],[[80 okr ]],1))</f>
        <v>73</v>
      </c>
      <c r="AY78" s="48">
        <f>IF(km4_splits_ranks[[#This Row],[90 okr ]]="DNF","DNF",RANK(km4_splits_ranks[[#This Row],[90 okr ]],[[90 okr ]],1))</f>
        <v>73</v>
      </c>
      <c r="AZ78" s="48">
        <f>IF(km4_splits_ranks[[#This Row],[100 okr ]]="DNF","DNF",RANK(km4_splits_ranks[[#This Row],[100 okr ]],[[100 okr ]],1))</f>
        <v>79</v>
      </c>
      <c r="BA78" s="156">
        <f>IF(km4_splits_ranks[[#This Row],[105 okr ]]="DNF","DNF",RANK(km4_splits_ranks[[#This Row],[105 okr ]],[[105 okr ]],1))</f>
        <v>79</v>
      </c>
    </row>
    <row r="79" spans="2:53">
      <c r="B79" s="4">
        <f>laps_times[[#This Row],[poř]]</f>
        <v>76</v>
      </c>
      <c r="C79" s="1">
        <f>laps_times[[#This Row],[s.č.]]</f>
        <v>57</v>
      </c>
      <c r="D79" s="1" t="str">
        <f>laps_times[[#This Row],[jméno]]</f>
        <v>Pokorný Petr</v>
      </c>
      <c r="E79" s="2">
        <f>laps_times[[#This Row],[roč]]</f>
        <v>1974</v>
      </c>
      <c r="F79" s="2" t="str">
        <f>laps_times[[#This Row],[kat]]</f>
        <v>M40</v>
      </c>
      <c r="G79" s="2">
        <f>laps_times[[#This Row],[poř_kat]]</f>
        <v>27</v>
      </c>
      <c r="H79" s="1" t="str">
        <f>IF(ISBLANK(laps_times[[#This Row],[klub]]),"-",laps_times[[#This Row],[klub]])</f>
        <v>BK Dobřejovice</v>
      </c>
      <c r="I79" s="138">
        <f>laps_times[[#This Row],[celk. čas]]</f>
        <v>0.19515277777777776</v>
      </c>
      <c r="J79" s="28">
        <f>SUM(laps_times[[#This Row],[1]:[10]])</f>
        <v>1.4787268518518519E-2</v>
      </c>
      <c r="K79" s="29">
        <f>SUM(laps_times[[#This Row],[11]:[20]])</f>
        <v>1.4337615740740739E-2</v>
      </c>
      <c r="L79" s="29">
        <f>SUM(laps_times[[#This Row],[21]:[30]])</f>
        <v>1.4663888888888888E-2</v>
      </c>
      <c r="M79" s="29">
        <f>SUM(laps_times[[#This Row],[31]:[40]])</f>
        <v>1.5456712962962964E-2</v>
      </c>
      <c r="N79" s="29">
        <f>SUM(laps_times[[#This Row],[41]:[50]])</f>
        <v>1.6012962962962961E-2</v>
      </c>
      <c r="O79" s="29">
        <f>SUM(laps_times[[#This Row],[51]:[60]])</f>
        <v>1.7235069444444445E-2</v>
      </c>
      <c r="P79" s="29">
        <f>SUM(laps_times[[#This Row],[61]:[70]])</f>
        <v>1.9192592592592594E-2</v>
      </c>
      <c r="Q79" s="29">
        <f>SUM(laps_times[[#This Row],[71]:[80]])</f>
        <v>2.1279398148148151E-2</v>
      </c>
      <c r="R79" s="29">
        <f>SUM(laps_times[[#This Row],[81]:[90]])</f>
        <v>2.1057291666666662E-2</v>
      </c>
      <c r="S79" s="29">
        <f>SUM(laps_times[[#This Row],[91]:[100]])</f>
        <v>2.6864930555555555E-2</v>
      </c>
      <c r="T79" s="30">
        <f>SUM(laps_times[[#This Row],[101]:[105]])</f>
        <v>1.4265393518518519E-2</v>
      </c>
      <c r="U79" s="44">
        <f>IF(km4_splits_ranks[[#This Row],[1 - 10]]="DNF","DNF",RANK(km4_splits_ranks[[#This Row],[1 - 10]],[1 - 10],1))</f>
        <v>48</v>
      </c>
      <c r="V79" s="45">
        <f>IF(km4_splits_ranks[[#This Row],[11 - 20]]="DNF","DNF",RANK(km4_splits_ranks[[#This Row],[11 - 20]],[11 - 20],1))</f>
        <v>52</v>
      </c>
      <c r="W79" s="45">
        <f>IF(km4_splits_ranks[[#This Row],[21 - 30]]="DNF","DNF",RANK(km4_splits_ranks[[#This Row],[21 - 30]],[21 - 30],1))</f>
        <v>53</v>
      </c>
      <c r="X79" s="45">
        <f>IF(km4_splits_ranks[[#This Row],[31 - 40]]="DNF","DNF",RANK(km4_splits_ranks[[#This Row],[31 - 40]],[31 - 40],1))</f>
        <v>58</v>
      </c>
      <c r="Y79" s="45">
        <f>IF(km4_splits_ranks[[#This Row],[41 - 50]]="DNF","DNF",RANK(km4_splits_ranks[[#This Row],[41 - 50]],[41 - 50],1))</f>
        <v>63</v>
      </c>
      <c r="Z79" s="45">
        <f>IF(km4_splits_ranks[[#This Row],[51 - 60]]="DNF","DNF",RANK(km4_splits_ranks[[#This Row],[51 - 60]],[51 - 60],1))</f>
        <v>68</v>
      </c>
      <c r="AA79" s="45">
        <f>IF(km4_splits_ranks[[#This Row],[61 - 70]]="DNF","DNF",RANK(km4_splits_ranks[[#This Row],[61 - 70]],[61 - 70],1))</f>
        <v>77</v>
      </c>
      <c r="AB79" s="45">
        <f>IF(km4_splits_ranks[[#This Row],[71 - 80]]="DNF","DNF",RANK(km4_splits_ranks[[#This Row],[71 - 80]],[71 - 80],1))</f>
        <v>85</v>
      </c>
      <c r="AC79" s="45">
        <f>IF(km4_splits_ranks[[#This Row],[81 - 90]]="DNF","DNF",RANK(km4_splits_ranks[[#This Row],[81 - 90]],[81 - 90],1))</f>
        <v>83</v>
      </c>
      <c r="AD79" s="45">
        <f>IF(km4_splits_ranks[[#This Row],[91 - 100]]="DNF","DNF",RANK(km4_splits_ranks[[#This Row],[91 - 100]],[91 - 100],1))</f>
        <v>89</v>
      </c>
      <c r="AE79" s="46">
        <f>IF(km4_splits_ranks[[#This Row],[101 - 105]]="DNF","DNF",RANK(km4_splits_ranks[[#This Row],[101 - 105]],[101 - 105],1))</f>
        <v>89</v>
      </c>
      <c r="AF79" s="21">
        <f>km4_splits_ranks[[#This Row],[1 - 10]]</f>
        <v>1.4787268518518519E-2</v>
      </c>
      <c r="AG79" s="17">
        <f>IF(km4_splits_ranks[[#This Row],[11 - 20]]="DNF","DNF",km4_splits_ranks[[#This Row],[10 okr ]]+km4_splits_ranks[[#This Row],[11 - 20]])</f>
        <v>2.9124884259259257E-2</v>
      </c>
      <c r="AH79" s="17">
        <f>IF(km4_splits_ranks[[#This Row],[21 - 30]]="DNF","DNF",km4_splits_ranks[[#This Row],[20 okr ]]+km4_splits_ranks[[#This Row],[21 - 30]])</f>
        <v>4.3788773148148143E-2</v>
      </c>
      <c r="AI79" s="17">
        <f>IF(km4_splits_ranks[[#This Row],[31 - 40]]="DNF","DNF",km4_splits_ranks[[#This Row],[30 okr ]]+km4_splits_ranks[[#This Row],[31 - 40]])</f>
        <v>5.9245486111111106E-2</v>
      </c>
      <c r="AJ79" s="17">
        <f>IF(km4_splits_ranks[[#This Row],[41 - 50]]="DNF","DNF",km4_splits_ranks[[#This Row],[40 okr ]]+km4_splits_ranks[[#This Row],[41 - 50]])</f>
        <v>7.5258449074074071E-2</v>
      </c>
      <c r="AK79" s="17">
        <f>IF(km4_splits_ranks[[#This Row],[51 - 60]]="DNF","DNF",km4_splits_ranks[[#This Row],[50 okr ]]+km4_splits_ranks[[#This Row],[51 - 60]])</f>
        <v>9.2493518518518517E-2</v>
      </c>
      <c r="AL79" s="17">
        <f>IF(km4_splits_ranks[[#This Row],[61 - 70]]="DNF","DNF",km4_splits_ranks[[#This Row],[60 okr ]]+km4_splits_ranks[[#This Row],[61 - 70]])</f>
        <v>0.11168611111111111</v>
      </c>
      <c r="AM79" s="17">
        <f>IF(km4_splits_ranks[[#This Row],[71 - 80]]="DNF","DNF",km4_splits_ranks[[#This Row],[70 okr ]]+km4_splits_ranks[[#This Row],[71 - 80]])</f>
        <v>0.13296550925925926</v>
      </c>
      <c r="AN79" s="17">
        <f>IF(km4_splits_ranks[[#This Row],[81 - 90]]="DNF","DNF",km4_splits_ranks[[#This Row],[80 okr ]]+km4_splits_ranks[[#This Row],[81 - 90]])</f>
        <v>0.15402280092592593</v>
      </c>
      <c r="AO79" s="17">
        <f>IF(km4_splits_ranks[[#This Row],[91 - 100]]="DNF","DNF",km4_splits_ranks[[#This Row],[90 okr ]]+km4_splits_ranks[[#This Row],[91 - 100]])</f>
        <v>0.18088773148148149</v>
      </c>
      <c r="AP79" s="22">
        <f>IF(km4_splits_ranks[[#This Row],[101 - 105]]="DNF","DNF",km4_splits_ranks[[#This Row],[100 okr ]]+km4_splits_ranks[[#This Row],[101 - 105]])</f>
        <v>0.19515312500000001</v>
      </c>
      <c r="AQ79" s="47">
        <f>IF(km4_splits_ranks[[#This Row],[10 okr ]]="DNF","DNF",RANK(km4_splits_ranks[[#This Row],[10 okr ]],[[10 okr ]],1))</f>
        <v>48</v>
      </c>
      <c r="AR79" s="48">
        <f>IF(km4_splits_ranks[[#This Row],[20 okr ]]="DNF","DNF",RANK(km4_splits_ranks[[#This Row],[20 okr ]],[[20 okr ]],1))</f>
        <v>48</v>
      </c>
      <c r="AS79" s="48">
        <f>IF(km4_splits_ranks[[#This Row],[30 okr ]]="DNF","DNF",RANK(km4_splits_ranks[[#This Row],[30 okr ]],[[30 okr ]],1))</f>
        <v>50</v>
      </c>
      <c r="AT79" s="48">
        <f>IF(km4_splits_ranks[[#This Row],[40 okr ]]="DNF","DNF",RANK(km4_splits_ranks[[#This Row],[40 okr ]],[[40 okr ]],1))</f>
        <v>51</v>
      </c>
      <c r="AU79" s="48">
        <f>IF(km4_splits_ranks[[#This Row],[50 okr ]]="DNF","DNF",RANK(km4_splits_ranks[[#This Row],[50 okr ]],[[50 okr ]],1))</f>
        <v>53</v>
      </c>
      <c r="AV79" s="48">
        <f>IF(km4_splits_ranks[[#This Row],[60 okr ]]="DNF","DNF",RANK(km4_splits_ranks[[#This Row],[60 okr ]],[[60 okr ]],1))</f>
        <v>59</v>
      </c>
      <c r="AW79" s="48">
        <f>IF(km4_splits_ranks[[#This Row],[70 okr ]]="DNF","DNF",RANK(km4_splits_ranks[[#This Row],[70 okr ]],[[70 okr ]],1))</f>
        <v>64</v>
      </c>
      <c r="AX79" s="48">
        <f>IF(km4_splits_ranks[[#This Row],[80 okr ]]="DNF","DNF",RANK(km4_splits_ranks[[#This Row],[80 okr ]],[[80 okr ]],1))</f>
        <v>67</v>
      </c>
      <c r="AY79" s="48">
        <f>IF(km4_splits_ranks[[#This Row],[90 okr ]]="DNF","DNF",RANK(km4_splits_ranks[[#This Row],[90 okr ]],[[90 okr ]],1))</f>
        <v>70</v>
      </c>
      <c r="AZ79" s="48">
        <f>IF(km4_splits_ranks[[#This Row],[100 okr ]]="DNF","DNF",RANK(km4_splits_ranks[[#This Row],[100 okr ]],[[100 okr ]],1))</f>
        <v>76</v>
      </c>
      <c r="BA79" s="156">
        <f>IF(km4_splits_ranks[[#This Row],[105 okr ]]="DNF","DNF",RANK(km4_splits_ranks[[#This Row],[105 okr ]],[[105 okr ]],1))</f>
        <v>80</v>
      </c>
    </row>
    <row r="80" spans="2:53">
      <c r="B80" s="4">
        <f>laps_times[[#This Row],[poř]]</f>
        <v>77</v>
      </c>
      <c r="C80" s="1">
        <f>laps_times[[#This Row],[s.č.]]</f>
        <v>45</v>
      </c>
      <c r="D80" s="1" t="str">
        <f>laps_times[[#This Row],[jméno]]</f>
        <v>Maurer Gerhard</v>
      </c>
      <c r="E80" s="2">
        <f>laps_times[[#This Row],[roč]]</f>
        <v>1965</v>
      </c>
      <c r="F80" s="2" t="str">
        <f>laps_times[[#This Row],[kat]]</f>
        <v>M50</v>
      </c>
      <c r="G80" s="2">
        <f>laps_times[[#This Row],[poř_kat]]</f>
        <v>14</v>
      </c>
      <c r="H80" s="1" t="str">
        <f>IF(ISBLANK(laps_times[[#This Row],[klub]]),"-",laps_times[[#This Row],[klub]])</f>
        <v>Hagi Runner</v>
      </c>
      <c r="I80" s="138">
        <f>laps_times[[#This Row],[celk. čas]]</f>
        <v>0.19811342592592593</v>
      </c>
      <c r="J80" s="28">
        <f>SUM(laps_times[[#This Row],[1]:[10]])</f>
        <v>1.6961342592592594E-2</v>
      </c>
      <c r="K80" s="29">
        <f>SUM(laps_times[[#This Row],[11]:[20]])</f>
        <v>1.6219791666666667E-2</v>
      </c>
      <c r="L80" s="29">
        <f>SUM(laps_times[[#This Row],[21]:[30]])</f>
        <v>1.6891782407407407E-2</v>
      </c>
      <c r="M80" s="29">
        <f>SUM(laps_times[[#This Row],[31]:[40]])</f>
        <v>1.7384143518518518E-2</v>
      </c>
      <c r="N80" s="29">
        <f>SUM(laps_times[[#This Row],[41]:[50]])</f>
        <v>1.8166782407407409E-2</v>
      </c>
      <c r="O80" s="29">
        <f>SUM(laps_times[[#This Row],[51]:[60]])</f>
        <v>1.8744444444444442E-2</v>
      </c>
      <c r="P80" s="29">
        <f>SUM(laps_times[[#This Row],[61]:[70]])</f>
        <v>1.9852430555555554E-2</v>
      </c>
      <c r="Q80" s="29">
        <f>SUM(laps_times[[#This Row],[71]:[80]])</f>
        <v>2.0719791666666668E-2</v>
      </c>
      <c r="R80" s="29">
        <f>SUM(laps_times[[#This Row],[81]:[90]])</f>
        <v>2.0990624999999999E-2</v>
      </c>
      <c r="S80" s="29">
        <f>SUM(laps_times[[#This Row],[91]:[100]])</f>
        <v>2.1521064814814816E-2</v>
      </c>
      <c r="T80" s="30">
        <f>SUM(laps_times[[#This Row],[101]:[105]])</f>
        <v>1.0661689814814817E-2</v>
      </c>
      <c r="U80" s="44">
        <f>IF(km4_splits_ranks[[#This Row],[1 - 10]]="DNF","DNF",RANK(km4_splits_ranks[[#This Row],[1 - 10]],[1 - 10],1))</f>
        <v>76</v>
      </c>
      <c r="V80" s="45">
        <f>IF(km4_splits_ranks[[#This Row],[11 - 20]]="DNF","DNF",RANK(km4_splits_ranks[[#This Row],[11 - 20]],[11 - 20],1))</f>
        <v>75</v>
      </c>
      <c r="W80" s="45">
        <f>IF(km4_splits_ranks[[#This Row],[21 - 30]]="DNF","DNF",RANK(km4_splits_ranks[[#This Row],[21 - 30]],[21 - 30],1))</f>
        <v>77</v>
      </c>
      <c r="X80" s="45">
        <f>IF(km4_splits_ranks[[#This Row],[31 - 40]]="DNF","DNF",RANK(km4_splits_ranks[[#This Row],[31 - 40]],[31 - 40],1))</f>
        <v>79</v>
      </c>
      <c r="Y80" s="45">
        <f>IF(km4_splits_ranks[[#This Row],[41 - 50]]="DNF","DNF",RANK(km4_splits_ranks[[#This Row],[41 - 50]],[41 - 50],1))</f>
        <v>81</v>
      </c>
      <c r="Z80" s="45">
        <f>IF(km4_splits_ranks[[#This Row],[51 - 60]]="DNF","DNF",RANK(km4_splits_ranks[[#This Row],[51 - 60]],[51 - 60],1))</f>
        <v>82</v>
      </c>
      <c r="AA80" s="45">
        <f>IF(km4_splits_ranks[[#This Row],[61 - 70]]="DNF","DNF",RANK(km4_splits_ranks[[#This Row],[61 - 70]],[61 - 70],1))</f>
        <v>84</v>
      </c>
      <c r="AB80" s="45">
        <f>IF(km4_splits_ranks[[#This Row],[71 - 80]]="DNF","DNF",RANK(km4_splits_ranks[[#This Row],[71 - 80]],[71 - 80],1))</f>
        <v>81</v>
      </c>
      <c r="AC80" s="45">
        <f>IF(km4_splits_ranks[[#This Row],[81 - 90]]="DNF","DNF",RANK(km4_splits_ranks[[#This Row],[81 - 90]],[81 - 90],1))</f>
        <v>82</v>
      </c>
      <c r="AD80" s="45">
        <f>IF(km4_splits_ranks[[#This Row],[91 - 100]]="DNF","DNF",RANK(km4_splits_ranks[[#This Row],[91 - 100]],[91 - 100],1))</f>
        <v>81</v>
      </c>
      <c r="AE80" s="46">
        <f>IF(km4_splits_ranks[[#This Row],[101 - 105]]="DNF","DNF",RANK(km4_splits_ranks[[#This Row],[101 - 105]],[101 - 105],1))</f>
        <v>82</v>
      </c>
      <c r="AF80" s="21">
        <f>km4_splits_ranks[[#This Row],[1 - 10]]</f>
        <v>1.6961342592592594E-2</v>
      </c>
      <c r="AG80" s="17">
        <f>IF(km4_splits_ranks[[#This Row],[11 - 20]]="DNF","DNF",km4_splits_ranks[[#This Row],[10 okr ]]+km4_splits_ranks[[#This Row],[11 - 20]])</f>
        <v>3.3181134259259261E-2</v>
      </c>
      <c r="AH80" s="17">
        <f>IF(km4_splits_ranks[[#This Row],[21 - 30]]="DNF","DNF",km4_splits_ranks[[#This Row],[20 okr ]]+km4_splits_ranks[[#This Row],[21 - 30]])</f>
        <v>5.0072916666666668E-2</v>
      </c>
      <c r="AI80" s="17">
        <f>IF(km4_splits_ranks[[#This Row],[31 - 40]]="DNF","DNF",km4_splits_ranks[[#This Row],[30 okr ]]+km4_splits_ranks[[#This Row],[31 - 40]])</f>
        <v>6.7457060185185186E-2</v>
      </c>
      <c r="AJ80" s="17">
        <f>IF(km4_splits_ranks[[#This Row],[41 - 50]]="DNF","DNF",km4_splits_ranks[[#This Row],[40 okr ]]+km4_splits_ranks[[#This Row],[41 - 50]])</f>
        <v>8.5623842592592592E-2</v>
      </c>
      <c r="AK80" s="17">
        <f>IF(km4_splits_ranks[[#This Row],[51 - 60]]="DNF","DNF",km4_splits_ranks[[#This Row],[50 okr ]]+km4_splits_ranks[[#This Row],[51 - 60]])</f>
        <v>0.10436828703703703</v>
      </c>
      <c r="AL80" s="17">
        <f>IF(km4_splits_ranks[[#This Row],[61 - 70]]="DNF","DNF",km4_splits_ranks[[#This Row],[60 okr ]]+km4_splits_ranks[[#This Row],[61 - 70]])</f>
        <v>0.12422071759259258</v>
      </c>
      <c r="AM80" s="17">
        <f>IF(km4_splits_ranks[[#This Row],[71 - 80]]="DNF","DNF",km4_splits_ranks[[#This Row],[70 okr ]]+km4_splits_ranks[[#This Row],[71 - 80]])</f>
        <v>0.14494050925925925</v>
      </c>
      <c r="AN80" s="17">
        <f>IF(km4_splits_ranks[[#This Row],[81 - 90]]="DNF","DNF",km4_splits_ranks[[#This Row],[80 okr ]]+km4_splits_ranks[[#This Row],[81 - 90]])</f>
        <v>0.16593113425925926</v>
      </c>
      <c r="AO80" s="17">
        <f>IF(km4_splits_ranks[[#This Row],[91 - 100]]="DNF","DNF",km4_splits_ranks[[#This Row],[90 okr ]]+km4_splits_ranks[[#This Row],[91 - 100]])</f>
        <v>0.18745219907407407</v>
      </c>
      <c r="AP80" s="22">
        <f>IF(km4_splits_ranks[[#This Row],[101 - 105]]="DNF","DNF",km4_splits_ranks[[#This Row],[100 okr ]]+km4_splits_ranks[[#This Row],[101 - 105]])</f>
        <v>0.19811388888888889</v>
      </c>
      <c r="AQ80" s="47">
        <f>IF(km4_splits_ranks[[#This Row],[10 okr ]]="DNF","DNF",RANK(km4_splits_ranks[[#This Row],[10 okr ]],[[10 okr ]],1))</f>
        <v>76</v>
      </c>
      <c r="AR80" s="48">
        <f>IF(km4_splits_ranks[[#This Row],[20 okr ]]="DNF","DNF",RANK(km4_splits_ranks[[#This Row],[20 okr ]],[[20 okr ]],1))</f>
        <v>76</v>
      </c>
      <c r="AS80" s="48">
        <f>IF(km4_splits_ranks[[#This Row],[30 okr ]]="DNF","DNF",RANK(km4_splits_ranks[[#This Row],[30 okr ]],[[30 okr ]],1))</f>
        <v>77</v>
      </c>
      <c r="AT80" s="48">
        <f>IF(km4_splits_ranks[[#This Row],[40 okr ]]="DNF","DNF",RANK(km4_splits_ranks[[#This Row],[40 okr ]],[[40 okr ]],1))</f>
        <v>76</v>
      </c>
      <c r="AU80" s="48">
        <f>IF(km4_splits_ranks[[#This Row],[50 okr ]]="DNF","DNF",RANK(km4_splits_ranks[[#This Row],[50 okr ]],[[50 okr ]],1))</f>
        <v>78</v>
      </c>
      <c r="AV80" s="48">
        <f>IF(km4_splits_ranks[[#This Row],[60 okr ]]="DNF","DNF",RANK(km4_splits_ranks[[#This Row],[60 okr ]],[[60 okr ]],1))</f>
        <v>79</v>
      </c>
      <c r="AW80" s="48">
        <f>IF(km4_splits_ranks[[#This Row],[70 okr ]]="DNF","DNF",RANK(km4_splits_ranks[[#This Row],[70 okr ]],[[70 okr ]],1))</f>
        <v>80</v>
      </c>
      <c r="AX80" s="48">
        <f>IF(km4_splits_ranks[[#This Row],[80 okr ]]="DNF","DNF",RANK(km4_splits_ranks[[#This Row],[80 okr ]],[[80 okr ]],1))</f>
        <v>80</v>
      </c>
      <c r="AY80" s="48">
        <f>IF(km4_splits_ranks[[#This Row],[90 okr ]]="DNF","DNF",RANK(km4_splits_ranks[[#This Row],[90 okr ]],[[90 okr ]],1))</f>
        <v>80</v>
      </c>
      <c r="AZ80" s="48">
        <f>IF(km4_splits_ranks[[#This Row],[100 okr ]]="DNF","DNF",RANK(km4_splits_ranks[[#This Row],[100 okr ]],[[100 okr ]],1))</f>
        <v>80</v>
      </c>
      <c r="BA80" s="156">
        <f>IF(km4_splits_ranks[[#This Row],[105 okr ]]="DNF","DNF",RANK(km4_splits_ranks[[#This Row],[105 okr ]],[[105 okr ]],1))</f>
        <v>81</v>
      </c>
    </row>
    <row r="81" spans="2:53">
      <c r="B81" s="4">
        <f>laps_times[[#This Row],[poř]]</f>
        <v>78</v>
      </c>
      <c r="C81" s="1">
        <f>laps_times[[#This Row],[s.č.]]</f>
        <v>74</v>
      </c>
      <c r="D81" s="1" t="str">
        <f>laps_times[[#This Row],[jméno]]</f>
        <v>Šloufová Pavlína</v>
      </c>
      <c r="E81" s="2">
        <f>laps_times[[#This Row],[roč]]</f>
        <v>1989</v>
      </c>
      <c r="F81" s="2" t="str">
        <f>laps_times[[#This Row],[kat]]</f>
        <v>Z1</v>
      </c>
      <c r="G81" s="2">
        <f>laps_times[[#This Row],[poř_kat]]</f>
        <v>6</v>
      </c>
      <c r="H81" s="1" t="str">
        <f>IF(ISBLANK(laps_times[[#This Row],[klub]]),"-",laps_times[[#This Row],[klub]])</f>
        <v>Rozběháme Česko Klatovy</v>
      </c>
      <c r="I81" s="138">
        <f>laps_times[[#This Row],[celk. čas]]</f>
        <v>0.19834375000000001</v>
      </c>
      <c r="J81" s="28">
        <f>SUM(laps_times[[#This Row],[1]:[10]])</f>
        <v>1.7491319444444445E-2</v>
      </c>
      <c r="K81" s="29">
        <f>SUM(laps_times[[#This Row],[11]:[20]])</f>
        <v>1.7375231481481481E-2</v>
      </c>
      <c r="L81" s="29">
        <f>SUM(laps_times[[#This Row],[21]:[30]])</f>
        <v>1.7396296296296299E-2</v>
      </c>
      <c r="M81" s="29">
        <f>SUM(laps_times[[#This Row],[31]:[40]])</f>
        <v>1.9129050925925928E-2</v>
      </c>
      <c r="N81" s="29">
        <f>SUM(laps_times[[#This Row],[41]:[50]])</f>
        <v>1.9543171296296298E-2</v>
      </c>
      <c r="O81" s="29">
        <f>SUM(laps_times[[#This Row],[51]:[60]])</f>
        <v>2.0921759259259258E-2</v>
      </c>
      <c r="P81" s="29">
        <f>SUM(laps_times[[#This Row],[61]:[70]])</f>
        <v>1.8900694444444446E-2</v>
      </c>
      <c r="Q81" s="29">
        <f>SUM(laps_times[[#This Row],[71]:[80]])</f>
        <v>1.9409027777777779E-2</v>
      </c>
      <c r="R81" s="29">
        <f>SUM(laps_times[[#This Row],[81]:[90]])</f>
        <v>1.9124074074074075E-2</v>
      </c>
      <c r="S81" s="29">
        <f>SUM(laps_times[[#This Row],[91]:[100]])</f>
        <v>1.9474189814814816E-2</v>
      </c>
      <c r="T81" s="30">
        <f>SUM(laps_times[[#This Row],[101]:[105]])</f>
        <v>9.5792824074074079E-3</v>
      </c>
      <c r="U81" s="44">
        <f>IF(km4_splits_ranks[[#This Row],[1 - 10]]="DNF","DNF",RANK(km4_splits_ranks[[#This Row],[1 - 10]],[1 - 10],1))</f>
        <v>81</v>
      </c>
      <c r="V81" s="45">
        <f>IF(km4_splits_ranks[[#This Row],[11 - 20]]="DNF","DNF",RANK(km4_splits_ranks[[#This Row],[11 - 20]],[11 - 20],1))</f>
        <v>83</v>
      </c>
      <c r="W81" s="45">
        <f>IF(km4_splits_ranks[[#This Row],[21 - 30]]="DNF","DNF",RANK(km4_splits_ranks[[#This Row],[21 - 30]],[21 - 30],1))</f>
        <v>82</v>
      </c>
      <c r="X81" s="45">
        <f>IF(km4_splits_ranks[[#This Row],[31 - 40]]="DNF","DNF",RANK(km4_splits_ranks[[#This Row],[31 - 40]],[31 - 40],1))</f>
        <v>86</v>
      </c>
      <c r="Y81" s="45">
        <f>IF(km4_splits_ranks[[#This Row],[41 - 50]]="DNF","DNF",RANK(km4_splits_ranks[[#This Row],[41 - 50]],[41 - 50],1))</f>
        <v>87</v>
      </c>
      <c r="Z81" s="45">
        <f>IF(km4_splits_ranks[[#This Row],[51 - 60]]="DNF","DNF",RANK(km4_splits_ranks[[#This Row],[51 - 60]],[51 - 60],1))</f>
        <v>88</v>
      </c>
      <c r="AA81" s="45">
        <f>IF(km4_splits_ranks[[#This Row],[61 - 70]]="DNF","DNF",RANK(km4_splits_ranks[[#This Row],[61 - 70]],[61 - 70],1))</f>
        <v>75</v>
      </c>
      <c r="AB81" s="45">
        <f>IF(km4_splits_ranks[[#This Row],[71 - 80]]="DNF","DNF",RANK(km4_splits_ranks[[#This Row],[71 - 80]],[71 - 80],1))</f>
        <v>73</v>
      </c>
      <c r="AC81" s="45">
        <f>IF(km4_splits_ranks[[#This Row],[81 - 90]]="DNF","DNF",RANK(km4_splits_ranks[[#This Row],[81 - 90]],[81 - 90],1))</f>
        <v>66</v>
      </c>
      <c r="AD81" s="45">
        <f>IF(km4_splits_ranks[[#This Row],[91 - 100]]="DNF","DNF",RANK(km4_splits_ranks[[#This Row],[91 - 100]],[91 - 100],1))</f>
        <v>68</v>
      </c>
      <c r="AE81" s="46">
        <f>IF(km4_splits_ranks[[#This Row],[101 - 105]]="DNF","DNF",RANK(km4_splits_ranks[[#This Row],[101 - 105]],[101 - 105],1))</f>
        <v>72</v>
      </c>
      <c r="AF81" s="21">
        <f>km4_splits_ranks[[#This Row],[1 - 10]]</f>
        <v>1.7491319444444445E-2</v>
      </c>
      <c r="AG81" s="17">
        <f>IF(km4_splits_ranks[[#This Row],[11 - 20]]="DNF","DNF",km4_splits_ranks[[#This Row],[10 okr ]]+km4_splits_ranks[[#This Row],[11 - 20]])</f>
        <v>3.4866550925925929E-2</v>
      </c>
      <c r="AH81" s="17">
        <f>IF(km4_splits_ranks[[#This Row],[21 - 30]]="DNF","DNF",km4_splits_ranks[[#This Row],[20 okr ]]+km4_splits_ranks[[#This Row],[21 - 30]])</f>
        <v>5.2262847222222228E-2</v>
      </c>
      <c r="AI81" s="17">
        <f>IF(km4_splits_ranks[[#This Row],[31 - 40]]="DNF","DNF",km4_splits_ranks[[#This Row],[30 okr ]]+km4_splits_ranks[[#This Row],[31 - 40]])</f>
        <v>7.1391898148148156E-2</v>
      </c>
      <c r="AJ81" s="17">
        <f>IF(km4_splits_ranks[[#This Row],[41 - 50]]="DNF","DNF",km4_splits_ranks[[#This Row],[40 okr ]]+km4_splits_ranks[[#This Row],[41 - 50]])</f>
        <v>9.0935069444444461E-2</v>
      </c>
      <c r="AK81" s="17">
        <f>IF(km4_splits_ranks[[#This Row],[51 - 60]]="DNF","DNF",km4_splits_ranks[[#This Row],[50 okr ]]+km4_splits_ranks[[#This Row],[51 - 60]])</f>
        <v>0.11185682870370373</v>
      </c>
      <c r="AL81" s="17">
        <f>IF(km4_splits_ranks[[#This Row],[61 - 70]]="DNF","DNF",km4_splits_ranks[[#This Row],[60 okr ]]+km4_splits_ranks[[#This Row],[61 - 70]])</f>
        <v>0.13075752314814817</v>
      </c>
      <c r="AM81" s="17">
        <f>IF(km4_splits_ranks[[#This Row],[71 - 80]]="DNF","DNF",km4_splits_ranks[[#This Row],[70 okr ]]+km4_splits_ranks[[#This Row],[71 - 80]])</f>
        <v>0.15016655092592596</v>
      </c>
      <c r="AN81" s="17">
        <f>IF(km4_splits_ranks[[#This Row],[81 - 90]]="DNF","DNF",km4_splits_ranks[[#This Row],[80 okr ]]+km4_splits_ranks[[#This Row],[81 - 90]])</f>
        <v>0.16929062500000003</v>
      </c>
      <c r="AO81" s="17">
        <f>IF(km4_splits_ranks[[#This Row],[91 - 100]]="DNF","DNF",km4_splits_ranks[[#This Row],[90 okr ]]+km4_splits_ranks[[#This Row],[91 - 100]])</f>
        <v>0.18876481481481483</v>
      </c>
      <c r="AP81" s="22">
        <f>IF(km4_splits_ranks[[#This Row],[101 - 105]]="DNF","DNF",km4_splits_ranks[[#This Row],[100 okr ]]+km4_splits_ranks[[#This Row],[101 - 105]])</f>
        <v>0.19834409722222224</v>
      </c>
      <c r="AQ81" s="47">
        <f>IF(km4_splits_ranks[[#This Row],[10 okr ]]="DNF","DNF",RANK(km4_splits_ranks[[#This Row],[10 okr ]],[[10 okr ]],1))</f>
        <v>81</v>
      </c>
      <c r="AR81" s="48">
        <f>IF(km4_splits_ranks[[#This Row],[20 okr ]]="DNF","DNF",RANK(km4_splits_ranks[[#This Row],[20 okr ]],[[20 okr ]],1))</f>
        <v>81</v>
      </c>
      <c r="AS81" s="48">
        <f>IF(km4_splits_ranks[[#This Row],[30 okr ]]="DNF","DNF",RANK(km4_splits_ranks[[#This Row],[30 okr ]],[[30 okr ]],1))</f>
        <v>81</v>
      </c>
      <c r="AT81" s="48">
        <f>IF(km4_splits_ranks[[#This Row],[40 okr ]]="DNF","DNF",RANK(km4_splits_ranks[[#This Row],[40 okr ]],[[40 okr ]],1))</f>
        <v>82</v>
      </c>
      <c r="AU81" s="48">
        <f>IF(km4_splits_ranks[[#This Row],[50 okr ]]="DNF","DNF",RANK(km4_splits_ranks[[#This Row],[50 okr ]],[[50 okr ]],1))</f>
        <v>85</v>
      </c>
      <c r="AV81" s="48">
        <f>IF(km4_splits_ranks[[#This Row],[60 okr ]]="DNF","DNF",RANK(km4_splits_ranks[[#This Row],[60 okr ]],[[60 okr ]],1))</f>
        <v>85</v>
      </c>
      <c r="AW81" s="48">
        <f>IF(km4_splits_ranks[[#This Row],[70 okr ]]="DNF","DNF",RANK(km4_splits_ranks[[#This Row],[70 okr ]],[[70 okr ]],1))</f>
        <v>85</v>
      </c>
      <c r="AX81" s="48">
        <f>IF(km4_splits_ranks[[#This Row],[80 okr ]]="DNF","DNF",RANK(km4_splits_ranks[[#This Row],[80 okr ]],[[80 okr ]],1))</f>
        <v>84</v>
      </c>
      <c r="AY81" s="48">
        <f>IF(km4_splits_ranks[[#This Row],[90 okr ]]="DNF","DNF",RANK(km4_splits_ranks[[#This Row],[90 okr ]],[[90 okr ]],1))</f>
        <v>81</v>
      </c>
      <c r="AZ81" s="48">
        <f>IF(km4_splits_ranks[[#This Row],[100 okr ]]="DNF","DNF",RANK(km4_splits_ranks[[#This Row],[100 okr ]],[[100 okr ]],1))</f>
        <v>82</v>
      </c>
      <c r="BA81" s="156">
        <f>IF(km4_splits_ranks[[#This Row],[105 okr ]]="DNF","DNF",RANK(km4_splits_ranks[[#This Row],[105 okr ]],[[105 okr ]],1))</f>
        <v>82</v>
      </c>
    </row>
    <row r="82" spans="2:53">
      <c r="B82" s="4">
        <f>laps_times[[#This Row],[poř]]</f>
        <v>79</v>
      </c>
      <c r="C82" s="1">
        <f>laps_times[[#This Row],[s.č.]]</f>
        <v>7</v>
      </c>
      <c r="D82" s="1" t="str">
        <f>laps_times[[#This Row],[jméno]]</f>
        <v>Němečková Martina</v>
      </c>
      <c r="E82" s="2">
        <f>laps_times[[#This Row],[roč]]</f>
        <v>1965</v>
      </c>
      <c r="F82" s="2" t="str">
        <f>laps_times[[#This Row],[kat]]</f>
        <v>Z2</v>
      </c>
      <c r="G82" s="2">
        <f>laps_times[[#This Row],[poř_kat]]</f>
        <v>7</v>
      </c>
      <c r="H82" s="1" t="str">
        <f>IF(ISBLANK(laps_times[[#This Row],[klub]]),"-",laps_times[[#This Row],[klub]])</f>
        <v>SK 4 DV ČB</v>
      </c>
      <c r="I82" s="138">
        <f>laps_times[[#This Row],[celk. čas]]</f>
        <v>0.20147222222222219</v>
      </c>
      <c r="J82" s="28">
        <f>SUM(laps_times[[#This Row],[1]:[10]])</f>
        <v>1.7800115740740738E-2</v>
      </c>
      <c r="K82" s="29">
        <f>SUM(laps_times[[#This Row],[11]:[20]])</f>
        <v>1.7458564814814816E-2</v>
      </c>
      <c r="L82" s="29">
        <f>SUM(laps_times[[#This Row],[21]:[30]])</f>
        <v>1.8093518518518519E-2</v>
      </c>
      <c r="M82" s="29">
        <f>SUM(laps_times[[#This Row],[31]:[40]])</f>
        <v>1.8106828703703701E-2</v>
      </c>
      <c r="N82" s="29">
        <f>SUM(laps_times[[#This Row],[41]:[50]])</f>
        <v>1.8670254629629627E-2</v>
      </c>
      <c r="O82" s="29">
        <f>SUM(laps_times[[#This Row],[51]:[60]])</f>
        <v>1.9290162037037036E-2</v>
      </c>
      <c r="P82" s="29">
        <f>SUM(laps_times[[#This Row],[61]:[70]])</f>
        <v>2.0727083333333337E-2</v>
      </c>
      <c r="Q82" s="29">
        <f>SUM(laps_times[[#This Row],[71]:[80]])</f>
        <v>1.958958333333333E-2</v>
      </c>
      <c r="R82" s="29">
        <f>SUM(laps_times[[#This Row],[81]:[90]])</f>
        <v>2.0440393518518517E-2</v>
      </c>
      <c r="S82" s="29">
        <f>SUM(laps_times[[#This Row],[91]:[100]])</f>
        <v>2.0998726851851852E-2</v>
      </c>
      <c r="T82" s="30">
        <f>SUM(laps_times[[#This Row],[101]:[105]])</f>
        <v>1.0296527777777778E-2</v>
      </c>
      <c r="U82" s="44">
        <f>IF(km4_splits_ranks[[#This Row],[1 - 10]]="DNF","DNF",RANK(km4_splits_ranks[[#This Row],[1 - 10]],[1 - 10],1))</f>
        <v>83</v>
      </c>
      <c r="V82" s="45">
        <f>IF(km4_splits_ranks[[#This Row],[11 - 20]]="DNF","DNF",RANK(km4_splits_ranks[[#This Row],[11 - 20]],[11 - 20],1))</f>
        <v>84</v>
      </c>
      <c r="W82" s="45">
        <f>IF(km4_splits_ranks[[#This Row],[21 - 30]]="DNF","DNF",RANK(km4_splits_ranks[[#This Row],[21 - 30]],[21 - 30],1))</f>
        <v>86</v>
      </c>
      <c r="X82" s="45">
        <f>IF(km4_splits_ranks[[#This Row],[31 - 40]]="DNF","DNF",RANK(km4_splits_ranks[[#This Row],[31 - 40]],[31 - 40],1))</f>
        <v>82</v>
      </c>
      <c r="Y82" s="45">
        <f>IF(km4_splits_ranks[[#This Row],[41 - 50]]="DNF","DNF",RANK(km4_splits_ranks[[#This Row],[41 - 50]],[41 - 50],1))</f>
        <v>82</v>
      </c>
      <c r="Z82" s="45">
        <f>IF(km4_splits_ranks[[#This Row],[51 - 60]]="DNF","DNF",RANK(km4_splits_ranks[[#This Row],[51 - 60]],[51 - 60],1))</f>
        <v>85</v>
      </c>
      <c r="AA82" s="45">
        <f>IF(km4_splits_ranks[[#This Row],[61 - 70]]="DNF","DNF",RANK(km4_splits_ranks[[#This Row],[61 - 70]],[61 - 70],1))</f>
        <v>87</v>
      </c>
      <c r="AB82" s="45">
        <f>IF(km4_splits_ranks[[#This Row],[71 - 80]]="DNF","DNF",RANK(km4_splits_ranks[[#This Row],[71 - 80]],[71 - 80],1))</f>
        <v>77</v>
      </c>
      <c r="AC82" s="45">
        <f>IF(km4_splits_ranks[[#This Row],[81 - 90]]="DNF","DNF",RANK(km4_splits_ranks[[#This Row],[81 - 90]],[81 - 90],1))</f>
        <v>78</v>
      </c>
      <c r="AD82" s="45">
        <f>IF(km4_splits_ranks[[#This Row],[91 - 100]]="DNF","DNF",RANK(km4_splits_ranks[[#This Row],[91 - 100]],[91 - 100],1))</f>
        <v>79</v>
      </c>
      <c r="AE82" s="46">
        <f>IF(km4_splits_ranks[[#This Row],[101 - 105]]="DNF","DNF",RANK(km4_splits_ranks[[#This Row],[101 - 105]],[101 - 105],1))</f>
        <v>81</v>
      </c>
      <c r="AF82" s="21">
        <f>km4_splits_ranks[[#This Row],[1 - 10]]</f>
        <v>1.7800115740740738E-2</v>
      </c>
      <c r="AG82" s="17">
        <f>IF(km4_splits_ranks[[#This Row],[11 - 20]]="DNF","DNF",km4_splits_ranks[[#This Row],[10 okr ]]+km4_splits_ranks[[#This Row],[11 - 20]])</f>
        <v>3.5258680555555554E-2</v>
      </c>
      <c r="AH82" s="17">
        <f>IF(km4_splits_ranks[[#This Row],[21 - 30]]="DNF","DNF",km4_splits_ranks[[#This Row],[20 okr ]]+km4_splits_ranks[[#This Row],[21 - 30]])</f>
        <v>5.3352199074074069E-2</v>
      </c>
      <c r="AI82" s="17">
        <f>IF(km4_splits_ranks[[#This Row],[31 - 40]]="DNF","DNF",km4_splits_ranks[[#This Row],[30 okr ]]+km4_splits_ranks[[#This Row],[31 - 40]])</f>
        <v>7.1459027777777767E-2</v>
      </c>
      <c r="AJ82" s="17">
        <f>IF(km4_splits_ranks[[#This Row],[41 - 50]]="DNF","DNF",km4_splits_ranks[[#This Row],[40 okr ]]+km4_splits_ranks[[#This Row],[41 - 50]])</f>
        <v>9.0129282407407391E-2</v>
      </c>
      <c r="AK82" s="17">
        <f>IF(km4_splits_ranks[[#This Row],[51 - 60]]="DNF","DNF",km4_splits_ranks[[#This Row],[50 okr ]]+km4_splits_ranks[[#This Row],[51 - 60]])</f>
        <v>0.10941944444444443</v>
      </c>
      <c r="AL82" s="17">
        <f>IF(km4_splits_ranks[[#This Row],[61 - 70]]="DNF","DNF",km4_splits_ranks[[#This Row],[60 okr ]]+km4_splits_ranks[[#This Row],[61 - 70]])</f>
        <v>0.13014652777777777</v>
      </c>
      <c r="AM82" s="17">
        <f>IF(km4_splits_ranks[[#This Row],[71 - 80]]="DNF","DNF",km4_splits_ranks[[#This Row],[70 okr ]]+km4_splits_ranks[[#This Row],[71 - 80]])</f>
        <v>0.1497361111111111</v>
      </c>
      <c r="AN82" s="17">
        <f>IF(km4_splits_ranks[[#This Row],[81 - 90]]="DNF","DNF",km4_splits_ranks[[#This Row],[80 okr ]]+km4_splits_ranks[[#This Row],[81 - 90]])</f>
        <v>0.1701765046296296</v>
      </c>
      <c r="AO82" s="17">
        <f>IF(km4_splits_ranks[[#This Row],[91 - 100]]="DNF","DNF",km4_splits_ranks[[#This Row],[90 okr ]]+km4_splits_ranks[[#This Row],[91 - 100]])</f>
        <v>0.19117523148148147</v>
      </c>
      <c r="AP82" s="22">
        <f>IF(km4_splits_ranks[[#This Row],[101 - 105]]="DNF","DNF",km4_splits_ranks[[#This Row],[100 okr ]]+km4_splits_ranks[[#This Row],[101 - 105]])</f>
        <v>0.20147175925925925</v>
      </c>
      <c r="AQ82" s="47">
        <f>IF(km4_splits_ranks[[#This Row],[10 okr ]]="DNF","DNF",RANK(km4_splits_ranks[[#This Row],[10 okr ]],[[10 okr ]],1))</f>
        <v>83</v>
      </c>
      <c r="AR82" s="48">
        <f>IF(km4_splits_ranks[[#This Row],[20 okr ]]="DNF","DNF",RANK(km4_splits_ranks[[#This Row],[20 okr ]],[[20 okr ]],1))</f>
        <v>83</v>
      </c>
      <c r="AS82" s="48">
        <f>IF(km4_splits_ranks[[#This Row],[30 okr ]]="DNF","DNF",RANK(km4_splits_ranks[[#This Row],[30 okr ]],[[30 okr ]],1))</f>
        <v>84</v>
      </c>
      <c r="AT82" s="48">
        <f>IF(km4_splits_ranks[[#This Row],[40 okr ]]="DNF","DNF",RANK(km4_splits_ranks[[#This Row],[40 okr ]],[[40 okr ]],1))</f>
        <v>83</v>
      </c>
      <c r="AU82" s="48">
        <f>IF(km4_splits_ranks[[#This Row],[50 okr ]]="DNF","DNF",RANK(km4_splits_ranks[[#This Row],[50 okr ]],[[50 okr ]],1))</f>
        <v>83</v>
      </c>
      <c r="AV82" s="48">
        <f>IF(km4_splits_ranks[[#This Row],[60 okr ]]="DNF","DNF",RANK(km4_splits_ranks[[#This Row],[60 okr ]],[[60 okr ]],1))</f>
        <v>83</v>
      </c>
      <c r="AW82" s="48">
        <f>IF(km4_splits_ranks[[#This Row],[70 okr ]]="DNF","DNF",RANK(km4_splits_ranks[[#This Row],[70 okr ]],[[70 okr ]],1))</f>
        <v>83</v>
      </c>
      <c r="AX82" s="48">
        <f>IF(km4_splits_ranks[[#This Row],[80 okr ]]="DNF","DNF",RANK(km4_splits_ranks[[#This Row],[80 okr ]],[[80 okr ]],1))</f>
        <v>83</v>
      </c>
      <c r="AY82" s="48">
        <f>IF(km4_splits_ranks[[#This Row],[90 okr ]]="DNF","DNF",RANK(km4_splits_ranks[[#This Row],[90 okr ]],[[90 okr ]],1))</f>
        <v>84</v>
      </c>
      <c r="AZ82" s="48">
        <f>IF(km4_splits_ranks[[#This Row],[100 okr ]]="DNF","DNF",RANK(km4_splits_ranks[[#This Row],[100 okr ]],[[100 okr ]],1))</f>
        <v>83</v>
      </c>
      <c r="BA82" s="156">
        <f>IF(km4_splits_ranks[[#This Row],[105 okr ]]="DNF","DNF",RANK(km4_splits_ranks[[#This Row],[105 okr ]],[[105 okr ]],1))</f>
        <v>83</v>
      </c>
    </row>
    <row r="83" spans="2:53">
      <c r="B83" s="4">
        <f>laps_times[[#This Row],[poř]]</f>
        <v>80</v>
      </c>
      <c r="C83" s="1">
        <f>laps_times[[#This Row],[s.č.]]</f>
        <v>95</v>
      </c>
      <c r="D83" s="1" t="str">
        <f>laps_times[[#This Row],[jméno]]</f>
        <v>Ulma Tomáš</v>
      </c>
      <c r="E83" s="2">
        <f>laps_times[[#This Row],[roč]]</f>
        <v>1964</v>
      </c>
      <c r="F83" s="2" t="str">
        <f>laps_times[[#This Row],[kat]]</f>
        <v>M50</v>
      </c>
      <c r="G83" s="2">
        <f>laps_times[[#This Row],[poř_kat]]</f>
        <v>15</v>
      </c>
      <c r="H83" s="1" t="str">
        <f>IF(ISBLANK(laps_times[[#This Row],[klub]]),"-",laps_times[[#This Row],[klub]])</f>
        <v>Praha</v>
      </c>
      <c r="I83" s="138">
        <f>laps_times[[#This Row],[celk. čas]]</f>
        <v>0.20168287037037036</v>
      </c>
      <c r="J83" s="28">
        <f>SUM(laps_times[[#This Row],[1]:[10]])</f>
        <v>1.7991435185185187E-2</v>
      </c>
      <c r="K83" s="29">
        <f>SUM(laps_times[[#This Row],[11]:[20]])</f>
        <v>1.7372106481481478E-2</v>
      </c>
      <c r="L83" s="29">
        <f>SUM(laps_times[[#This Row],[21]:[30]])</f>
        <v>1.7816666666666668E-2</v>
      </c>
      <c r="M83" s="29">
        <f>SUM(laps_times[[#This Row],[31]:[40]])</f>
        <v>1.8703125000000001E-2</v>
      </c>
      <c r="N83" s="29">
        <f>SUM(laps_times[[#This Row],[41]:[50]])</f>
        <v>1.9036921296296295E-2</v>
      </c>
      <c r="O83" s="29">
        <f>SUM(laps_times[[#This Row],[51]:[60]])</f>
        <v>1.9566319444444442E-2</v>
      </c>
      <c r="P83" s="29">
        <f>SUM(laps_times[[#This Row],[61]:[70]])</f>
        <v>1.9838657407407406E-2</v>
      </c>
      <c r="Q83" s="29">
        <f>SUM(laps_times[[#This Row],[71]:[80]])</f>
        <v>2.0643865740740744E-2</v>
      </c>
      <c r="R83" s="29">
        <f>SUM(laps_times[[#This Row],[81]:[90]])</f>
        <v>2.0593750000000001E-2</v>
      </c>
      <c r="S83" s="29">
        <f>SUM(laps_times[[#This Row],[91]:[100]])</f>
        <v>2.0376041666666671E-2</v>
      </c>
      <c r="T83" s="30">
        <f>SUM(laps_times[[#This Row],[101]:[105]])</f>
        <v>9.7444444444444445E-3</v>
      </c>
      <c r="U83" s="44">
        <f>IF(km4_splits_ranks[[#This Row],[1 - 10]]="DNF","DNF",RANK(km4_splits_ranks[[#This Row],[1 - 10]],[1 - 10],1))</f>
        <v>84</v>
      </c>
      <c r="V83" s="45">
        <f>IF(km4_splits_ranks[[#This Row],[11 - 20]]="DNF","DNF",RANK(km4_splits_ranks[[#This Row],[11 - 20]],[11 - 20],1))</f>
        <v>82</v>
      </c>
      <c r="W83" s="45">
        <f>IF(km4_splits_ranks[[#This Row],[21 - 30]]="DNF","DNF",RANK(km4_splits_ranks[[#This Row],[21 - 30]],[21 - 30],1))</f>
        <v>84</v>
      </c>
      <c r="X83" s="45">
        <f>IF(km4_splits_ranks[[#This Row],[31 - 40]]="DNF","DNF",RANK(km4_splits_ranks[[#This Row],[31 - 40]],[31 - 40],1))</f>
        <v>83</v>
      </c>
      <c r="Y83" s="45">
        <f>IF(km4_splits_ranks[[#This Row],[41 - 50]]="DNF","DNF",RANK(km4_splits_ranks[[#This Row],[41 - 50]],[41 - 50],1))</f>
        <v>85</v>
      </c>
      <c r="Z83" s="45">
        <f>IF(km4_splits_ranks[[#This Row],[51 - 60]]="DNF","DNF",RANK(km4_splits_ranks[[#This Row],[51 - 60]],[51 - 60],1))</f>
        <v>86</v>
      </c>
      <c r="AA83" s="45">
        <f>IF(km4_splits_ranks[[#This Row],[61 - 70]]="DNF","DNF",RANK(km4_splits_ranks[[#This Row],[61 - 70]],[61 - 70],1))</f>
        <v>83</v>
      </c>
      <c r="AB83" s="45">
        <f>IF(km4_splits_ranks[[#This Row],[71 - 80]]="DNF","DNF",RANK(km4_splits_ranks[[#This Row],[71 - 80]],[71 - 80],1))</f>
        <v>80</v>
      </c>
      <c r="AC83" s="45">
        <f>IF(km4_splits_ranks[[#This Row],[81 - 90]]="DNF","DNF",RANK(km4_splits_ranks[[#This Row],[81 - 90]],[81 - 90],1))</f>
        <v>80</v>
      </c>
      <c r="AD83" s="45">
        <f>IF(km4_splits_ranks[[#This Row],[91 - 100]]="DNF","DNF",RANK(km4_splits_ranks[[#This Row],[91 - 100]],[91 - 100],1))</f>
        <v>77</v>
      </c>
      <c r="AE83" s="46">
        <f>IF(km4_splits_ranks[[#This Row],[101 - 105]]="DNF","DNF",RANK(km4_splits_ranks[[#This Row],[101 - 105]],[101 - 105],1))</f>
        <v>76</v>
      </c>
      <c r="AF83" s="21">
        <f>km4_splits_ranks[[#This Row],[1 - 10]]</f>
        <v>1.7991435185185187E-2</v>
      </c>
      <c r="AG83" s="17">
        <f>IF(km4_splits_ranks[[#This Row],[11 - 20]]="DNF","DNF",km4_splits_ranks[[#This Row],[10 okr ]]+km4_splits_ranks[[#This Row],[11 - 20]])</f>
        <v>3.5363541666666665E-2</v>
      </c>
      <c r="AH83" s="17">
        <f>IF(km4_splits_ranks[[#This Row],[21 - 30]]="DNF","DNF",km4_splits_ranks[[#This Row],[20 okr ]]+km4_splits_ranks[[#This Row],[21 - 30]])</f>
        <v>5.3180208333333333E-2</v>
      </c>
      <c r="AI83" s="17">
        <f>IF(km4_splits_ranks[[#This Row],[31 - 40]]="DNF","DNF",km4_splits_ranks[[#This Row],[30 okr ]]+km4_splits_ranks[[#This Row],[31 - 40]])</f>
        <v>7.1883333333333327E-2</v>
      </c>
      <c r="AJ83" s="17">
        <f>IF(km4_splits_ranks[[#This Row],[41 - 50]]="DNF","DNF",km4_splits_ranks[[#This Row],[40 okr ]]+km4_splits_ranks[[#This Row],[41 - 50]])</f>
        <v>9.0920254629629618E-2</v>
      </c>
      <c r="AK83" s="17">
        <f>IF(km4_splits_ranks[[#This Row],[51 - 60]]="DNF","DNF",km4_splits_ranks[[#This Row],[50 okr ]]+km4_splits_ranks[[#This Row],[51 - 60]])</f>
        <v>0.11048657407407406</v>
      </c>
      <c r="AL83" s="17">
        <f>IF(km4_splits_ranks[[#This Row],[61 - 70]]="DNF","DNF",km4_splits_ranks[[#This Row],[60 okr ]]+km4_splits_ranks[[#This Row],[61 - 70]])</f>
        <v>0.13032523148148145</v>
      </c>
      <c r="AM83" s="17">
        <f>IF(km4_splits_ranks[[#This Row],[71 - 80]]="DNF","DNF",km4_splits_ranks[[#This Row],[70 okr ]]+km4_splits_ranks[[#This Row],[71 - 80]])</f>
        <v>0.15096909722222218</v>
      </c>
      <c r="AN83" s="17">
        <f>IF(km4_splits_ranks[[#This Row],[81 - 90]]="DNF","DNF",km4_splits_ranks[[#This Row],[80 okr ]]+km4_splits_ranks[[#This Row],[81 - 90]])</f>
        <v>0.17156284722222218</v>
      </c>
      <c r="AO83" s="17">
        <f>IF(km4_splits_ranks[[#This Row],[91 - 100]]="DNF","DNF",km4_splits_ranks[[#This Row],[90 okr ]]+km4_splits_ranks[[#This Row],[91 - 100]])</f>
        <v>0.19193888888888885</v>
      </c>
      <c r="AP83" s="22">
        <f>IF(km4_splits_ranks[[#This Row],[101 - 105]]="DNF","DNF",km4_splits_ranks[[#This Row],[100 okr ]]+km4_splits_ranks[[#This Row],[101 - 105]])</f>
        <v>0.2016833333333333</v>
      </c>
      <c r="AQ83" s="47">
        <f>IF(km4_splits_ranks[[#This Row],[10 okr ]]="DNF","DNF",RANK(km4_splits_ranks[[#This Row],[10 okr ]],[[10 okr ]],1))</f>
        <v>84</v>
      </c>
      <c r="AR83" s="48">
        <f>IF(km4_splits_ranks[[#This Row],[20 okr ]]="DNF","DNF",RANK(km4_splits_ranks[[#This Row],[20 okr ]],[[20 okr ]],1))</f>
        <v>84</v>
      </c>
      <c r="AS83" s="48">
        <f>IF(km4_splits_ranks[[#This Row],[30 okr ]]="DNF","DNF",RANK(km4_splits_ranks[[#This Row],[30 okr ]],[[30 okr ]],1))</f>
        <v>83</v>
      </c>
      <c r="AT83" s="48">
        <f>IF(km4_splits_ranks[[#This Row],[40 okr ]]="DNF","DNF",RANK(km4_splits_ranks[[#This Row],[40 okr ]],[[40 okr ]],1))</f>
        <v>84</v>
      </c>
      <c r="AU83" s="48">
        <f>IF(km4_splits_ranks[[#This Row],[50 okr ]]="DNF","DNF",RANK(km4_splits_ranks[[#This Row],[50 okr ]],[[50 okr ]],1))</f>
        <v>84</v>
      </c>
      <c r="AV83" s="48">
        <f>IF(km4_splits_ranks[[#This Row],[60 okr ]]="DNF","DNF",RANK(km4_splits_ranks[[#This Row],[60 okr ]],[[60 okr ]],1))</f>
        <v>84</v>
      </c>
      <c r="AW83" s="48">
        <f>IF(km4_splits_ranks[[#This Row],[70 okr ]]="DNF","DNF",RANK(km4_splits_ranks[[#This Row],[70 okr ]],[[70 okr ]],1))</f>
        <v>84</v>
      </c>
      <c r="AX83" s="48">
        <f>IF(km4_splits_ranks[[#This Row],[80 okr ]]="DNF","DNF",RANK(km4_splits_ranks[[#This Row],[80 okr ]],[[80 okr ]],1))</f>
        <v>85</v>
      </c>
      <c r="AY83" s="48">
        <f>IF(km4_splits_ranks[[#This Row],[90 okr ]]="DNF","DNF",RANK(km4_splits_ranks[[#This Row],[90 okr ]],[[90 okr ]],1))</f>
        <v>85</v>
      </c>
      <c r="AZ83" s="48">
        <f>IF(km4_splits_ranks[[#This Row],[100 okr ]]="DNF","DNF",RANK(km4_splits_ranks[[#This Row],[100 okr ]],[[100 okr ]],1))</f>
        <v>84</v>
      </c>
      <c r="BA83" s="156">
        <f>IF(km4_splits_ranks[[#This Row],[105 okr ]]="DNF","DNF",RANK(km4_splits_ranks[[#This Row],[105 okr ]],[[105 okr ]],1))</f>
        <v>84</v>
      </c>
    </row>
    <row r="84" spans="2:53">
      <c r="B84" s="4">
        <f>laps_times[[#This Row],[poř]]</f>
        <v>81</v>
      </c>
      <c r="C84" s="1">
        <f>laps_times[[#This Row],[s.č.]]</f>
        <v>71</v>
      </c>
      <c r="D84" s="1" t="str">
        <f>laps_times[[#This Row],[jméno]]</f>
        <v>Simon Alexander</v>
      </c>
      <c r="E84" s="2">
        <f>laps_times[[#This Row],[roč]]</f>
        <v>1947</v>
      </c>
      <c r="F84" s="2" t="str">
        <f>laps_times[[#This Row],[kat]]</f>
        <v>M70</v>
      </c>
      <c r="G84" s="2">
        <f>laps_times[[#This Row],[poř_kat]]</f>
        <v>3</v>
      </c>
      <c r="H84" s="1" t="str">
        <f>IF(ISBLANK(laps_times[[#This Row],[klub]]),"-",laps_times[[#This Row],[klub]])</f>
        <v>DS Žilina</v>
      </c>
      <c r="I84" s="138">
        <f>laps_times[[#This Row],[celk. čas]]</f>
        <v>0.2028912037037037</v>
      </c>
      <c r="J84" s="28">
        <f>SUM(laps_times[[#This Row],[1]:[10]])</f>
        <v>1.662777777777778E-2</v>
      </c>
      <c r="K84" s="29">
        <f>SUM(laps_times[[#This Row],[11]:[20]])</f>
        <v>1.6373148148148151E-2</v>
      </c>
      <c r="L84" s="29">
        <f>SUM(laps_times[[#This Row],[21]:[30]])</f>
        <v>1.6882291666666667E-2</v>
      </c>
      <c r="M84" s="29">
        <f>SUM(laps_times[[#This Row],[31]:[40]])</f>
        <v>1.9182870370370371E-2</v>
      </c>
      <c r="N84" s="29">
        <f>SUM(laps_times[[#This Row],[41]:[50]])</f>
        <v>1.9750231481481483E-2</v>
      </c>
      <c r="O84" s="29">
        <f>SUM(laps_times[[#This Row],[51]:[60]])</f>
        <v>1.8602199074074077E-2</v>
      </c>
      <c r="P84" s="29">
        <f>SUM(laps_times[[#This Row],[61]:[70]])</f>
        <v>1.9583564814814818E-2</v>
      </c>
      <c r="Q84" s="29">
        <f>SUM(laps_times[[#This Row],[71]:[80]])</f>
        <v>2.1633333333333331E-2</v>
      </c>
      <c r="R84" s="29">
        <f>SUM(laps_times[[#This Row],[81]:[90]])</f>
        <v>2.134861111111111E-2</v>
      </c>
      <c r="S84" s="29">
        <f>SUM(laps_times[[#This Row],[91]:[100]])</f>
        <v>2.1970370370370373E-2</v>
      </c>
      <c r="T84" s="30">
        <f>SUM(laps_times[[#This Row],[101]:[105]])</f>
        <v>1.0936689814814816E-2</v>
      </c>
      <c r="U84" s="44">
        <f>IF(km4_splits_ranks[[#This Row],[1 - 10]]="DNF","DNF",RANK(km4_splits_ranks[[#This Row],[1 - 10]],[1 - 10],1))</f>
        <v>74</v>
      </c>
      <c r="V84" s="45">
        <f>IF(km4_splits_ranks[[#This Row],[11 - 20]]="DNF","DNF",RANK(km4_splits_ranks[[#This Row],[11 - 20]],[11 - 20],1))</f>
        <v>77</v>
      </c>
      <c r="W84" s="45">
        <f>IF(km4_splits_ranks[[#This Row],[21 - 30]]="DNF","DNF",RANK(km4_splits_ranks[[#This Row],[21 - 30]],[21 - 30],1))</f>
        <v>76</v>
      </c>
      <c r="X84" s="45">
        <f>IF(km4_splits_ranks[[#This Row],[31 - 40]]="DNF","DNF",RANK(km4_splits_ranks[[#This Row],[31 - 40]],[31 - 40],1))</f>
        <v>87</v>
      </c>
      <c r="Y84" s="45">
        <f>IF(km4_splits_ranks[[#This Row],[41 - 50]]="DNF","DNF",RANK(km4_splits_ranks[[#This Row],[41 - 50]],[41 - 50],1))</f>
        <v>88</v>
      </c>
      <c r="Z84" s="45">
        <f>IF(km4_splits_ranks[[#This Row],[51 - 60]]="DNF","DNF",RANK(km4_splits_ranks[[#This Row],[51 - 60]],[51 - 60],1))</f>
        <v>80</v>
      </c>
      <c r="AA84" s="45">
        <f>IF(km4_splits_ranks[[#This Row],[61 - 70]]="DNF","DNF",RANK(km4_splits_ranks[[#This Row],[61 - 70]],[61 - 70],1))</f>
        <v>80</v>
      </c>
      <c r="AB84" s="45">
        <f>IF(km4_splits_ranks[[#This Row],[71 - 80]]="DNF","DNF",RANK(km4_splits_ranks[[#This Row],[71 - 80]],[71 - 80],1))</f>
        <v>87</v>
      </c>
      <c r="AC84" s="45">
        <f>IF(km4_splits_ranks[[#This Row],[81 - 90]]="DNF","DNF",RANK(km4_splits_ranks[[#This Row],[81 - 90]],[81 - 90],1))</f>
        <v>84</v>
      </c>
      <c r="AD84" s="45">
        <f>IF(km4_splits_ranks[[#This Row],[91 - 100]]="DNF","DNF",RANK(km4_splits_ranks[[#This Row],[91 - 100]],[91 - 100],1))</f>
        <v>83</v>
      </c>
      <c r="AE84" s="46">
        <f>IF(km4_splits_ranks[[#This Row],[101 - 105]]="DNF","DNF",RANK(km4_splits_ranks[[#This Row],[101 - 105]],[101 - 105],1))</f>
        <v>83</v>
      </c>
      <c r="AF84" s="21">
        <f>km4_splits_ranks[[#This Row],[1 - 10]]</f>
        <v>1.662777777777778E-2</v>
      </c>
      <c r="AG84" s="17">
        <f>IF(km4_splits_ranks[[#This Row],[11 - 20]]="DNF","DNF",km4_splits_ranks[[#This Row],[10 okr ]]+km4_splits_ranks[[#This Row],[11 - 20]])</f>
        <v>3.3000925925925934E-2</v>
      </c>
      <c r="AH84" s="17">
        <f>IF(km4_splits_ranks[[#This Row],[21 - 30]]="DNF","DNF",km4_splits_ranks[[#This Row],[20 okr ]]+km4_splits_ranks[[#This Row],[21 - 30]])</f>
        <v>4.9883217592592601E-2</v>
      </c>
      <c r="AI84" s="17">
        <f>IF(km4_splits_ranks[[#This Row],[31 - 40]]="DNF","DNF",km4_splits_ranks[[#This Row],[30 okr ]]+km4_splits_ranks[[#This Row],[31 - 40]])</f>
        <v>6.9066087962962971E-2</v>
      </c>
      <c r="AJ84" s="17">
        <f>IF(km4_splits_ranks[[#This Row],[41 - 50]]="DNF","DNF",km4_splits_ranks[[#This Row],[40 okr ]]+km4_splits_ranks[[#This Row],[41 - 50]])</f>
        <v>8.8816319444444458E-2</v>
      </c>
      <c r="AK84" s="17">
        <f>IF(km4_splits_ranks[[#This Row],[51 - 60]]="DNF","DNF",km4_splits_ranks[[#This Row],[50 okr ]]+km4_splits_ranks[[#This Row],[51 - 60]])</f>
        <v>0.10741851851851854</v>
      </c>
      <c r="AL84" s="17">
        <f>IF(km4_splits_ranks[[#This Row],[61 - 70]]="DNF","DNF",km4_splits_ranks[[#This Row],[60 okr ]]+km4_splits_ranks[[#This Row],[61 - 70]])</f>
        <v>0.12700208333333335</v>
      </c>
      <c r="AM84" s="17">
        <f>IF(km4_splits_ranks[[#This Row],[71 - 80]]="DNF","DNF",km4_splits_ranks[[#This Row],[70 okr ]]+km4_splits_ranks[[#This Row],[71 - 80]])</f>
        <v>0.14863541666666669</v>
      </c>
      <c r="AN84" s="17">
        <f>IF(km4_splits_ranks[[#This Row],[81 - 90]]="DNF","DNF",km4_splits_ranks[[#This Row],[80 okr ]]+km4_splits_ranks[[#This Row],[81 - 90]])</f>
        <v>0.1699840277777778</v>
      </c>
      <c r="AO84" s="17">
        <f>IF(km4_splits_ranks[[#This Row],[91 - 100]]="DNF","DNF",km4_splits_ranks[[#This Row],[90 okr ]]+km4_splits_ranks[[#This Row],[91 - 100]])</f>
        <v>0.19195439814814816</v>
      </c>
      <c r="AP84" s="22">
        <f>IF(km4_splits_ranks[[#This Row],[101 - 105]]="DNF","DNF",km4_splits_ranks[[#This Row],[100 okr ]]+km4_splits_ranks[[#This Row],[101 - 105]])</f>
        <v>0.20289108796296298</v>
      </c>
      <c r="AQ84" s="47">
        <f>IF(km4_splits_ranks[[#This Row],[10 okr ]]="DNF","DNF",RANK(km4_splits_ranks[[#This Row],[10 okr ]],[[10 okr ]],1))</f>
        <v>74</v>
      </c>
      <c r="AR84" s="48">
        <f>IF(km4_splits_ranks[[#This Row],[20 okr ]]="DNF","DNF",RANK(km4_splits_ranks[[#This Row],[20 okr ]],[[20 okr ]],1))</f>
        <v>74</v>
      </c>
      <c r="AS84" s="48">
        <f>IF(km4_splits_ranks[[#This Row],[30 okr ]]="DNF","DNF",RANK(km4_splits_ranks[[#This Row],[30 okr ]],[[30 okr ]],1))</f>
        <v>76</v>
      </c>
      <c r="AT84" s="48">
        <f>IF(km4_splits_ranks[[#This Row],[40 okr ]]="DNF","DNF",RANK(km4_splits_ranks[[#This Row],[40 okr ]],[[40 okr ]],1))</f>
        <v>80</v>
      </c>
      <c r="AU84" s="48">
        <f>IF(km4_splits_ranks[[#This Row],[50 okr ]]="DNF","DNF",RANK(km4_splits_ranks[[#This Row],[50 okr ]],[[50 okr ]],1))</f>
        <v>81</v>
      </c>
      <c r="AV84" s="48">
        <f>IF(km4_splits_ranks[[#This Row],[60 okr ]]="DNF","DNF",RANK(km4_splits_ranks[[#This Row],[60 okr ]],[[60 okr ]],1))</f>
        <v>82</v>
      </c>
      <c r="AW84" s="48">
        <f>IF(km4_splits_ranks[[#This Row],[70 okr ]]="DNF","DNF",RANK(km4_splits_ranks[[#This Row],[70 okr ]],[[70 okr ]],1))</f>
        <v>82</v>
      </c>
      <c r="AX84" s="48">
        <f>IF(km4_splits_ranks[[#This Row],[80 okr ]]="DNF","DNF",RANK(km4_splits_ranks[[#This Row],[80 okr ]],[[80 okr ]],1))</f>
        <v>82</v>
      </c>
      <c r="AY84" s="48">
        <f>IF(km4_splits_ranks[[#This Row],[90 okr ]]="DNF","DNF",RANK(km4_splits_ranks[[#This Row],[90 okr ]],[[90 okr ]],1))</f>
        <v>83</v>
      </c>
      <c r="AZ84" s="48">
        <f>IF(km4_splits_ranks[[#This Row],[100 okr ]]="DNF","DNF",RANK(km4_splits_ranks[[#This Row],[100 okr ]],[[100 okr ]],1))</f>
        <v>85</v>
      </c>
      <c r="BA84" s="156">
        <f>IF(km4_splits_ranks[[#This Row],[105 okr ]]="DNF","DNF",RANK(km4_splits_ranks[[#This Row],[105 okr ]],[[105 okr ]],1))</f>
        <v>85</v>
      </c>
    </row>
    <row r="85" spans="2:53">
      <c r="B85" s="4">
        <f>laps_times[[#This Row],[poř]]</f>
        <v>82</v>
      </c>
      <c r="C85" s="1">
        <f>laps_times[[#This Row],[s.č.]]</f>
        <v>20</v>
      </c>
      <c r="D85" s="1" t="str">
        <f>laps_times[[#This Row],[jméno]]</f>
        <v>Grbović Ljubivoje</v>
      </c>
      <c r="E85" s="2">
        <f>laps_times[[#This Row],[roč]]</f>
        <v>1956</v>
      </c>
      <c r="F85" s="2" t="str">
        <f>laps_times[[#This Row],[kat]]</f>
        <v>M60</v>
      </c>
      <c r="G85" s="2">
        <f>laps_times[[#This Row],[poř_kat]]</f>
        <v>5</v>
      </c>
      <c r="H85" s="1" t="str">
        <f>IF(ISBLANK(laps_times[[#This Row],[klub]]),"-",laps_times[[#This Row],[klub]])</f>
        <v>MARATON TIM KV</v>
      </c>
      <c r="I85" s="138">
        <f>laps_times[[#This Row],[celk. čas]]</f>
        <v>0.2035034722222222</v>
      </c>
      <c r="J85" s="28">
        <f>SUM(laps_times[[#This Row],[1]:[10]])</f>
        <v>1.7392361111111108E-2</v>
      </c>
      <c r="K85" s="29">
        <f>SUM(laps_times[[#This Row],[11]:[20]])</f>
        <v>1.6500231481481484E-2</v>
      </c>
      <c r="L85" s="29">
        <f>SUM(laps_times[[#This Row],[21]:[30]])</f>
        <v>1.7518287037037037E-2</v>
      </c>
      <c r="M85" s="29">
        <f>SUM(laps_times[[#This Row],[31]:[40]])</f>
        <v>1.7444444444444446E-2</v>
      </c>
      <c r="N85" s="29">
        <f>SUM(laps_times[[#This Row],[41]:[50]])</f>
        <v>1.8856828703703706E-2</v>
      </c>
      <c r="O85" s="29">
        <f>SUM(laps_times[[#This Row],[51]:[60]])</f>
        <v>1.8734953703703705E-2</v>
      </c>
      <c r="P85" s="29">
        <f>SUM(laps_times[[#This Row],[61]:[70]])</f>
        <v>1.9826620370370369E-2</v>
      </c>
      <c r="Q85" s="29">
        <f>SUM(laps_times[[#This Row],[71]:[80]])</f>
        <v>2.1167013888888891E-2</v>
      </c>
      <c r="R85" s="29">
        <f>SUM(laps_times[[#This Row],[81]:[90]])</f>
        <v>2.2304745370370374E-2</v>
      </c>
      <c r="S85" s="29">
        <f>SUM(laps_times[[#This Row],[91]:[100]])</f>
        <v>2.2394097222222218E-2</v>
      </c>
      <c r="T85" s="30">
        <f>SUM(laps_times[[#This Row],[101]:[105]])</f>
        <v>1.1363541666666666E-2</v>
      </c>
      <c r="U85" s="44">
        <f>IF(km4_splits_ranks[[#This Row],[1 - 10]]="DNF","DNF",RANK(km4_splits_ranks[[#This Row],[1 - 10]],[1 - 10],1))</f>
        <v>80</v>
      </c>
      <c r="V85" s="45">
        <f>IF(km4_splits_ranks[[#This Row],[11 - 20]]="DNF","DNF",RANK(km4_splits_ranks[[#This Row],[11 - 20]],[11 - 20],1))</f>
        <v>78</v>
      </c>
      <c r="W85" s="45">
        <f>IF(km4_splits_ranks[[#This Row],[21 - 30]]="DNF","DNF",RANK(km4_splits_ranks[[#This Row],[21 - 30]],[21 - 30],1))</f>
        <v>83</v>
      </c>
      <c r="X85" s="45">
        <f>IF(km4_splits_ranks[[#This Row],[31 - 40]]="DNF","DNF",RANK(km4_splits_ranks[[#This Row],[31 - 40]],[31 - 40],1))</f>
        <v>80</v>
      </c>
      <c r="Y85" s="45">
        <f>IF(km4_splits_ranks[[#This Row],[41 - 50]]="DNF","DNF",RANK(km4_splits_ranks[[#This Row],[41 - 50]],[41 - 50],1))</f>
        <v>83</v>
      </c>
      <c r="Z85" s="45">
        <f>IF(km4_splits_ranks[[#This Row],[51 - 60]]="DNF","DNF",RANK(km4_splits_ranks[[#This Row],[51 - 60]],[51 - 60],1))</f>
        <v>81</v>
      </c>
      <c r="AA85" s="45">
        <f>IF(km4_splits_ranks[[#This Row],[61 - 70]]="DNF","DNF",RANK(km4_splits_ranks[[#This Row],[61 - 70]],[61 - 70],1))</f>
        <v>82</v>
      </c>
      <c r="AB85" s="45">
        <f>IF(km4_splits_ranks[[#This Row],[71 - 80]]="DNF","DNF",RANK(km4_splits_ranks[[#This Row],[71 - 80]],[71 - 80],1))</f>
        <v>84</v>
      </c>
      <c r="AC85" s="45">
        <f>IF(km4_splits_ranks[[#This Row],[81 - 90]]="DNF","DNF",RANK(km4_splits_ranks[[#This Row],[81 - 90]],[81 - 90],1))</f>
        <v>87</v>
      </c>
      <c r="AD85" s="45">
        <f>IF(km4_splits_ranks[[#This Row],[91 - 100]]="DNF","DNF",RANK(km4_splits_ranks[[#This Row],[91 - 100]],[91 - 100],1))</f>
        <v>85</v>
      </c>
      <c r="AE85" s="46">
        <f>IF(km4_splits_ranks[[#This Row],[101 - 105]]="DNF","DNF",RANK(km4_splits_ranks[[#This Row],[101 - 105]],[101 - 105],1))</f>
        <v>86</v>
      </c>
      <c r="AF85" s="21">
        <f>km4_splits_ranks[[#This Row],[1 - 10]]</f>
        <v>1.7392361111111108E-2</v>
      </c>
      <c r="AG85" s="17">
        <f>IF(km4_splits_ranks[[#This Row],[11 - 20]]="DNF","DNF",km4_splits_ranks[[#This Row],[10 okr ]]+km4_splits_ranks[[#This Row],[11 - 20]])</f>
        <v>3.3892592592592592E-2</v>
      </c>
      <c r="AH85" s="17">
        <f>IF(km4_splits_ranks[[#This Row],[21 - 30]]="DNF","DNF",km4_splits_ranks[[#This Row],[20 okr ]]+km4_splits_ranks[[#This Row],[21 - 30]])</f>
        <v>5.1410879629629633E-2</v>
      </c>
      <c r="AI85" s="17">
        <f>IF(km4_splits_ranks[[#This Row],[31 - 40]]="DNF","DNF",km4_splits_ranks[[#This Row],[30 okr ]]+km4_splits_ranks[[#This Row],[31 - 40]])</f>
        <v>6.8855324074074076E-2</v>
      </c>
      <c r="AJ85" s="17">
        <f>IF(km4_splits_ranks[[#This Row],[41 - 50]]="DNF","DNF",km4_splits_ranks[[#This Row],[40 okr ]]+km4_splits_ranks[[#This Row],[41 - 50]])</f>
        <v>8.7712152777777774E-2</v>
      </c>
      <c r="AK85" s="17">
        <f>IF(km4_splits_ranks[[#This Row],[51 - 60]]="DNF","DNF",km4_splits_ranks[[#This Row],[50 okr ]]+km4_splits_ranks[[#This Row],[51 - 60]])</f>
        <v>0.10644710648148148</v>
      </c>
      <c r="AL85" s="17">
        <f>IF(km4_splits_ranks[[#This Row],[61 - 70]]="DNF","DNF",km4_splits_ranks[[#This Row],[60 okr ]]+km4_splits_ranks[[#This Row],[61 - 70]])</f>
        <v>0.12627372685185184</v>
      </c>
      <c r="AM85" s="17">
        <f>IF(km4_splits_ranks[[#This Row],[71 - 80]]="DNF","DNF",km4_splits_ranks[[#This Row],[70 okr ]]+km4_splits_ranks[[#This Row],[71 - 80]])</f>
        <v>0.14744074074074073</v>
      </c>
      <c r="AN85" s="17">
        <f>IF(km4_splits_ranks[[#This Row],[81 - 90]]="DNF","DNF",km4_splits_ranks[[#This Row],[80 okr ]]+km4_splits_ranks[[#This Row],[81 - 90]])</f>
        <v>0.16974548611111112</v>
      </c>
      <c r="AO85" s="17">
        <f>IF(km4_splits_ranks[[#This Row],[91 - 100]]="DNF","DNF",km4_splits_ranks[[#This Row],[90 okr ]]+km4_splits_ranks[[#This Row],[91 - 100]])</f>
        <v>0.19213958333333334</v>
      </c>
      <c r="AP85" s="22">
        <f>IF(km4_splits_ranks[[#This Row],[101 - 105]]="DNF","DNF",km4_splits_ranks[[#This Row],[100 okr ]]+km4_splits_ranks[[#This Row],[101 - 105]])</f>
        <v>0.20350312500000001</v>
      </c>
      <c r="AQ85" s="47">
        <f>IF(km4_splits_ranks[[#This Row],[10 okr ]]="DNF","DNF",RANK(km4_splits_ranks[[#This Row],[10 okr ]],[[10 okr ]],1))</f>
        <v>80</v>
      </c>
      <c r="AR85" s="48">
        <f>IF(km4_splits_ranks[[#This Row],[20 okr ]]="DNF","DNF",RANK(km4_splits_ranks[[#This Row],[20 okr ]],[[20 okr ]],1))</f>
        <v>79</v>
      </c>
      <c r="AS85" s="48">
        <f>IF(km4_splits_ranks[[#This Row],[30 okr ]]="DNF","DNF",RANK(km4_splits_ranks[[#This Row],[30 okr ]],[[30 okr ]],1))</f>
        <v>80</v>
      </c>
      <c r="AT85" s="48">
        <f>IF(km4_splits_ranks[[#This Row],[40 okr ]]="DNF","DNF",RANK(km4_splits_ranks[[#This Row],[40 okr ]],[[40 okr ]],1))</f>
        <v>79</v>
      </c>
      <c r="AU85" s="48">
        <f>IF(km4_splits_ranks[[#This Row],[50 okr ]]="DNF","DNF",RANK(km4_splits_ranks[[#This Row],[50 okr ]],[[50 okr ]],1))</f>
        <v>80</v>
      </c>
      <c r="AV85" s="48">
        <f>IF(km4_splits_ranks[[#This Row],[60 okr ]]="DNF","DNF",RANK(km4_splits_ranks[[#This Row],[60 okr ]],[[60 okr ]],1))</f>
        <v>81</v>
      </c>
      <c r="AW85" s="48">
        <f>IF(km4_splits_ranks[[#This Row],[70 okr ]]="DNF","DNF",RANK(km4_splits_ranks[[#This Row],[70 okr ]],[[70 okr ]],1))</f>
        <v>81</v>
      </c>
      <c r="AX85" s="48">
        <f>IF(km4_splits_ranks[[#This Row],[80 okr ]]="DNF","DNF",RANK(km4_splits_ranks[[#This Row],[80 okr ]],[[80 okr ]],1))</f>
        <v>81</v>
      </c>
      <c r="AY85" s="48">
        <f>IF(km4_splits_ranks[[#This Row],[90 okr ]]="DNF","DNF",RANK(km4_splits_ranks[[#This Row],[90 okr ]],[[90 okr ]],1))</f>
        <v>82</v>
      </c>
      <c r="AZ85" s="48">
        <f>IF(km4_splits_ranks[[#This Row],[100 okr ]]="DNF","DNF",RANK(km4_splits_ranks[[#This Row],[100 okr ]],[[100 okr ]],1))</f>
        <v>86</v>
      </c>
      <c r="BA85" s="156">
        <f>IF(km4_splits_ranks[[#This Row],[105 okr ]]="DNF","DNF",RANK(km4_splits_ranks[[#This Row],[105 okr ]],[[105 okr ]],1))</f>
        <v>86</v>
      </c>
    </row>
    <row r="86" spans="2:53">
      <c r="B86" s="4">
        <f>laps_times[[#This Row],[poř]]</f>
        <v>83</v>
      </c>
      <c r="C86" s="1">
        <f>laps_times[[#This Row],[s.č.]]</f>
        <v>85</v>
      </c>
      <c r="D86" s="1" t="str">
        <f>laps_times[[#This Row],[jméno]]</f>
        <v>Zeman Pavel</v>
      </c>
      <c r="E86" s="2">
        <f>laps_times[[#This Row],[roč]]</f>
        <v>1954</v>
      </c>
      <c r="F86" s="2" t="str">
        <f>laps_times[[#This Row],[kat]]</f>
        <v>M60</v>
      </c>
      <c r="G86" s="2">
        <f>laps_times[[#This Row],[poř_kat]]</f>
        <v>6</v>
      </c>
      <c r="H86" s="1" t="str">
        <f>IF(ISBLANK(laps_times[[#This Row],[klub]]),"-",laps_times[[#This Row],[klub]])</f>
        <v>Traged team</v>
      </c>
      <c r="I86" s="138">
        <f>laps_times[[#This Row],[celk. čas]]</f>
        <v>0.20464236111111112</v>
      </c>
      <c r="J86" s="28">
        <f>SUM(laps_times[[#This Row],[1]:[10]])</f>
        <v>1.9198032407407407E-2</v>
      </c>
      <c r="K86" s="29">
        <f>SUM(laps_times[[#This Row],[11]:[20]])</f>
        <v>1.8957291666666664E-2</v>
      </c>
      <c r="L86" s="29">
        <f>SUM(laps_times[[#This Row],[21]:[30]])</f>
        <v>1.9064467592592591E-2</v>
      </c>
      <c r="M86" s="29">
        <f>SUM(laps_times[[#This Row],[31]:[40]])</f>
        <v>1.9068750000000002E-2</v>
      </c>
      <c r="N86" s="29">
        <f>SUM(laps_times[[#This Row],[41]:[50]])</f>
        <v>1.8975925925925927E-2</v>
      </c>
      <c r="O86" s="29">
        <f>SUM(laps_times[[#This Row],[51]:[60]])</f>
        <v>1.9240509259259263E-2</v>
      </c>
      <c r="P86" s="29">
        <f>SUM(laps_times[[#This Row],[61]:[70]])</f>
        <v>1.9158564814814812E-2</v>
      </c>
      <c r="Q86" s="29">
        <f>SUM(laps_times[[#This Row],[71]:[80]])</f>
        <v>1.9575462962962961E-2</v>
      </c>
      <c r="R86" s="29">
        <f>SUM(laps_times[[#This Row],[81]:[90]])</f>
        <v>1.9911111111111109E-2</v>
      </c>
      <c r="S86" s="29">
        <f>SUM(laps_times[[#This Row],[91]:[100]])</f>
        <v>2.0321759259259262E-2</v>
      </c>
      <c r="T86" s="30">
        <f>SUM(laps_times[[#This Row],[101]:[105]])</f>
        <v>1.1170254629629631E-2</v>
      </c>
      <c r="U86" s="44">
        <f>IF(km4_splits_ranks[[#This Row],[1 - 10]]="DNF","DNF",RANK(km4_splits_ranks[[#This Row],[1 - 10]],[1 - 10],1))</f>
        <v>87</v>
      </c>
      <c r="V86" s="45">
        <f>IF(km4_splits_ranks[[#This Row],[11 - 20]]="DNF","DNF",RANK(km4_splits_ranks[[#This Row],[11 - 20]],[11 - 20],1))</f>
        <v>88</v>
      </c>
      <c r="W86" s="45">
        <f>IF(km4_splits_ranks[[#This Row],[21 - 30]]="DNF","DNF",RANK(km4_splits_ranks[[#This Row],[21 - 30]],[21 - 30],1))</f>
        <v>88</v>
      </c>
      <c r="X86" s="45">
        <f>IF(km4_splits_ranks[[#This Row],[31 - 40]]="DNF","DNF",RANK(km4_splits_ranks[[#This Row],[31 - 40]],[31 - 40],1))</f>
        <v>85</v>
      </c>
      <c r="Y86" s="45">
        <f>IF(km4_splits_ranks[[#This Row],[41 - 50]]="DNF","DNF",RANK(km4_splits_ranks[[#This Row],[41 - 50]],[41 - 50],1))</f>
        <v>84</v>
      </c>
      <c r="Z86" s="45">
        <f>IF(km4_splits_ranks[[#This Row],[51 - 60]]="DNF","DNF",RANK(km4_splits_ranks[[#This Row],[51 - 60]],[51 - 60],1))</f>
        <v>84</v>
      </c>
      <c r="AA86" s="45">
        <f>IF(km4_splits_ranks[[#This Row],[61 - 70]]="DNF","DNF",RANK(km4_splits_ranks[[#This Row],[61 - 70]],[61 - 70],1))</f>
        <v>76</v>
      </c>
      <c r="AB86" s="45">
        <f>IF(km4_splits_ranks[[#This Row],[71 - 80]]="DNF","DNF",RANK(km4_splits_ranks[[#This Row],[71 - 80]],[71 - 80],1))</f>
        <v>76</v>
      </c>
      <c r="AC86" s="45">
        <f>IF(km4_splits_ranks[[#This Row],[81 - 90]]="DNF","DNF",RANK(km4_splits_ranks[[#This Row],[81 - 90]],[81 - 90],1))</f>
        <v>74</v>
      </c>
      <c r="AD86" s="45">
        <f>IF(km4_splits_ranks[[#This Row],[91 - 100]]="DNF","DNF",RANK(km4_splits_ranks[[#This Row],[91 - 100]],[91 - 100],1))</f>
        <v>76</v>
      </c>
      <c r="AE86" s="46">
        <f>IF(km4_splits_ranks[[#This Row],[101 - 105]]="DNF","DNF",RANK(km4_splits_ranks[[#This Row],[101 - 105]],[101 - 105],1))</f>
        <v>84</v>
      </c>
      <c r="AF86" s="21">
        <f>km4_splits_ranks[[#This Row],[1 - 10]]</f>
        <v>1.9198032407407407E-2</v>
      </c>
      <c r="AG86" s="17">
        <f>IF(km4_splits_ranks[[#This Row],[11 - 20]]="DNF","DNF",km4_splits_ranks[[#This Row],[10 okr ]]+km4_splits_ranks[[#This Row],[11 - 20]])</f>
        <v>3.8155324074074071E-2</v>
      </c>
      <c r="AH86" s="17">
        <f>IF(km4_splits_ranks[[#This Row],[21 - 30]]="DNF","DNF",km4_splits_ranks[[#This Row],[20 okr ]]+km4_splits_ranks[[#This Row],[21 - 30]])</f>
        <v>5.7219791666666658E-2</v>
      </c>
      <c r="AI86" s="17">
        <f>IF(km4_splits_ranks[[#This Row],[31 - 40]]="DNF","DNF",km4_splits_ranks[[#This Row],[30 okr ]]+km4_splits_ranks[[#This Row],[31 - 40]])</f>
        <v>7.6288541666666654E-2</v>
      </c>
      <c r="AJ86" s="17">
        <f>IF(km4_splits_ranks[[#This Row],[41 - 50]]="DNF","DNF",km4_splits_ranks[[#This Row],[40 okr ]]+km4_splits_ranks[[#This Row],[41 - 50]])</f>
        <v>9.5264467592592578E-2</v>
      </c>
      <c r="AK86" s="17">
        <f>IF(km4_splits_ranks[[#This Row],[51 - 60]]="DNF","DNF",km4_splits_ranks[[#This Row],[50 okr ]]+km4_splits_ranks[[#This Row],[51 - 60]])</f>
        <v>0.11450497685185185</v>
      </c>
      <c r="AL86" s="17">
        <f>IF(km4_splits_ranks[[#This Row],[61 - 70]]="DNF","DNF",km4_splits_ranks[[#This Row],[60 okr ]]+km4_splits_ranks[[#This Row],[61 - 70]])</f>
        <v>0.13366354166666666</v>
      </c>
      <c r="AM86" s="17">
        <f>IF(km4_splits_ranks[[#This Row],[71 - 80]]="DNF","DNF",km4_splits_ranks[[#This Row],[70 okr ]]+km4_splits_ranks[[#This Row],[71 - 80]])</f>
        <v>0.15323900462962964</v>
      </c>
      <c r="AN86" s="17">
        <f>IF(km4_splits_ranks[[#This Row],[81 - 90]]="DNF","DNF",km4_splits_ranks[[#This Row],[80 okr ]]+km4_splits_ranks[[#This Row],[81 - 90]])</f>
        <v>0.17315011574074074</v>
      </c>
      <c r="AO86" s="17">
        <f>IF(km4_splits_ranks[[#This Row],[91 - 100]]="DNF","DNF",km4_splits_ranks[[#This Row],[90 okr ]]+km4_splits_ranks[[#This Row],[91 - 100]])</f>
        <v>0.19347187500000002</v>
      </c>
      <c r="AP86" s="22">
        <f>IF(km4_splits_ranks[[#This Row],[101 - 105]]="DNF","DNF",km4_splits_ranks[[#This Row],[100 okr ]]+km4_splits_ranks[[#This Row],[101 - 105]])</f>
        <v>0.20464212962962963</v>
      </c>
      <c r="AQ86" s="47">
        <f>IF(km4_splits_ranks[[#This Row],[10 okr ]]="DNF","DNF",RANK(km4_splits_ranks[[#This Row],[10 okr ]],[[10 okr ]],1))</f>
        <v>87</v>
      </c>
      <c r="AR86" s="48">
        <f>IF(km4_splits_ranks[[#This Row],[20 okr ]]="DNF","DNF",RANK(km4_splits_ranks[[#This Row],[20 okr ]],[[20 okr ]],1))</f>
        <v>88</v>
      </c>
      <c r="AS86" s="48">
        <f>IF(km4_splits_ranks[[#This Row],[30 okr ]]="DNF","DNF",RANK(km4_splits_ranks[[#This Row],[30 okr ]],[[30 okr ]],1))</f>
        <v>88</v>
      </c>
      <c r="AT86" s="48">
        <f>IF(km4_splits_ranks[[#This Row],[40 okr ]]="DNF","DNF",RANK(km4_splits_ranks[[#This Row],[40 okr ]],[[40 okr ]],1))</f>
        <v>87</v>
      </c>
      <c r="AU86" s="48">
        <f>IF(km4_splits_ranks[[#This Row],[50 okr ]]="DNF","DNF",RANK(km4_splits_ranks[[#This Row],[50 okr ]],[[50 okr ]],1))</f>
        <v>88</v>
      </c>
      <c r="AV86" s="48">
        <f>IF(km4_splits_ranks[[#This Row],[60 okr ]]="DNF","DNF",RANK(km4_splits_ranks[[#This Row],[60 okr ]],[[60 okr ]],1))</f>
        <v>87</v>
      </c>
      <c r="AW86" s="48">
        <f>IF(km4_splits_ranks[[#This Row],[70 okr ]]="DNF","DNF",RANK(km4_splits_ranks[[#This Row],[70 okr ]],[[70 okr ]],1))</f>
        <v>86</v>
      </c>
      <c r="AX86" s="48">
        <f>IF(km4_splits_ranks[[#This Row],[80 okr ]]="DNF","DNF",RANK(km4_splits_ranks[[#This Row],[80 okr ]],[[80 okr ]],1))</f>
        <v>86</v>
      </c>
      <c r="AY86" s="48">
        <f>IF(km4_splits_ranks[[#This Row],[90 okr ]]="DNF","DNF",RANK(km4_splits_ranks[[#This Row],[90 okr ]],[[90 okr ]],1))</f>
        <v>86</v>
      </c>
      <c r="AZ86" s="48">
        <f>IF(km4_splits_ranks[[#This Row],[100 okr ]]="DNF","DNF",RANK(km4_splits_ranks[[#This Row],[100 okr ]],[[100 okr ]],1))</f>
        <v>87</v>
      </c>
      <c r="BA86" s="156">
        <f>IF(km4_splits_ranks[[#This Row],[105 okr ]]="DNF","DNF",RANK(km4_splits_ranks[[#This Row],[105 okr ]],[[105 okr ]],1))</f>
        <v>87</v>
      </c>
    </row>
    <row r="87" spans="2:53">
      <c r="B87" s="4">
        <f>laps_times[[#This Row],[poř]]</f>
        <v>84</v>
      </c>
      <c r="C87" s="1">
        <f>laps_times[[#This Row],[s.č.]]</f>
        <v>78</v>
      </c>
      <c r="D87" s="1" t="str">
        <f>laps_times[[#This Row],[jméno]]</f>
        <v>Svabic Rajko</v>
      </c>
      <c r="E87" s="2">
        <f>laps_times[[#This Row],[roč]]</f>
        <v>1966</v>
      </c>
      <c r="F87" s="2" t="str">
        <f>laps_times[[#This Row],[kat]]</f>
        <v>M50</v>
      </c>
      <c r="G87" s="2">
        <f>laps_times[[#This Row],[poř_kat]]</f>
        <v>16</v>
      </c>
      <c r="H87" s="1" t="str">
        <f>IF(ISBLANK(laps_times[[#This Row],[klub]]),"-",laps_times[[#This Row],[klub]])</f>
        <v>-</v>
      </c>
      <c r="I87" s="138">
        <f>laps_times[[#This Row],[celk. čas]]</f>
        <v>0.2133298611111111</v>
      </c>
      <c r="J87" s="28">
        <f>SUM(laps_times[[#This Row],[1]:[10]])</f>
        <v>1.9637499999999995E-2</v>
      </c>
      <c r="K87" s="29">
        <f>SUM(laps_times[[#This Row],[11]:[20]])</f>
        <v>1.7768287037037037E-2</v>
      </c>
      <c r="L87" s="29">
        <f>SUM(laps_times[[#This Row],[21]:[30]])</f>
        <v>1.8423263888888888E-2</v>
      </c>
      <c r="M87" s="29">
        <f>SUM(laps_times[[#This Row],[31]:[40]])</f>
        <v>1.7496296296296298E-2</v>
      </c>
      <c r="N87" s="29">
        <f>SUM(laps_times[[#This Row],[41]:[50]])</f>
        <v>1.9404861111111112E-2</v>
      </c>
      <c r="O87" s="29">
        <f>SUM(laps_times[[#This Row],[51]:[60]])</f>
        <v>2.0465740740740743E-2</v>
      </c>
      <c r="P87" s="29">
        <f>SUM(laps_times[[#This Row],[61]:[70]])</f>
        <v>2.0714120370370369E-2</v>
      </c>
      <c r="Q87" s="29">
        <f>SUM(laps_times[[#This Row],[71]:[80]])</f>
        <v>2.236585648148148E-2</v>
      </c>
      <c r="R87" s="29">
        <f>SUM(laps_times[[#This Row],[81]:[90]])</f>
        <v>2.2222569444444444E-2</v>
      </c>
      <c r="S87" s="29">
        <f>SUM(laps_times[[#This Row],[91]:[100]])</f>
        <v>2.2836805555555555E-2</v>
      </c>
      <c r="T87" s="30">
        <f>SUM(laps_times[[#This Row],[101]:[105]])</f>
        <v>1.1994791666666667E-2</v>
      </c>
      <c r="U87" s="44">
        <f>IF(km4_splits_ranks[[#This Row],[1 - 10]]="DNF","DNF",RANK(km4_splits_ranks[[#This Row],[1 - 10]],[1 - 10],1))</f>
        <v>88</v>
      </c>
      <c r="V87" s="45">
        <f>IF(km4_splits_ranks[[#This Row],[11 - 20]]="DNF","DNF",RANK(km4_splits_ranks[[#This Row],[11 - 20]],[11 - 20],1))</f>
        <v>86</v>
      </c>
      <c r="W87" s="45">
        <f>IF(km4_splits_ranks[[#This Row],[21 - 30]]="DNF","DNF",RANK(km4_splits_ranks[[#This Row],[21 - 30]],[21 - 30],1))</f>
        <v>87</v>
      </c>
      <c r="X87" s="45">
        <f>IF(km4_splits_ranks[[#This Row],[31 - 40]]="DNF","DNF",RANK(km4_splits_ranks[[#This Row],[31 - 40]],[31 - 40],1))</f>
        <v>81</v>
      </c>
      <c r="Y87" s="45">
        <f>IF(km4_splits_ranks[[#This Row],[41 - 50]]="DNF","DNF",RANK(km4_splits_ranks[[#This Row],[41 - 50]],[41 - 50],1))</f>
        <v>86</v>
      </c>
      <c r="Z87" s="45">
        <f>IF(km4_splits_ranks[[#This Row],[51 - 60]]="DNF","DNF",RANK(km4_splits_ranks[[#This Row],[51 - 60]],[51 - 60],1))</f>
        <v>87</v>
      </c>
      <c r="AA87" s="45">
        <f>IF(km4_splits_ranks[[#This Row],[61 - 70]]="DNF","DNF",RANK(km4_splits_ranks[[#This Row],[61 - 70]],[61 - 70],1))</f>
        <v>86</v>
      </c>
      <c r="AB87" s="45">
        <f>IF(km4_splits_ranks[[#This Row],[71 - 80]]="DNF","DNF",RANK(km4_splits_ranks[[#This Row],[71 - 80]],[71 - 80],1))</f>
        <v>88</v>
      </c>
      <c r="AC87" s="45">
        <f>IF(km4_splits_ranks[[#This Row],[81 - 90]]="DNF","DNF",RANK(km4_splits_ranks[[#This Row],[81 - 90]],[81 - 90],1))</f>
        <v>86</v>
      </c>
      <c r="AD87" s="45">
        <f>IF(km4_splits_ranks[[#This Row],[91 - 100]]="DNF","DNF",RANK(km4_splits_ranks[[#This Row],[91 - 100]],[91 - 100],1))</f>
        <v>86</v>
      </c>
      <c r="AE87" s="46">
        <f>IF(km4_splits_ranks[[#This Row],[101 - 105]]="DNF","DNF",RANK(km4_splits_ranks[[#This Row],[101 - 105]],[101 - 105],1))</f>
        <v>87</v>
      </c>
      <c r="AF87" s="21">
        <f>km4_splits_ranks[[#This Row],[1 - 10]]</f>
        <v>1.9637499999999995E-2</v>
      </c>
      <c r="AG87" s="17">
        <f>IF(km4_splits_ranks[[#This Row],[11 - 20]]="DNF","DNF",km4_splits_ranks[[#This Row],[10 okr ]]+km4_splits_ranks[[#This Row],[11 - 20]])</f>
        <v>3.7405787037037036E-2</v>
      </c>
      <c r="AH87" s="17">
        <f>IF(km4_splits_ranks[[#This Row],[21 - 30]]="DNF","DNF",km4_splits_ranks[[#This Row],[20 okr ]]+km4_splits_ranks[[#This Row],[21 - 30]])</f>
        <v>5.5829050925925924E-2</v>
      </c>
      <c r="AI87" s="17">
        <f>IF(km4_splits_ranks[[#This Row],[31 - 40]]="DNF","DNF",km4_splits_ranks[[#This Row],[30 okr ]]+km4_splits_ranks[[#This Row],[31 - 40]])</f>
        <v>7.3325347222222226E-2</v>
      </c>
      <c r="AJ87" s="17">
        <f>IF(km4_splits_ranks[[#This Row],[41 - 50]]="DNF","DNF",km4_splits_ranks[[#This Row],[40 okr ]]+km4_splits_ranks[[#This Row],[41 - 50]])</f>
        <v>9.2730208333333342E-2</v>
      </c>
      <c r="AK87" s="17">
        <f>IF(km4_splits_ranks[[#This Row],[51 - 60]]="DNF","DNF",km4_splits_ranks[[#This Row],[50 okr ]]+km4_splits_ranks[[#This Row],[51 - 60]])</f>
        <v>0.11319594907407408</v>
      </c>
      <c r="AL87" s="17">
        <f>IF(km4_splits_ranks[[#This Row],[61 - 70]]="DNF","DNF",km4_splits_ranks[[#This Row],[60 okr ]]+km4_splits_ranks[[#This Row],[61 - 70]])</f>
        <v>0.13391006944444445</v>
      </c>
      <c r="AM87" s="17">
        <f>IF(km4_splits_ranks[[#This Row],[71 - 80]]="DNF","DNF",km4_splits_ranks[[#This Row],[70 okr ]]+km4_splits_ranks[[#This Row],[71 - 80]])</f>
        <v>0.15627592592592593</v>
      </c>
      <c r="AN87" s="17">
        <f>IF(km4_splits_ranks[[#This Row],[81 - 90]]="DNF","DNF",km4_splits_ranks[[#This Row],[80 okr ]]+km4_splits_ranks[[#This Row],[81 - 90]])</f>
        <v>0.17849849537037038</v>
      </c>
      <c r="AO87" s="17">
        <f>IF(km4_splits_ranks[[#This Row],[91 - 100]]="DNF","DNF",km4_splits_ranks[[#This Row],[90 okr ]]+km4_splits_ranks[[#This Row],[91 - 100]])</f>
        <v>0.20133530092592594</v>
      </c>
      <c r="AP87" s="22">
        <f>IF(km4_splits_ranks[[#This Row],[101 - 105]]="DNF","DNF",km4_splits_ranks[[#This Row],[100 okr ]]+km4_splits_ranks[[#This Row],[101 - 105]])</f>
        <v>0.21333009259259261</v>
      </c>
      <c r="AQ87" s="47">
        <f>IF(km4_splits_ranks[[#This Row],[10 okr ]]="DNF","DNF",RANK(km4_splits_ranks[[#This Row],[10 okr ]],[[10 okr ]],1))</f>
        <v>88</v>
      </c>
      <c r="AR87" s="48">
        <f>IF(km4_splits_ranks[[#This Row],[20 okr ]]="DNF","DNF",RANK(km4_splits_ranks[[#This Row],[20 okr ]],[[20 okr ]],1))</f>
        <v>87</v>
      </c>
      <c r="AS87" s="48">
        <f>IF(km4_splits_ranks[[#This Row],[30 okr ]]="DNF","DNF",RANK(km4_splits_ranks[[#This Row],[30 okr ]],[[30 okr ]],1))</f>
        <v>87</v>
      </c>
      <c r="AT87" s="48">
        <f>IF(km4_splits_ranks[[#This Row],[40 okr ]]="DNF","DNF",RANK(km4_splits_ranks[[#This Row],[40 okr ]],[[40 okr ]],1))</f>
        <v>86</v>
      </c>
      <c r="AU87" s="48">
        <f>IF(km4_splits_ranks[[#This Row],[50 okr ]]="DNF","DNF",RANK(km4_splits_ranks[[#This Row],[50 okr ]],[[50 okr ]],1))</f>
        <v>86</v>
      </c>
      <c r="AV87" s="48">
        <f>IF(km4_splits_ranks[[#This Row],[60 okr ]]="DNF","DNF",RANK(km4_splits_ranks[[#This Row],[60 okr ]],[[60 okr ]],1))</f>
        <v>86</v>
      </c>
      <c r="AW87" s="48">
        <f>IF(km4_splits_ranks[[#This Row],[70 okr ]]="DNF","DNF",RANK(km4_splits_ranks[[#This Row],[70 okr ]],[[70 okr ]],1))</f>
        <v>87</v>
      </c>
      <c r="AX87" s="48">
        <f>IF(km4_splits_ranks[[#This Row],[80 okr ]]="DNF","DNF",RANK(km4_splits_ranks[[#This Row],[80 okr ]],[[80 okr ]],1))</f>
        <v>87</v>
      </c>
      <c r="AY87" s="48">
        <f>IF(km4_splits_ranks[[#This Row],[90 okr ]]="DNF","DNF",RANK(km4_splits_ranks[[#This Row],[90 okr ]],[[90 okr ]],1))</f>
        <v>87</v>
      </c>
      <c r="AZ87" s="48">
        <f>IF(km4_splits_ranks[[#This Row],[100 okr ]]="DNF","DNF",RANK(km4_splits_ranks[[#This Row],[100 okr ]],[[100 okr ]],1))</f>
        <v>88</v>
      </c>
      <c r="BA87" s="156">
        <f>IF(km4_splits_ranks[[#This Row],[105 okr ]]="DNF","DNF",RANK(km4_splits_ranks[[#This Row],[105 okr ]],[[105 okr ]],1))</f>
        <v>88</v>
      </c>
    </row>
    <row r="88" spans="2:53">
      <c r="B88" s="4">
        <f>laps_times[[#This Row],[poř]]</f>
        <v>85</v>
      </c>
      <c r="C88" s="1">
        <f>laps_times[[#This Row],[s.č.]]</f>
        <v>38</v>
      </c>
      <c r="D88" s="1" t="str">
        <f>laps_times[[#This Row],[jméno]]</f>
        <v>Kopecký Zdeněk</v>
      </c>
      <c r="E88" s="2">
        <f>laps_times[[#This Row],[roč]]</f>
        <v>1937</v>
      </c>
      <c r="F88" s="2" t="str">
        <f>laps_times[[#This Row],[kat]]</f>
        <v>M70</v>
      </c>
      <c r="G88" s="2">
        <f>laps_times[[#This Row],[poř_kat]]</f>
        <v>4</v>
      </c>
      <c r="H88" s="1" t="str">
        <f>IF(ISBLANK(laps_times[[#This Row],[klub]]),"-",laps_times[[#This Row],[klub]])</f>
        <v>Budvar</v>
      </c>
      <c r="I88" s="138">
        <f>laps_times[[#This Row],[celk. čas]]</f>
        <v>0.23569675925925926</v>
      </c>
      <c r="J88" s="28">
        <f>SUM(laps_times[[#This Row],[1]:[10]])</f>
        <v>1.8658449074074074E-2</v>
      </c>
      <c r="K88" s="29">
        <f>SUM(laps_times[[#This Row],[11]:[20]])</f>
        <v>1.7240509259259261E-2</v>
      </c>
      <c r="L88" s="29">
        <f>SUM(laps_times[[#This Row],[21]:[30]])</f>
        <v>1.7987384259259259E-2</v>
      </c>
      <c r="M88" s="29">
        <f>SUM(laps_times[[#This Row],[31]:[40]])</f>
        <v>1.8775E-2</v>
      </c>
      <c r="N88" s="29">
        <f>SUM(laps_times[[#This Row],[41]:[50]])</f>
        <v>2.0379282407407408E-2</v>
      </c>
      <c r="O88" s="29">
        <f>SUM(laps_times[[#This Row],[51]:[60]])</f>
        <v>2.4236458333333332E-2</v>
      </c>
      <c r="P88" s="29">
        <f>SUM(laps_times[[#This Row],[61]:[70]])</f>
        <v>2.6138657407407406E-2</v>
      </c>
      <c r="Q88" s="29">
        <f>SUM(laps_times[[#This Row],[71]:[80]])</f>
        <v>2.6132523148148148E-2</v>
      </c>
      <c r="R88" s="29">
        <f>SUM(laps_times[[#This Row],[81]:[90]])</f>
        <v>2.6461805555555551E-2</v>
      </c>
      <c r="S88" s="29">
        <f>SUM(laps_times[[#This Row],[91]:[100]])</f>
        <v>2.5481828703703704E-2</v>
      </c>
      <c r="T88" s="30">
        <f>SUM(laps_times[[#This Row],[101]:[105]])</f>
        <v>1.4204976851851851E-2</v>
      </c>
      <c r="U88" s="44">
        <f>IF(km4_splits_ranks[[#This Row],[1 - 10]]="DNF","DNF",RANK(km4_splits_ranks[[#This Row],[1 - 10]],[1 - 10],1))</f>
        <v>86</v>
      </c>
      <c r="V88" s="45">
        <f>IF(km4_splits_ranks[[#This Row],[11 - 20]]="DNF","DNF",RANK(km4_splits_ranks[[#This Row],[11 - 20]],[11 - 20],1))</f>
        <v>81</v>
      </c>
      <c r="W88" s="45">
        <f>IF(km4_splits_ranks[[#This Row],[21 - 30]]="DNF","DNF",RANK(km4_splits_ranks[[#This Row],[21 - 30]],[21 - 30],1))</f>
        <v>85</v>
      </c>
      <c r="X88" s="45">
        <f>IF(km4_splits_ranks[[#This Row],[31 - 40]]="DNF","DNF",RANK(km4_splits_ranks[[#This Row],[31 - 40]],[31 - 40],1))</f>
        <v>84</v>
      </c>
      <c r="Y88" s="45">
        <f>IF(km4_splits_ranks[[#This Row],[41 - 50]]="DNF","DNF",RANK(km4_splits_ranks[[#This Row],[41 - 50]],[41 - 50],1))</f>
        <v>89</v>
      </c>
      <c r="Z88" s="45">
        <f>IF(km4_splits_ranks[[#This Row],[51 - 60]]="DNF","DNF",RANK(km4_splits_ranks[[#This Row],[51 - 60]],[51 - 60],1))</f>
        <v>89</v>
      </c>
      <c r="AA88" s="45">
        <f>IF(km4_splits_ranks[[#This Row],[61 - 70]]="DNF","DNF",RANK(km4_splits_ranks[[#This Row],[61 - 70]],[61 - 70],1))</f>
        <v>89</v>
      </c>
      <c r="AB88" s="45">
        <f>IF(km4_splits_ranks[[#This Row],[71 - 80]]="DNF","DNF",RANK(km4_splits_ranks[[#This Row],[71 - 80]],[71 - 80],1))</f>
        <v>89</v>
      </c>
      <c r="AC88" s="45">
        <f>IF(km4_splits_ranks[[#This Row],[81 - 90]]="DNF","DNF",RANK(km4_splits_ranks[[#This Row],[81 - 90]],[81 - 90],1))</f>
        <v>88</v>
      </c>
      <c r="AD88" s="45">
        <f>IF(km4_splits_ranks[[#This Row],[91 - 100]]="DNF","DNF",RANK(km4_splits_ranks[[#This Row],[91 - 100]],[91 - 100],1))</f>
        <v>88</v>
      </c>
      <c r="AE88" s="46">
        <f>IF(km4_splits_ranks[[#This Row],[101 - 105]]="DNF","DNF",RANK(km4_splits_ranks[[#This Row],[101 - 105]],[101 - 105],1))</f>
        <v>88</v>
      </c>
      <c r="AF88" s="21">
        <f>km4_splits_ranks[[#This Row],[1 - 10]]</f>
        <v>1.8658449074074074E-2</v>
      </c>
      <c r="AG88" s="17">
        <f>IF(km4_splits_ranks[[#This Row],[11 - 20]]="DNF","DNF",km4_splits_ranks[[#This Row],[10 okr ]]+km4_splits_ranks[[#This Row],[11 - 20]])</f>
        <v>3.5898958333333335E-2</v>
      </c>
      <c r="AH88" s="17">
        <f>IF(km4_splits_ranks[[#This Row],[21 - 30]]="DNF","DNF",km4_splits_ranks[[#This Row],[20 okr ]]+km4_splits_ranks[[#This Row],[21 - 30]])</f>
        <v>5.388634259259259E-2</v>
      </c>
      <c r="AI88" s="17">
        <f>IF(km4_splits_ranks[[#This Row],[31 - 40]]="DNF","DNF",km4_splits_ranks[[#This Row],[30 okr ]]+km4_splits_ranks[[#This Row],[31 - 40]])</f>
        <v>7.266134259259259E-2</v>
      </c>
      <c r="AJ88" s="17">
        <f>IF(km4_splits_ranks[[#This Row],[41 - 50]]="DNF","DNF",km4_splits_ranks[[#This Row],[40 okr ]]+km4_splits_ranks[[#This Row],[41 - 50]])</f>
        <v>9.3040625000000002E-2</v>
      </c>
      <c r="AK88" s="17">
        <f>IF(km4_splits_ranks[[#This Row],[51 - 60]]="DNF","DNF",km4_splits_ranks[[#This Row],[50 okr ]]+km4_splits_ranks[[#This Row],[51 - 60]])</f>
        <v>0.11727708333333334</v>
      </c>
      <c r="AL88" s="17">
        <f>IF(km4_splits_ranks[[#This Row],[61 - 70]]="DNF","DNF",km4_splits_ranks[[#This Row],[60 okr ]]+km4_splits_ranks[[#This Row],[61 - 70]])</f>
        <v>0.14341574074074073</v>
      </c>
      <c r="AM88" s="17">
        <f>IF(km4_splits_ranks[[#This Row],[71 - 80]]="DNF","DNF",km4_splits_ranks[[#This Row],[70 okr ]]+km4_splits_ranks[[#This Row],[71 - 80]])</f>
        <v>0.16954826388888888</v>
      </c>
      <c r="AN88" s="17">
        <f>IF(km4_splits_ranks[[#This Row],[81 - 90]]="DNF","DNF",km4_splits_ranks[[#This Row],[80 okr ]]+km4_splits_ranks[[#This Row],[81 - 90]])</f>
        <v>0.19601006944444443</v>
      </c>
      <c r="AO88" s="17">
        <f>IF(km4_splits_ranks[[#This Row],[91 - 100]]="DNF","DNF",km4_splits_ranks[[#This Row],[90 okr ]]+km4_splits_ranks[[#This Row],[91 - 100]])</f>
        <v>0.22149189814814813</v>
      </c>
      <c r="AP88" s="22">
        <f>IF(km4_splits_ranks[[#This Row],[101 - 105]]="DNF","DNF",km4_splits_ranks[[#This Row],[100 okr ]]+km4_splits_ranks[[#This Row],[101 - 105]])</f>
        <v>0.23569687499999997</v>
      </c>
      <c r="AQ88" s="47">
        <f>IF(km4_splits_ranks[[#This Row],[10 okr ]]="DNF","DNF",RANK(km4_splits_ranks[[#This Row],[10 okr ]],[[10 okr ]],1))</f>
        <v>86</v>
      </c>
      <c r="AR88" s="48">
        <f>IF(km4_splits_ranks[[#This Row],[20 okr ]]="DNF","DNF",RANK(km4_splits_ranks[[#This Row],[20 okr ]],[[20 okr ]],1))</f>
        <v>85</v>
      </c>
      <c r="AS88" s="48">
        <f>IF(km4_splits_ranks[[#This Row],[30 okr ]]="DNF","DNF",RANK(km4_splits_ranks[[#This Row],[30 okr ]],[[30 okr ]],1))</f>
        <v>86</v>
      </c>
      <c r="AT88" s="48">
        <f>IF(km4_splits_ranks[[#This Row],[40 okr ]]="DNF","DNF",RANK(km4_splits_ranks[[#This Row],[40 okr ]],[[40 okr ]],1))</f>
        <v>85</v>
      </c>
      <c r="AU88" s="48">
        <f>IF(km4_splits_ranks[[#This Row],[50 okr ]]="DNF","DNF",RANK(km4_splits_ranks[[#This Row],[50 okr ]],[[50 okr ]],1))</f>
        <v>87</v>
      </c>
      <c r="AV88" s="48">
        <f>IF(km4_splits_ranks[[#This Row],[60 okr ]]="DNF","DNF",RANK(km4_splits_ranks[[#This Row],[60 okr ]],[[60 okr ]],1))</f>
        <v>88</v>
      </c>
      <c r="AW88" s="48">
        <f>IF(km4_splits_ranks[[#This Row],[70 okr ]]="DNF","DNF",RANK(km4_splits_ranks[[#This Row],[70 okr ]],[[70 okr ]],1))</f>
        <v>88</v>
      </c>
      <c r="AX88" s="48">
        <f>IF(km4_splits_ranks[[#This Row],[80 okr ]]="DNF","DNF",RANK(km4_splits_ranks[[#This Row],[80 okr ]],[[80 okr ]],1))</f>
        <v>88</v>
      </c>
      <c r="AY88" s="48">
        <f>IF(km4_splits_ranks[[#This Row],[90 okr ]]="DNF","DNF",RANK(km4_splits_ranks[[#This Row],[90 okr ]],[[90 okr ]],1))</f>
        <v>89</v>
      </c>
      <c r="AZ88" s="48">
        <f>IF(km4_splits_ranks[[#This Row],[100 okr ]]="DNF","DNF",RANK(km4_splits_ranks[[#This Row],[100 okr ]],[[100 okr ]],1))</f>
        <v>89</v>
      </c>
      <c r="BA88" s="156">
        <f>IF(km4_splits_ranks[[#This Row],[105 okr ]]="DNF","DNF",RANK(km4_splits_ranks[[#This Row],[105 okr ]],[[105 okr ]],1))</f>
        <v>89</v>
      </c>
    </row>
    <row r="89" spans="2:53">
      <c r="B89" s="166" t="str">
        <f>laps_times[[#This Row],[poř]]</f>
        <v>DNF</v>
      </c>
      <c r="C89" s="167">
        <f>laps_times[[#This Row],[s.č.]]</f>
        <v>103</v>
      </c>
      <c r="D89" s="167" t="str">
        <f>laps_times[[#This Row],[jméno]]</f>
        <v>Velický Petr</v>
      </c>
      <c r="E89" s="168">
        <f>laps_times[[#This Row],[roč]]</f>
        <v>1977</v>
      </c>
      <c r="F89" s="168" t="str">
        <f>laps_times[[#This Row],[kat]]</f>
        <v>M40</v>
      </c>
      <c r="G89" s="168" t="str">
        <f>laps_times[[#This Row],[poř_kat]]</f>
        <v>DNF</v>
      </c>
      <c r="H89" s="167" t="str">
        <f>IF(ISBLANK(laps_times[[#This Row],[klub]]),"-",laps_times[[#This Row],[klub]])</f>
        <v>a.c. Parta Písek</v>
      </c>
      <c r="I89" s="169">
        <f>laps_times[[#This Row],[celk. čas]]</f>
        <v>0.15120717592592592</v>
      </c>
      <c r="J89" s="170">
        <f>SUM(laps_times[[#This Row],[1]:[10]])</f>
        <v>1.5070370370370371E-2</v>
      </c>
      <c r="K89" s="171">
        <f>SUM(laps_times[[#This Row],[11]:[20]])</f>
        <v>1.433263888888889E-2</v>
      </c>
      <c r="L89" s="171">
        <f>SUM(laps_times[[#This Row],[21]:[30]])</f>
        <v>1.4637268518518518E-2</v>
      </c>
      <c r="M89" s="171">
        <f>SUM(laps_times[[#This Row],[31]:[40]])</f>
        <v>1.5171759259259258E-2</v>
      </c>
      <c r="N89" s="171">
        <f>SUM(laps_times[[#This Row],[41]:[50]])</f>
        <v>1.5198611111111111E-2</v>
      </c>
      <c r="O89" s="171">
        <f>SUM(laps_times[[#This Row],[51]:[60]])</f>
        <v>1.5560185185185184E-2</v>
      </c>
      <c r="P89" s="171">
        <f>SUM(laps_times[[#This Row],[61]:[70]])</f>
        <v>1.6264699074074074E-2</v>
      </c>
      <c r="Q89" s="171">
        <f>SUM(laps_times[[#This Row],[71]:[80]])</f>
        <v>1.8380092592592594E-2</v>
      </c>
      <c r="R89" s="171">
        <f>SUM(laps_times[[#This Row],[81]:[90]])</f>
        <v>2.6592129629629632E-2</v>
      </c>
      <c r="S89" s="171">
        <f>SUM(laps_times[[#This Row],[91]:[100]])</f>
        <v>0</v>
      </c>
      <c r="T89" s="172">
        <f>SUM(laps_times[[#This Row],[101]:[105]])</f>
        <v>0</v>
      </c>
      <c r="U89" s="173">
        <f>IF(km4_splits_ranks[[#This Row],[1 - 10]]="DNF","DNF",RANK(km4_splits_ranks[[#This Row],[1 - 10]],[1 - 10],1))</f>
        <v>51</v>
      </c>
      <c r="V89" s="174">
        <f>IF(km4_splits_ranks[[#This Row],[11 - 20]]="DNF","DNF",RANK(km4_splits_ranks[[#This Row],[11 - 20]],[11 - 20],1))</f>
        <v>50</v>
      </c>
      <c r="W89" s="174">
        <f>IF(km4_splits_ranks[[#This Row],[21 - 30]]="DNF","DNF",RANK(km4_splits_ranks[[#This Row],[21 - 30]],[21 - 30],1))</f>
        <v>51</v>
      </c>
      <c r="X89" s="174">
        <f>IF(km4_splits_ranks[[#This Row],[31 - 40]]="DNF","DNF",RANK(km4_splits_ranks[[#This Row],[31 - 40]],[31 - 40],1))</f>
        <v>53</v>
      </c>
      <c r="Y89" s="174">
        <f>IF(km4_splits_ranks[[#This Row],[41 - 50]]="DNF","DNF",RANK(km4_splits_ranks[[#This Row],[41 - 50]],[41 - 50],1))</f>
        <v>50</v>
      </c>
      <c r="Z89" s="174">
        <f>IF(km4_splits_ranks[[#This Row],[51 - 60]]="DNF","DNF",RANK(km4_splits_ranks[[#This Row],[51 - 60]],[51 - 60],1))</f>
        <v>54</v>
      </c>
      <c r="AA89" s="174">
        <f>IF(km4_splits_ranks[[#This Row],[61 - 70]]="DNF","DNF",RANK(km4_splits_ranks[[#This Row],[61 - 70]],[61 - 70],1))</f>
        <v>52</v>
      </c>
      <c r="AB89" s="174">
        <f>IF(km4_splits_ranks[[#This Row],[71 - 80]]="DNF","DNF",RANK(km4_splits_ranks[[#This Row],[71 - 80]],[71 - 80],1))</f>
        <v>64</v>
      </c>
      <c r="AC89" s="174">
        <f>IF(km4_splits_ranks[[#This Row],[81 - 90]]="DNF","DNF",RANK(km4_splits_ranks[[#This Row],[81 - 90]],[81 - 90],1))</f>
        <v>89</v>
      </c>
      <c r="AD89" s="174">
        <f>IF(km4_splits_ranks[[#This Row],[91 - 100]]="DNF","DNF",RANK(km4_splits_ranks[[#This Row],[91 - 100]],[91 - 100],1))</f>
        <v>1</v>
      </c>
      <c r="AE89" s="175">
        <f>IF(km4_splits_ranks[[#This Row],[101 - 105]]="DNF","DNF",RANK(km4_splits_ranks[[#This Row],[101 - 105]],[101 - 105],1))</f>
        <v>1</v>
      </c>
      <c r="AF89" s="176">
        <f>km4_splits_ranks[[#This Row],[1 - 10]]</f>
        <v>1.5070370370370371E-2</v>
      </c>
      <c r="AG89" s="177">
        <f>IF(km4_splits_ranks[[#This Row],[11 - 20]]="DNF","DNF",km4_splits_ranks[[#This Row],[10 okr ]]+km4_splits_ranks[[#This Row],[11 - 20]])</f>
        <v>2.9403009259259261E-2</v>
      </c>
      <c r="AH89" s="177">
        <f>IF(km4_splits_ranks[[#This Row],[21 - 30]]="DNF","DNF",km4_splits_ranks[[#This Row],[20 okr ]]+km4_splits_ranks[[#This Row],[21 - 30]])</f>
        <v>4.4040277777777775E-2</v>
      </c>
      <c r="AI89" s="177">
        <f>IF(km4_splits_ranks[[#This Row],[31 - 40]]="DNF","DNF",km4_splits_ranks[[#This Row],[30 okr ]]+km4_splits_ranks[[#This Row],[31 - 40]])</f>
        <v>5.9212037037037035E-2</v>
      </c>
      <c r="AJ89" s="177">
        <f>IF(km4_splits_ranks[[#This Row],[41 - 50]]="DNF","DNF",km4_splits_ranks[[#This Row],[40 okr ]]+km4_splits_ranks[[#This Row],[41 - 50]])</f>
        <v>7.4410648148148142E-2</v>
      </c>
      <c r="AK89" s="177">
        <f>IF(km4_splits_ranks[[#This Row],[51 - 60]]="DNF","DNF",km4_splits_ranks[[#This Row],[50 okr ]]+km4_splits_ranks[[#This Row],[51 - 60]])</f>
        <v>8.9970833333333333E-2</v>
      </c>
      <c r="AL89" s="177">
        <f>IF(km4_splits_ranks[[#This Row],[61 - 70]]="DNF","DNF",km4_splits_ranks[[#This Row],[60 okr ]]+km4_splits_ranks[[#This Row],[61 - 70]])</f>
        <v>0.10623553240740741</v>
      </c>
      <c r="AM89" s="177">
        <f>IF(km4_splits_ranks[[#This Row],[71 - 80]]="DNF","DNF",km4_splits_ranks[[#This Row],[70 okr ]]+km4_splits_ranks[[#This Row],[71 - 80]])</f>
        <v>0.12461562500000001</v>
      </c>
      <c r="AN89" s="177">
        <f>IF(km4_splits_ranks[[#This Row],[81 - 90]]="DNF","DNF",km4_splits_ranks[[#This Row],[80 okr ]]+km4_splits_ranks[[#This Row],[81 - 90]])</f>
        <v>0.15120775462962965</v>
      </c>
      <c r="AO89" s="177">
        <f>IF(km4_splits_ranks[[#This Row],[91 - 100]]="DNF","DNF",km4_splits_ranks[[#This Row],[90 okr ]]+km4_splits_ranks[[#This Row],[91 - 100]])</f>
        <v>0.15120775462962965</v>
      </c>
      <c r="AP89" s="178">
        <f>IF(km4_splits_ranks[[#This Row],[101 - 105]]="DNF","DNF",km4_splits_ranks[[#This Row],[100 okr ]]+km4_splits_ranks[[#This Row],[101 - 105]])</f>
        <v>0.15120775462962965</v>
      </c>
      <c r="AQ89" s="179">
        <f>IF(km4_splits_ranks[[#This Row],[10 okr ]]="DNF","DNF",RANK(km4_splits_ranks[[#This Row],[10 okr ]],[[10 okr ]],1))</f>
        <v>51</v>
      </c>
      <c r="AR89" s="180">
        <f>IF(km4_splits_ranks[[#This Row],[20 okr ]]="DNF","DNF",RANK(km4_splits_ranks[[#This Row],[20 okr ]],[[20 okr ]],1))</f>
        <v>51</v>
      </c>
      <c r="AS89" s="180">
        <f>IF(km4_splits_ranks[[#This Row],[30 okr ]]="DNF","DNF",RANK(km4_splits_ranks[[#This Row],[30 okr ]],[[30 okr ]],1))</f>
        <v>52</v>
      </c>
      <c r="AT89" s="180">
        <f>IF(km4_splits_ranks[[#This Row],[40 okr ]]="DNF","DNF",RANK(km4_splits_ranks[[#This Row],[40 okr ]],[[40 okr ]],1))</f>
        <v>50</v>
      </c>
      <c r="AU89" s="180">
        <f>IF(km4_splits_ranks[[#This Row],[50 okr ]]="DNF","DNF",RANK(km4_splits_ranks[[#This Row],[50 okr ]],[[50 okr ]],1))</f>
        <v>49</v>
      </c>
      <c r="AV89" s="180">
        <f>IF(km4_splits_ranks[[#This Row],[60 okr ]]="DNF","DNF",RANK(km4_splits_ranks[[#This Row],[60 okr ]],[[60 okr ]],1))</f>
        <v>52</v>
      </c>
      <c r="AW89" s="180">
        <f>IF(km4_splits_ranks[[#This Row],[70 okr ]]="DNF","DNF",RANK(km4_splits_ranks[[#This Row],[70 okr ]],[[70 okr ]],1))</f>
        <v>52</v>
      </c>
      <c r="AX89" s="180">
        <f>IF(km4_splits_ranks[[#This Row],[80 okr ]]="DNF","DNF",RANK(km4_splits_ranks[[#This Row],[80 okr ]],[[80 okr ]],1))</f>
        <v>55</v>
      </c>
      <c r="AY89" s="180">
        <f>IF(km4_splits_ranks[[#This Row],[90 okr ]]="DNF","DNF",RANK(km4_splits_ranks[[#This Row],[90 okr ]],[[90 okr ]],1))</f>
        <v>65</v>
      </c>
      <c r="AZ89" s="180">
        <f>IF(km4_splits_ranks[[#This Row],[100 okr ]]="DNF","DNF",RANK(km4_splits_ranks[[#This Row],[100 okr ]],[[100 okr ]],1))</f>
        <v>41</v>
      </c>
      <c r="BA89" s="181">
        <f>IF(km4_splits_ranks[[#This Row],[105 okr ]]="DNF","DNF",RANK(km4_splits_ranks[[#This Row],[105 okr ]],[[105 okr ]],1))</f>
        <v>32</v>
      </c>
    </row>
    <row r="90" spans="2:53">
      <c r="B90" s="166" t="str">
        <f>laps_times[[#This Row],[poř]]</f>
        <v>DNF</v>
      </c>
      <c r="C90" s="167">
        <f>laps_times[[#This Row],[s.č.]]</f>
        <v>53</v>
      </c>
      <c r="D90" s="167" t="str">
        <f>laps_times[[#This Row],[jméno]]</f>
        <v>Oubram Jan</v>
      </c>
      <c r="E90" s="168">
        <f>laps_times[[#This Row],[roč]]</f>
        <v>1978</v>
      </c>
      <c r="F90" s="168" t="str">
        <f>laps_times[[#This Row],[kat]]</f>
        <v>M40</v>
      </c>
      <c r="G90" s="168" t="str">
        <f>laps_times[[#This Row],[poř_kat]]</f>
        <v>DNF</v>
      </c>
      <c r="H90" s="167" t="str">
        <f>IF(ISBLANK(laps_times[[#This Row],[klub]]),"-",laps_times[[#This Row],[klub]])</f>
        <v>-</v>
      </c>
      <c r="I90" s="169">
        <f>laps_times[[#This Row],[celk. čas]]</f>
        <v>8.3106597222222231E-2</v>
      </c>
      <c r="J90" s="170">
        <f>SUM(laps_times[[#This Row],[1]:[10]])</f>
        <v>1.5250810185185187E-2</v>
      </c>
      <c r="K90" s="171">
        <f>SUM(laps_times[[#This Row],[11]:[20]])</f>
        <v>1.4495717592592593E-2</v>
      </c>
      <c r="L90" s="171">
        <f>SUM(laps_times[[#This Row],[21]:[30]])</f>
        <v>1.567986111111111E-2</v>
      </c>
      <c r="M90" s="171">
        <f>SUM(laps_times[[#This Row],[31]:[40]])</f>
        <v>1.582511574074074E-2</v>
      </c>
      <c r="N90" s="171">
        <f>SUM(laps_times[[#This Row],[41]:[50]])</f>
        <v>1.5523032407407409E-2</v>
      </c>
      <c r="O90" s="171">
        <f>SUM(laps_times[[#This Row],[51]:[60]])</f>
        <v>6.3320601851851854E-3</v>
      </c>
      <c r="P90" s="171">
        <f>SUM(laps_times[[#This Row],[61]:[70]])</f>
        <v>0</v>
      </c>
      <c r="Q90" s="171">
        <f>SUM(laps_times[[#This Row],[71]:[80]])</f>
        <v>0</v>
      </c>
      <c r="R90" s="171">
        <f>SUM(laps_times[[#This Row],[81]:[90]])</f>
        <v>0</v>
      </c>
      <c r="S90" s="171">
        <f>SUM(laps_times[[#This Row],[91]:[100]])</f>
        <v>0</v>
      </c>
      <c r="T90" s="172">
        <f>SUM(laps_times[[#This Row],[101]:[105]])</f>
        <v>0</v>
      </c>
      <c r="U90" s="173">
        <f>IF(km4_splits_ranks[[#This Row],[1 - 10]]="DNF","DNF",RANK(km4_splits_ranks[[#This Row],[1 - 10]],[1 - 10],1))</f>
        <v>55</v>
      </c>
      <c r="V90" s="174">
        <f>IF(km4_splits_ranks[[#This Row],[11 - 20]]="DNF","DNF",RANK(km4_splits_ranks[[#This Row],[11 - 20]],[11 - 20],1))</f>
        <v>54</v>
      </c>
      <c r="W90" s="174">
        <f>IF(km4_splits_ranks[[#This Row],[21 - 30]]="DNF","DNF",RANK(km4_splits_ranks[[#This Row],[21 - 30]],[21 - 30],1))</f>
        <v>66</v>
      </c>
      <c r="X90" s="174">
        <f>IF(km4_splits_ranks[[#This Row],[31 - 40]]="DNF","DNF",RANK(km4_splits_ranks[[#This Row],[31 - 40]],[31 - 40],1))</f>
        <v>64</v>
      </c>
      <c r="Y90" s="174">
        <f>IF(km4_splits_ranks[[#This Row],[41 - 50]]="DNF","DNF",RANK(km4_splits_ranks[[#This Row],[41 - 50]],[41 - 50],1))</f>
        <v>58</v>
      </c>
      <c r="Z90" s="174">
        <f>IF(km4_splits_ranks[[#This Row],[51 - 60]]="DNF","DNF",RANK(km4_splits_ranks[[#This Row],[51 - 60]],[51 - 60],1))</f>
        <v>3</v>
      </c>
      <c r="AA90" s="174">
        <f>IF(km4_splits_ranks[[#This Row],[61 - 70]]="DNF","DNF",RANK(km4_splits_ranks[[#This Row],[61 - 70]],[61 - 70],1))</f>
        <v>1</v>
      </c>
      <c r="AB90" s="174">
        <f>IF(km4_splits_ranks[[#This Row],[71 - 80]]="DNF","DNF",RANK(km4_splits_ranks[[#This Row],[71 - 80]],[71 - 80],1))</f>
        <v>1</v>
      </c>
      <c r="AC90" s="174">
        <f>IF(km4_splits_ranks[[#This Row],[81 - 90]]="DNF","DNF",RANK(km4_splits_ranks[[#This Row],[81 - 90]],[81 - 90],1))</f>
        <v>1</v>
      </c>
      <c r="AD90" s="174">
        <f>IF(km4_splits_ranks[[#This Row],[91 - 100]]="DNF","DNF",RANK(km4_splits_ranks[[#This Row],[91 - 100]],[91 - 100],1))</f>
        <v>1</v>
      </c>
      <c r="AE90" s="175">
        <f>IF(km4_splits_ranks[[#This Row],[101 - 105]]="DNF","DNF",RANK(km4_splits_ranks[[#This Row],[101 - 105]],[101 - 105],1))</f>
        <v>1</v>
      </c>
      <c r="AF90" s="176">
        <f>km4_splits_ranks[[#This Row],[1 - 10]]</f>
        <v>1.5250810185185187E-2</v>
      </c>
      <c r="AG90" s="177">
        <f>IF(km4_splits_ranks[[#This Row],[11 - 20]]="DNF","DNF",km4_splits_ranks[[#This Row],[10 okr ]]+km4_splits_ranks[[#This Row],[11 - 20]])</f>
        <v>2.9746527777777781E-2</v>
      </c>
      <c r="AH90" s="177">
        <f>IF(km4_splits_ranks[[#This Row],[21 - 30]]="DNF","DNF",km4_splits_ranks[[#This Row],[20 okr ]]+km4_splits_ranks[[#This Row],[21 - 30]])</f>
        <v>4.5426388888888891E-2</v>
      </c>
      <c r="AI90" s="177">
        <f>IF(km4_splits_ranks[[#This Row],[31 - 40]]="DNF","DNF",km4_splits_ranks[[#This Row],[30 okr ]]+km4_splits_ranks[[#This Row],[31 - 40]])</f>
        <v>6.1251504629629631E-2</v>
      </c>
      <c r="AJ90" s="177">
        <f>IF(km4_splits_ranks[[#This Row],[41 - 50]]="DNF","DNF",km4_splits_ranks[[#This Row],[40 okr ]]+km4_splits_ranks[[#This Row],[41 - 50]])</f>
        <v>7.6774537037037044E-2</v>
      </c>
      <c r="AK90" s="177">
        <f>IF(km4_splits_ranks[[#This Row],[51 - 60]]="DNF","DNF",km4_splits_ranks[[#This Row],[50 okr ]]+km4_splits_ranks[[#This Row],[51 - 60]])</f>
        <v>8.3106597222222231E-2</v>
      </c>
      <c r="AL90" s="177">
        <f>IF(km4_splits_ranks[[#This Row],[61 - 70]]="DNF","DNF",km4_splits_ranks[[#This Row],[60 okr ]]+km4_splits_ranks[[#This Row],[61 - 70]])</f>
        <v>8.3106597222222231E-2</v>
      </c>
      <c r="AM90" s="177">
        <f>IF(km4_splits_ranks[[#This Row],[71 - 80]]="DNF","DNF",km4_splits_ranks[[#This Row],[70 okr ]]+km4_splits_ranks[[#This Row],[71 - 80]])</f>
        <v>8.3106597222222231E-2</v>
      </c>
      <c r="AN90" s="177">
        <f>IF(km4_splits_ranks[[#This Row],[81 - 90]]="DNF","DNF",km4_splits_ranks[[#This Row],[80 okr ]]+km4_splits_ranks[[#This Row],[81 - 90]])</f>
        <v>8.3106597222222231E-2</v>
      </c>
      <c r="AO90" s="177">
        <f>IF(km4_splits_ranks[[#This Row],[91 - 100]]="DNF","DNF",km4_splits_ranks[[#This Row],[90 okr ]]+km4_splits_ranks[[#This Row],[91 - 100]])</f>
        <v>8.3106597222222231E-2</v>
      </c>
      <c r="AP90" s="178">
        <f>IF(km4_splits_ranks[[#This Row],[101 - 105]]="DNF","DNF",km4_splits_ranks[[#This Row],[100 okr ]]+km4_splits_ranks[[#This Row],[101 - 105]])</f>
        <v>8.3106597222222231E-2</v>
      </c>
      <c r="AQ90" s="179">
        <f>IF(km4_splits_ranks[[#This Row],[10 okr ]]="DNF","DNF",RANK(km4_splits_ranks[[#This Row],[10 okr ]],[[10 okr ]],1))</f>
        <v>55</v>
      </c>
      <c r="AR90" s="180">
        <f>IF(km4_splits_ranks[[#This Row],[20 okr ]]="DNF","DNF",RANK(km4_splits_ranks[[#This Row],[20 okr ]],[[20 okr ]],1))</f>
        <v>54</v>
      </c>
      <c r="AS90" s="180">
        <f>IF(km4_splits_ranks[[#This Row],[30 okr ]]="DNF","DNF",RANK(km4_splits_ranks[[#This Row],[30 okr ]],[[30 okr ]],1))</f>
        <v>58</v>
      </c>
      <c r="AT90" s="180">
        <f>IF(km4_splits_ranks[[#This Row],[40 okr ]]="DNF","DNF",RANK(km4_splits_ranks[[#This Row],[40 okr ]],[[40 okr ]],1))</f>
        <v>61</v>
      </c>
      <c r="AU90" s="180">
        <f>IF(km4_splits_ranks[[#This Row],[50 okr ]]="DNF","DNF",RANK(km4_splits_ranks[[#This Row],[50 okr ]],[[50 okr ]],1))</f>
        <v>60</v>
      </c>
      <c r="AV90" s="180">
        <f>IF(km4_splits_ranks[[#This Row],[60 okr ]]="DNF","DNF",RANK(km4_splits_ranks[[#This Row],[60 okr ]],[[60 okr ]],1))</f>
        <v>28</v>
      </c>
      <c r="AW90" s="180">
        <f>IF(km4_splits_ranks[[#This Row],[70 okr ]]="DNF","DNF",RANK(km4_splits_ranks[[#This Row],[70 okr ]],[[70 okr ]],1))</f>
        <v>5</v>
      </c>
      <c r="AX90" s="180">
        <f>IF(km4_splits_ranks[[#This Row],[80 okr ]]="DNF","DNF",RANK(km4_splits_ranks[[#This Row],[80 okr ]],[[80 okr ]],1))</f>
        <v>1</v>
      </c>
      <c r="AY90" s="180">
        <f>IF(km4_splits_ranks[[#This Row],[90 okr ]]="DNF","DNF",RANK(km4_splits_ranks[[#This Row],[90 okr ]],[[90 okr ]],1))</f>
        <v>1</v>
      </c>
      <c r="AZ90" s="180">
        <f>IF(km4_splits_ranks[[#This Row],[100 okr ]]="DNF","DNF",RANK(km4_splits_ranks[[#This Row],[100 okr ]],[[100 okr ]],1))</f>
        <v>1</v>
      </c>
      <c r="BA90" s="181">
        <f>IF(km4_splits_ranks[[#This Row],[105 okr ]]="DNF","DNF",RANK(km4_splits_ranks[[#This Row],[105 okr ]],[[105 okr ]],1))</f>
        <v>1</v>
      </c>
    </row>
    <row r="91" spans="2:53">
      <c r="B91" s="166" t="str">
        <f>laps_times[[#This Row],[poř]]</f>
        <v>DNF</v>
      </c>
      <c r="C91" s="167">
        <f>laps_times[[#This Row],[s.č.]]</f>
        <v>52</v>
      </c>
      <c r="D91" s="167" t="str">
        <f>laps_times[[#This Row],[jméno]]</f>
        <v>Orálek Daniel</v>
      </c>
      <c r="E91" s="168">
        <f>laps_times[[#This Row],[roč]]</f>
        <v>1970</v>
      </c>
      <c r="F91" s="168" t="str">
        <f>laps_times[[#This Row],[kat]]</f>
        <v>M40</v>
      </c>
      <c r="G91" s="168" t="str">
        <f>laps_times[[#This Row],[poř_kat]]</f>
        <v>DNF</v>
      </c>
      <c r="H91" s="167" t="str">
        <f>IF(ISBLANK(laps_times[[#This Row],[klub]]),"-",laps_times[[#This Row],[klub]])</f>
        <v>behejbrno.com</v>
      </c>
      <c r="I91" s="169">
        <f>laps_times[[#This Row],[celk. čas]]</f>
        <v>0.18783217592592594</v>
      </c>
      <c r="J91" s="170">
        <f>SUM(laps_times[[#This Row],[1]:[10]])</f>
        <v>1.1494791666666667E-2</v>
      </c>
      <c r="K91" s="171">
        <f>SUM(laps_times[[#This Row],[11]:[20]])</f>
        <v>1.1895370370370372E-2</v>
      </c>
      <c r="L91" s="171">
        <f>SUM(laps_times[[#This Row],[21]:[30]])</f>
        <v>1.2287500000000002E-2</v>
      </c>
      <c r="M91" s="171">
        <f>SUM(laps_times[[#This Row],[31]:[40]])</f>
        <v>0.15215497685185186</v>
      </c>
      <c r="N91" s="171">
        <f>SUM(laps_times[[#This Row],[41]:[50]])</f>
        <v>0</v>
      </c>
      <c r="O91" s="171">
        <f>SUM(laps_times[[#This Row],[51]:[60]])</f>
        <v>0</v>
      </c>
      <c r="P91" s="171">
        <f>SUM(laps_times[[#This Row],[61]:[70]])</f>
        <v>0</v>
      </c>
      <c r="Q91" s="171">
        <f>SUM(laps_times[[#This Row],[71]:[80]])</f>
        <v>0</v>
      </c>
      <c r="R91" s="171">
        <f>SUM(laps_times[[#This Row],[81]:[90]])</f>
        <v>0</v>
      </c>
      <c r="S91" s="171">
        <f>SUM(laps_times[[#This Row],[91]:[100]])</f>
        <v>0</v>
      </c>
      <c r="T91" s="172">
        <f>SUM(laps_times[[#This Row],[101]:[105]])</f>
        <v>0</v>
      </c>
      <c r="U91" s="173">
        <f>IF(km4_splits_ranks[[#This Row],[1 - 10]]="DNF","DNF",RANK(km4_splits_ranks[[#This Row],[1 - 10]],[1 - 10],1))</f>
        <v>1</v>
      </c>
      <c r="V91" s="174">
        <f>IF(km4_splits_ranks[[#This Row],[11 - 20]]="DNF","DNF",RANK(km4_splits_ranks[[#This Row],[11 - 20]],[11 - 20],1))</f>
        <v>8</v>
      </c>
      <c r="W91" s="174">
        <f>IF(km4_splits_ranks[[#This Row],[21 - 30]]="DNF","DNF",RANK(km4_splits_ranks[[#This Row],[21 - 30]],[21 - 30],1))</f>
        <v>12</v>
      </c>
      <c r="X91" s="174">
        <f>IF(km4_splits_ranks[[#This Row],[31 - 40]]="DNF","DNF",RANK(km4_splits_ranks[[#This Row],[31 - 40]],[31 - 40],1))</f>
        <v>89</v>
      </c>
      <c r="Y91" s="174">
        <f>IF(km4_splits_ranks[[#This Row],[41 - 50]]="DNF","DNF",RANK(km4_splits_ranks[[#This Row],[41 - 50]],[41 - 50],1))</f>
        <v>1</v>
      </c>
      <c r="Z91" s="174">
        <f>IF(km4_splits_ranks[[#This Row],[51 - 60]]="DNF","DNF",RANK(km4_splits_ranks[[#This Row],[51 - 60]],[51 - 60],1))</f>
        <v>1</v>
      </c>
      <c r="AA91" s="174">
        <f>IF(km4_splits_ranks[[#This Row],[61 - 70]]="DNF","DNF",RANK(km4_splits_ranks[[#This Row],[61 - 70]],[61 - 70],1))</f>
        <v>1</v>
      </c>
      <c r="AB91" s="174">
        <f>IF(km4_splits_ranks[[#This Row],[71 - 80]]="DNF","DNF",RANK(km4_splits_ranks[[#This Row],[71 - 80]],[71 - 80],1))</f>
        <v>1</v>
      </c>
      <c r="AC91" s="174">
        <f>IF(km4_splits_ranks[[#This Row],[81 - 90]]="DNF","DNF",RANK(km4_splits_ranks[[#This Row],[81 - 90]],[81 - 90],1))</f>
        <v>1</v>
      </c>
      <c r="AD91" s="174">
        <f>IF(km4_splits_ranks[[#This Row],[91 - 100]]="DNF","DNF",RANK(km4_splits_ranks[[#This Row],[91 - 100]],[91 - 100],1))</f>
        <v>1</v>
      </c>
      <c r="AE91" s="175">
        <f>IF(km4_splits_ranks[[#This Row],[101 - 105]]="DNF","DNF",RANK(km4_splits_ranks[[#This Row],[101 - 105]],[101 - 105],1))</f>
        <v>1</v>
      </c>
      <c r="AF91" s="176">
        <f>km4_splits_ranks[[#This Row],[1 - 10]]</f>
        <v>1.1494791666666667E-2</v>
      </c>
      <c r="AG91" s="177">
        <f>IF(km4_splits_ranks[[#This Row],[11 - 20]]="DNF","DNF",km4_splits_ranks[[#This Row],[10 okr ]]+km4_splits_ranks[[#This Row],[11 - 20]])</f>
        <v>2.3390162037037039E-2</v>
      </c>
      <c r="AH91" s="177">
        <f>IF(km4_splits_ranks[[#This Row],[21 - 30]]="DNF","DNF",km4_splits_ranks[[#This Row],[20 okr ]]+km4_splits_ranks[[#This Row],[21 - 30]])</f>
        <v>3.5677662037037039E-2</v>
      </c>
      <c r="AI91" s="177">
        <f>IF(km4_splits_ranks[[#This Row],[31 - 40]]="DNF","DNF",km4_splits_ranks[[#This Row],[30 okr ]]+km4_splits_ranks[[#This Row],[31 - 40]])</f>
        <v>0.1878326388888889</v>
      </c>
      <c r="AJ91" s="177">
        <f>IF(km4_splits_ranks[[#This Row],[41 - 50]]="DNF","DNF",km4_splits_ranks[[#This Row],[40 okr ]]+km4_splits_ranks[[#This Row],[41 - 50]])</f>
        <v>0.1878326388888889</v>
      </c>
      <c r="AK91" s="177">
        <f>IF(km4_splits_ranks[[#This Row],[51 - 60]]="DNF","DNF",km4_splits_ranks[[#This Row],[50 okr ]]+km4_splits_ranks[[#This Row],[51 - 60]])</f>
        <v>0.1878326388888889</v>
      </c>
      <c r="AL91" s="177">
        <f>IF(km4_splits_ranks[[#This Row],[61 - 70]]="DNF","DNF",km4_splits_ranks[[#This Row],[60 okr ]]+km4_splits_ranks[[#This Row],[61 - 70]])</f>
        <v>0.1878326388888889</v>
      </c>
      <c r="AM91" s="177">
        <f>IF(km4_splits_ranks[[#This Row],[71 - 80]]="DNF","DNF",km4_splits_ranks[[#This Row],[70 okr ]]+km4_splits_ranks[[#This Row],[71 - 80]])</f>
        <v>0.1878326388888889</v>
      </c>
      <c r="AN91" s="177">
        <f>IF(km4_splits_ranks[[#This Row],[81 - 90]]="DNF","DNF",km4_splits_ranks[[#This Row],[80 okr ]]+km4_splits_ranks[[#This Row],[81 - 90]])</f>
        <v>0.1878326388888889</v>
      </c>
      <c r="AO91" s="177">
        <f>IF(km4_splits_ranks[[#This Row],[91 - 100]]="DNF","DNF",km4_splits_ranks[[#This Row],[90 okr ]]+km4_splits_ranks[[#This Row],[91 - 100]])</f>
        <v>0.1878326388888889</v>
      </c>
      <c r="AP91" s="178">
        <f>IF(km4_splits_ranks[[#This Row],[101 - 105]]="DNF","DNF",km4_splits_ranks[[#This Row],[100 okr ]]+km4_splits_ranks[[#This Row],[101 - 105]])</f>
        <v>0.1878326388888889</v>
      </c>
      <c r="AQ91" s="179">
        <f>IF(km4_splits_ranks[[#This Row],[10 okr ]]="DNF","DNF",RANK(km4_splits_ranks[[#This Row],[10 okr ]],[[10 okr ]],1))</f>
        <v>1</v>
      </c>
      <c r="AR91" s="180">
        <f>IF(km4_splits_ranks[[#This Row],[20 okr ]]="DNF","DNF",RANK(km4_splits_ranks[[#This Row],[20 okr ]],[[20 okr ]],1))</f>
        <v>6</v>
      </c>
      <c r="AS91" s="180">
        <f>IF(km4_splits_ranks[[#This Row],[30 okr ]]="DNF","DNF",RANK(km4_splits_ranks[[#This Row],[30 okr ]],[[30 okr ]],1))</f>
        <v>6</v>
      </c>
      <c r="AT91" s="180">
        <f>IF(km4_splits_ranks[[#This Row],[40 okr ]]="DNF","DNF",RANK(km4_splits_ranks[[#This Row],[40 okr ]],[[40 okr ]],1))</f>
        <v>89</v>
      </c>
      <c r="AU91" s="180">
        <f>IF(km4_splits_ranks[[#This Row],[50 okr ]]="DNF","DNF",RANK(km4_splits_ranks[[#This Row],[50 okr ]],[[50 okr ]],1))</f>
        <v>89</v>
      </c>
      <c r="AV91" s="180">
        <f>IF(km4_splits_ranks[[#This Row],[60 okr ]]="DNF","DNF",RANK(km4_splits_ranks[[#This Row],[60 okr ]],[[60 okr ]],1))</f>
        <v>89</v>
      </c>
      <c r="AW91" s="180">
        <f>IF(km4_splits_ranks[[#This Row],[70 okr ]]="DNF","DNF",RANK(km4_splits_ranks[[#This Row],[70 okr ]],[[70 okr ]],1))</f>
        <v>89</v>
      </c>
      <c r="AX91" s="180">
        <f>IF(km4_splits_ranks[[#This Row],[80 okr ]]="DNF","DNF",RANK(km4_splits_ranks[[#This Row],[80 okr ]],[[80 okr ]],1))</f>
        <v>89</v>
      </c>
      <c r="AY91" s="180">
        <f>IF(km4_splits_ranks[[#This Row],[90 okr ]]="DNF","DNF",RANK(km4_splits_ranks[[#This Row],[90 okr ]],[[90 okr ]],1))</f>
        <v>88</v>
      </c>
      <c r="AZ91" s="180">
        <f>IF(km4_splits_ranks[[#This Row],[100 okr ]]="DNF","DNF",RANK(km4_splits_ranks[[#This Row],[100 okr ]],[[100 okr ]],1))</f>
        <v>81</v>
      </c>
      <c r="BA91" s="181">
        <f>IF(km4_splits_ranks[[#This Row],[105 okr ]]="DNF","DNF",RANK(km4_splits_ranks[[#This Row],[105 okr ]],[[105 okr ]],1))</f>
        <v>73</v>
      </c>
    </row>
    <row r="92" spans="2:53">
      <c r="B92" s="166" t="str">
        <f>laps_times[[#This Row],[poř]]</f>
        <v>DNF</v>
      </c>
      <c r="C92" s="167">
        <f>laps_times[[#This Row],[s.č.]]</f>
        <v>82</v>
      </c>
      <c r="D92" s="167" t="str">
        <f>laps_times[[#This Row],[jméno]]</f>
        <v>Svozil Libor</v>
      </c>
      <c r="E92" s="168">
        <f>laps_times[[#This Row],[roč]]</f>
        <v>1971</v>
      </c>
      <c r="F92" s="168" t="str">
        <f>laps_times[[#This Row],[kat]]</f>
        <v>M40</v>
      </c>
      <c r="G92" s="168" t="str">
        <f>laps_times[[#This Row],[poř_kat]]</f>
        <v>DNF</v>
      </c>
      <c r="H92" s="167" t="str">
        <f>IF(ISBLANK(laps_times[[#This Row],[klub]]),"-",laps_times[[#This Row],[klub]])</f>
        <v>MK Seitl Ostrava</v>
      </c>
      <c r="I92" s="169">
        <f>laps_times[[#This Row],[celk. čas]]</f>
        <v>8.9295717592592597E-2</v>
      </c>
      <c r="J92" s="170">
        <f>SUM(laps_times[[#This Row],[1]:[10]])</f>
        <v>2.0286574074074071E-2</v>
      </c>
      <c r="K92" s="171">
        <f>SUM(laps_times[[#This Row],[11]:[20]])</f>
        <v>2.2303356481481483E-2</v>
      </c>
      <c r="L92" s="171">
        <f>SUM(laps_times[[#This Row],[21]:[30]])</f>
        <v>2.4289004629629626E-2</v>
      </c>
      <c r="M92" s="171">
        <f>SUM(laps_times[[#This Row],[31]:[40]])</f>
        <v>2.2416782407407406E-2</v>
      </c>
      <c r="N92" s="171">
        <f>SUM(laps_times[[#This Row],[41]:[50]])</f>
        <v>0</v>
      </c>
      <c r="O92" s="171">
        <f>SUM(laps_times[[#This Row],[51]:[60]])</f>
        <v>0</v>
      </c>
      <c r="P92" s="171">
        <f>SUM(laps_times[[#This Row],[61]:[70]])</f>
        <v>0</v>
      </c>
      <c r="Q92" s="171">
        <f>SUM(laps_times[[#This Row],[71]:[80]])</f>
        <v>0</v>
      </c>
      <c r="R92" s="171">
        <f>SUM(laps_times[[#This Row],[81]:[90]])</f>
        <v>0</v>
      </c>
      <c r="S92" s="171">
        <f>SUM(laps_times[[#This Row],[91]:[100]])</f>
        <v>0</v>
      </c>
      <c r="T92" s="172">
        <f>SUM(laps_times[[#This Row],[101]:[105]])</f>
        <v>0</v>
      </c>
      <c r="U92" s="173">
        <f>IF(km4_splits_ranks[[#This Row],[1 - 10]]="DNF","DNF",RANK(km4_splits_ranks[[#This Row],[1 - 10]],[1 - 10],1))</f>
        <v>89</v>
      </c>
      <c r="V92" s="174">
        <f>IF(km4_splits_ranks[[#This Row],[11 - 20]]="DNF","DNF",RANK(km4_splits_ranks[[#This Row],[11 - 20]],[11 - 20],1))</f>
        <v>89</v>
      </c>
      <c r="W92" s="174">
        <f>IF(km4_splits_ranks[[#This Row],[21 - 30]]="DNF","DNF",RANK(km4_splits_ranks[[#This Row],[21 - 30]],[21 - 30],1))</f>
        <v>89</v>
      </c>
      <c r="X92" s="174">
        <f>IF(km4_splits_ranks[[#This Row],[31 - 40]]="DNF","DNF",RANK(km4_splits_ranks[[#This Row],[31 - 40]],[31 - 40],1))</f>
        <v>88</v>
      </c>
      <c r="Y92" s="174">
        <f>IF(km4_splits_ranks[[#This Row],[41 - 50]]="DNF","DNF",RANK(km4_splits_ranks[[#This Row],[41 - 50]],[41 - 50],1))</f>
        <v>1</v>
      </c>
      <c r="Z92" s="174">
        <f>IF(km4_splits_ranks[[#This Row],[51 - 60]]="DNF","DNF",RANK(km4_splits_ranks[[#This Row],[51 - 60]],[51 - 60],1))</f>
        <v>1</v>
      </c>
      <c r="AA92" s="174">
        <f>IF(km4_splits_ranks[[#This Row],[61 - 70]]="DNF","DNF",RANK(km4_splits_ranks[[#This Row],[61 - 70]],[61 - 70],1))</f>
        <v>1</v>
      </c>
      <c r="AB92" s="174">
        <f>IF(km4_splits_ranks[[#This Row],[71 - 80]]="DNF","DNF",RANK(km4_splits_ranks[[#This Row],[71 - 80]],[71 - 80],1))</f>
        <v>1</v>
      </c>
      <c r="AC92" s="174">
        <f>IF(km4_splits_ranks[[#This Row],[81 - 90]]="DNF","DNF",RANK(km4_splits_ranks[[#This Row],[81 - 90]],[81 - 90],1))</f>
        <v>1</v>
      </c>
      <c r="AD92" s="174">
        <f>IF(km4_splits_ranks[[#This Row],[91 - 100]]="DNF","DNF",RANK(km4_splits_ranks[[#This Row],[91 - 100]],[91 - 100],1))</f>
        <v>1</v>
      </c>
      <c r="AE92" s="175">
        <f>IF(km4_splits_ranks[[#This Row],[101 - 105]]="DNF","DNF",RANK(km4_splits_ranks[[#This Row],[101 - 105]],[101 - 105],1))</f>
        <v>1</v>
      </c>
      <c r="AF92" s="176">
        <f>km4_splits_ranks[[#This Row],[1 - 10]]</f>
        <v>2.0286574074074071E-2</v>
      </c>
      <c r="AG92" s="177">
        <f>IF(km4_splits_ranks[[#This Row],[11 - 20]]="DNF","DNF",km4_splits_ranks[[#This Row],[10 okr ]]+km4_splits_ranks[[#This Row],[11 - 20]])</f>
        <v>4.2589930555555558E-2</v>
      </c>
      <c r="AH92" s="177">
        <f>IF(km4_splits_ranks[[#This Row],[21 - 30]]="DNF","DNF",km4_splits_ranks[[#This Row],[20 okr ]]+km4_splits_ranks[[#This Row],[21 - 30]])</f>
        <v>6.6878935185185187E-2</v>
      </c>
      <c r="AI92" s="177">
        <f>IF(km4_splits_ranks[[#This Row],[31 - 40]]="DNF","DNF",km4_splits_ranks[[#This Row],[30 okr ]]+km4_splits_ranks[[#This Row],[31 - 40]])</f>
        <v>8.9295717592592597E-2</v>
      </c>
      <c r="AJ92" s="177">
        <f>IF(km4_splits_ranks[[#This Row],[41 - 50]]="DNF","DNF",km4_splits_ranks[[#This Row],[40 okr ]]+km4_splits_ranks[[#This Row],[41 - 50]])</f>
        <v>8.9295717592592597E-2</v>
      </c>
      <c r="AK92" s="177">
        <f>IF(km4_splits_ranks[[#This Row],[51 - 60]]="DNF","DNF",km4_splits_ranks[[#This Row],[50 okr ]]+km4_splits_ranks[[#This Row],[51 - 60]])</f>
        <v>8.9295717592592597E-2</v>
      </c>
      <c r="AL92" s="177">
        <f>IF(km4_splits_ranks[[#This Row],[61 - 70]]="DNF","DNF",km4_splits_ranks[[#This Row],[60 okr ]]+km4_splits_ranks[[#This Row],[61 - 70]])</f>
        <v>8.9295717592592597E-2</v>
      </c>
      <c r="AM92" s="177">
        <f>IF(km4_splits_ranks[[#This Row],[71 - 80]]="DNF","DNF",km4_splits_ranks[[#This Row],[70 okr ]]+km4_splits_ranks[[#This Row],[71 - 80]])</f>
        <v>8.9295717592592597E-2</v>
      </c>
      <c r="AN92" s="177">
        <f>IF(km4_splits_ranks[[#This Row],[81 - 90]]="DNF","DNF",km4_splits_ranks[[#This Row],[80 okr ]]+km4_splits_ranks[[#This Row],[81 - 90]])</f>
        <v>8.9295717592592597E-2</v>
      </c>
      <c r="AO92" s="177">
        <f>IF(km4_splits_ranks[[#This Row],[91 - 100]]="DNF","DNF",km4_splits_ranks[[#This Row],[90 okr ]]+km4_splits_ranks[[#This Row],[91 - 100]])</f>
        <v>8.9295717592592597E-2</v>
      </c>
      <c r="AP92" s="178">
        <f>IF(km4_splits_ranks[[#This Row],[101 - 105]]="DNF","DNF",km4_splits_ranks[[#This Row],[100 okr ]]+km4_splits_ranks[[#This Row],[101 - 105]])</f>
        <v>8.9295717592592597E-2</v>
      </c>
      <c r="AQ92" s="179">
        <f>IF(km4_splits_ranks[[#This Row],[10 okr ]]="DNF","DNF",RANK(km4_splits_ranks[[#This Row],[10 okr ]],[[10 okr ]],1))</f>
        <v>89</v>
      </c>
      <c r="AR92" s="180">
        <f>IF(km4_splits_ranks[[#This Row],[20 okr ]]="DNF","DNF",RANK(km4_splits_ranks[[#This Row],[20 okr ]],[[20 okr ]],1))</f>
        <v>89</v>
      </c>
      <c r="AS92" s="180">
        <f>IF(km4_splits_ranks[[#This Row],[30 okr ]]="DNF","DNF",RANK(km4_splits_ranks[[#This Row],[30 okr ]],[[30 okr ]],1))</f>
        <v>89</v>
      </c>
      <c r="AT92" s="180">
        <f>IF(km4_splits_ranks[[#This Row],[40 okr ]]="DNF","DNF",RANK(km4_splits_ranks[[#This Row],[40 okr ]],[[40 okr ]],1))</f>
        <v>88</v>
      </c>
      <c r="AU92" s="180">
        <f>IF(km4_splits_ranks[[#This Row],[50 okr ]]="DNF","DNF",RANK(km4_splits_ranks[[#This Row],[50 okr ]],[[50 okr ]],1))</f>
        <v>82</v>
      </c>
      <c r="AV92" s="180">
        <f>IF(km4_splits_ranks[[#This Row],[60 okr ]]="DNF","DNF",RANK(km4_splits_ranks[[#This Row],[60 okr ]],[[60 okr ]],1))</f>
        <v>50</v>
      </c>
      <c r="AW92" s="180">
        <f>IF(km4_splits_ranks[[#This Row],[70 okr ]]="DNF","DNF",RANK(km4_splits_ranks[[#This Row],[70 okr ]],[[70 okr ]],1))</f>
        <v>13</v>
      </c>
      <c r="AX92" s="180">
        <f>IF(km4_splits_ranks[[#This Row],[80 okr ]]="DNF","DNF",RANK(km4_splits_ranks[[#This Row],[80 okr ]],[[80 okr ]],1))</f>
        <v>2</v>
      </c>
      <c r="AY92" s="180">
        <f>IF(km4_splits_ranks[[#This Row],[90 okr ]]="DNF","DNF",RANK(km4_splits_ranks[[#This Row],[90 okr ]],[[90 okr ]],1))</f>
        <v>2</v>
      </c>
      <c r="AZ92" s="180">
        <f>IF(km4_splits_ranks[[#This Row],[100 okr ]]="DNF","DNF",RANK(km4_splits_ranks[[#This Row],[100 okr ]],[[100 okr ]],1))</f>
        <v>2</v>
      </c>
      <c r="BA92" s="181">
        <f>IF(km4_splits_ranks[[#This Row],[105 okr ]]="DNF","DNF",RANK(km4_splits_ranks[[#This Row],[105 okr ]],[[105 okr ]],1))</f>
        <v>2</v>
      </c>
    </row>
    <row r="93" spans="2:53"/>
    <row r="94" spans="2:53">
      <c r="B94" s="1">
        <v>0</v>
      </c>
      <c r="C94" s="1">
        <v>999</v>
      </c>
      <c r="D94" s="1" t="s">
        <v>305</v>
      </c>
      <c r="J94" s="139">
        <v>1.1003009259259261E-2</v>
      </c>
      <c r="K94" s="139">
        <v>1.0407870370370369E-2</v>
      </c>
      <c r="L94" s="139">
        <v>1.0439583333333334E-2</v>
      </c>
      <c r="M94" s="139">
        <v>1.0305439814814814E-2</v>
      </c>
      <c r="N94" s="139">
        <v>1.0356944444444445E-2</v>
      </c>
      <c r="O94" s="139">
        <v>1.0454398148148148E-2</v>
      </c>
      <c r="P94" s="139">
        <v>1.0521412037037037E-2</v>
      </c>
      <c r="Q94" s="139">
        <v>1.0696064814814814E-2</v>
      </c>
      <c r="R94" s="139">
        <v>1.0681944444444445E-2</v>
      </c>
      <c r="S94" s="139">
        <v>1.0759143518518517E-2</v>
      </c>
      <c r="T94" s="139">
        <v>5.2064814814814812E-3</v>
      </c>
      <c r="AF94" s="56">
        <v>1.1003009259259261E-2</v>
      </c>
      <c r="AG94" s="56">
        <v>2.141087962962963E-2</v>
      </c>
      <c r="AH94" s="56">
        <v>3.1850462962962962E-2</v>
      </c>
      <c r="AI94" s="56">
        <v>4.2155902777777775E-2</v>
      </c>
      <c r="AJ94" s="56">
        <v>5.2512847222222221E-2</v>
      </c>
      <c r="AK94" s="56">
        <v>6.2967245370370364E-2</v>
      </c>
      <c r="AL94" s="56">
        <v>7.3488657407407398E-2</v>
      </c>
      <c r="AM94" s="56">
        <v>8.4184722222222216E-2</v>
      </c>
      <c r="AN94" s="56">
        <v>9.4866666666666655E-2</v>
      </c>
      <c r="AO94" s="56">
        <v>0.10562581018518517</v>
      </c>
      <c r="AP94" s="56">
        <v>0.11083229166666665</v>
      </c>
    </row>
    <row r="95" spans="2:53" hidden="1"/>
    <row r="96" spans="2:5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orientation="landscape" r:id="rId1"/>
  <ignoredErrors>
    <ignoredError sqref="V3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ROZBOR</vt:lpstr>
      <vt:lpstr>laps_times</vt:lpstr>
      <vt:lpstr>intermediates</vt:lpstr>
      <vt:lpstr>rankings</vt:lpstr>
      <vt:lpstr>splits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Acer</cp:lastModifiedBy>
  <cp:lastPrinted>2017-02-03T19:33:46Z</cp:lastPrinted>
  <dcterms:created xsi:type="dcterms:W3CDTF">2014-01-29T15:00:18Z</dcterms:created>
  <dcterms:modified xsi:type="dcterms:W3CDTF">2019-03-04T05:08:53Z</dcterms:modified>
</cp:coreProperties>
</file>